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15"/>
  <workbookPr codeName="ThisWorkbook" defaultThemeVersion="123820"/>
  <mc:AlternateContent xmlns:mc="http://schemas.openxmlformats.org/markup-compatibility/2006">
    <mc:Choice Requires="x15">
      <x15ac:absPath xmlns:x15ac="http://schemas.microsoft.com/office/spreadsheetml/2010/11/ac" url="https://qubstudentcloud-my.sharepoint.com/personal/2026287_ads_qub_ac_uk/Documents/Work/UGTeaching/CSC1031/2023_24/"/>
    </mc:Choice>
  </mc:AlternateContent>
  <xr:revisionPtr revIDLastSave="1046" documentId="8_{CB4FFFD9-548A-B647-BF22-7B1DF674E25A}" xr6:coauthVersionLast="47" xr6:coauthVersionMax="47" xr10:uidLastSave="{04871032-41FF-4523-B1F3-BFE36E010901}"/>
  <bookViews>
    <workbookView xWindow="-46620" yWindow="2620" windowWidth="46020" windowHeight="23240" tabRatio="620" xr2:uid="{00000000-000D-0000-FFFF-FFFF00000000}"/>
  </bookViews>
  <sheets>
    <sheet name="Sprint" sheetId="7" r:id="rId1"/>
    <sheet name="Analysis" sheetId="8" r:id="rId2"/>
    <sheet name="Capacity" sheetId="6" r:id="rId3"/>
    <sheet name="Team Roster" sheetId="5" r:id="rId4"/>
    <sheet name="Project Specific Reports" sheetId="9" r:id="rId5"/>
  </sheets>
  <definedNames>
    <definedName name="_xlnm._FilterDatabase" localSheetId="0" hidden="1">Sprint!$C$3:$DO$63</definedName>
    <definedName name="Burndown" localSheetId="1">Sprint!$J$4:$DN$64</definedName>
    <definedName name="Burndown">Sprint!$J$4:$DN$64</definedName>
    <definedName name="BurndownColumns" localSheetId="1">Analysis!$E$44</definedName>
    <definedName name="BurndownColumns">Analysis!$E$44</definedName>
    <definedName name="DailyScrumDateModifier" localSheetId="1">Analysis!$E$41</definedName>
    <definedName name="DailyScrumDateModifier">Analysis!$E$41</definedName>
    <definedName name="Deliverable">'Project Specific Reports'!$A$9:$A$12</definedName>
    <definedName name="HolidayName">Analysis!#REF!</definedName>
    <definedName name="HolidayStart">Analysis!#REF!</definedName>
    <definedName name="HoursLeftColumn" localSheetId="1">Analysis!$E$46</definedName>
    <definedName name="HoursLeftColumn">Analysis!$E$46</definedName>
    <definedName name="HoursSpentColumn" localSheetId="1">Analysis!$E$45</definedName>
    <definedName name="HoursSpentColumn">Analysis!$E$45</definedName>
    <definedName name="LastRow">Sprint!#REF!</definedName>
    <definedName name="LeftColumn" localSheetId="1">Analysis!$E$46</definedName>
    <definedName name="LeftColumn">Analysis!$E$46</definedName>
    <definedName name="Members" localSheetId="1">OFFSET('Team Roster'!$D$8,0,0,COUNTA('Team Roster'!$D:$D)-1,1)</definedName>
    <definedName name="Members" localSheetId="0">OFFSET('Team Roster'!$D$8,0,0,COUNTA('Team Roster'!$D:$D)-1,1)</definedName>
    <definedName name="Members">OFFSET('Team Roster'!$D$8,0,0,COUNTA('Team Roster'!$D:$D)-1,1)</definedName>
    <definedName name="_xlnm.Print_Area" localSheetId="2">Capacity!$A$4:$BK$33</definedName>
    <definedName name="SkipHolidays">Analysis!#REF!</definedName>
    <definedName name="SkipWeekends" localSheetId="1">Analysis!$E$40</definedName>
    <definedName name="SkipWeekends">Analysis!$E$40</definedName>
    <definedName name="SpentColumn" localSheetId="1">Analysis!$E$45</definedName>
    <definedName name="SpentColumn">Analysis!$E$45</definedName>
    <definedName name="SprintDates" localSheetId="1">Sprint!$J$1:$DN$1</definedName>
    <definedName name="SprintDates">Sprint!$J$1:$DN$1</definedName>
    <definedName name="SprintStart">Capacity!$E$3</definedName>
    <definedName name="Start_Date">Capacity!$E$3</definedName>
    <definedName name="StatusColumn" localSheetId="1">Analysis!$E$47</definedName>
    <definedName name="StatusColumn">Analysis!$E$47</definedName>
    <definedName name="StatusTypes" localSheetId="1">Analysis!$A$50:$A$50</definedName>
    <definedName name="StatusTypes">Analysis!$A$50:$A$50</definedName>
    <definedName name="TotalEffort" localSheetId="1">Sprint!$DO$4:$DO$64</definedName>
    <definedName name="TotalEffort">Sprint!$DO$4:$DO$64</definedName>
    <definedName name="Worktype">'Project Specific Reports'!$A$2:$A$5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Y32" i="7" l="1"/>
  <c r="DO32" i="7" s="1"/>
  <c r="BA32" i="7"/>
  <c r="BB32" i="7"/>
  <c r="BD32" i="7"/>
  <c r="BE32" i="7"/>
  <c r="BG32" i="7"/>
  <c r="BH32" i="7"/>
  <c r="BJ32" i="7"/>
  <c r="BK32" i="7"/>
  <c r="BM32" i="7"/>
  <c r="BN32" i="7"/>
  <c r="BP32" i="7"/>
  <c r="BQ32" i="7"/>
  <c r="BT32" i="7"/>
  <c r="BV32" i="7"/>
  <c r="BW32" i="7"/>
  <c r="BY32" i="7"/>
  <c r="BZ32" i="7"/>
  <c r="CB32" i="7"/>
  <c r="CC32" i="7"/>
  <c r="CE32" i="7"/>
  <c r="CF32" i="7"/>
  <c r="CH32" i="7"/>
  <c r="CI32" i="7"/>
  <c r="CL32" i="7"/>
  <c r="CN32" i="7"/>
  <c r="CO32" i="7"/>
  <c r="CQ32" i="7"/>
  <c r="CR32" i="7"/>
  <c r="CT32" i="7"/>
  <c r="CU32" i="7"/>
  <c r="CW32" i="7"/>
  <c r="CX32" i="7"/>
  <c r="CZ32" i="7"/>
  <c r="DA32" i="7"/>
  <c r="DC32" i="7"/>
  <c r="DD32" i="7"/>
  <c r="DF32" i="7"/>
  <c r="DG32" i="7"/>
  <c r="DI32" i="7"/>
  <c r="DJ32" i="7"/>
  <c r="DL32" i="7"/>
  <c r="DM32" i="7"/>
  <c r="AY23" i="7"/>
  <c r="BA23" i="7"/>
  <c r="BB23" i="7"/>
  <c r="BD23" i="7"/>
  <c r="BE23" i="7"/>
  <c r="BH23" i="7"/>
  <c r="BJ23" i="7"/>
  <c r="BK23" i="7"/>
  <c r="BM23" i="7"/>
  <c r="BN23" i="7"/>
  <c r="BP23" i="7"/>
  <c r="BQ23" i="7"/>
  <c r="BS23" i="7"/>
  <c r="BT23" i="7"/>
  <c r="BV23" i="7"/>
  <c r="BW23" i="7"/>
  <c r="BY23" i="7"/>
  <c r="BZ23" i="7"/>
  <c r="CB23" i="7"/>
  <c r="CC23" i="7"/>
  <c r="CE23" i="7"/>
  <c r="CF23" i="7"/>
  <c r="CH23" i="7"/>
  <c r="CI23" i="7"/>
  <c r="CK23" i="7"/>
  <c r="CL23" i="7"/>
  <c r="CN23" i="7"/>
  <c r="CO23" i="7"/>
  <c r="CQ23" i="7"/>
  <c r="CR23" i="7"/>
  <c r="CT23" i="7"/>
  <c r="CU23" i="7"/>
  <c r="CW23" i="7"/>
  <c r="CX23" i="7"/>
  <c r="CZ23" i="7"/>
  <c r="DA23" i="7"/>
  <c r="DC23" i="7"/>
  <c r="DD23" i="7"/>
  <c r="DF23" i="7"/>
  <c r="DG23" i="7"/>
  <c r="DI23" i="7"/>
  <c r="DJ23" i="7"/>
  <c r="DL23" i="7"/>
  <c r="DM23" i="7"/>
  <c r="DO23" i="7"/>
  <c r="B9" i="9"/>
  <c r="B4" i="9"/>
  <c r="B2" i="9"/>
  <c r="DK69" i="7"/>
  <c r="DH69" i="7"/>
  <c r="DE69" i="7"/>
  <c r="DB69" i="7"/>
  <c r="CY69" i="7"/>
  <c r="CV69" i="7"/>
  <c r="DO64" i="7"/>
  <c r="CS69" i="7"/>
  <c r="CP69" i="7"/>
  <c r="CM69" i="7"/>
  <c r="CJ69" i="7"/>
  <c r="CG69" i="7"/>
  <c r="CD69" i="7"/>
  <c r="G25" i="6"/>
  <c r="G24" i="6"/>
  <c r="G23" i="6"/>
  <c r="G22" i="6"/>
  <c r="G21" i="6"/>
  <c r="G20" i="6"/>
  <c r="G19" i="6"/>
  <c r="G18" i="6"/>
  <c r="G17" i="6"/>
  <c r="G16" i="6"/>
  <c r="G15" i="6"/>
  <c r="G14" i="6"/>
  <c r="G13" i="6"/>
  <c r="G12" i="6"/>
  <c r="K63" i="7"/>
  <c r="L63" i="7" s="1"/>
  <c r="BA60" i="7" l="1"/>
  <c r="BD60" i="7" s="1"/>
  <c r="BG60" i="7" s="1"/>
  <c r="BJ60" i="7" s="1"/>
  <c r="BM60" i="7" s="1"/>
  <c r="BP60" i="7" s="1"/>
  <c r="BS60" i="7" s="1"/>
  <c r="BV60" i="7" s="1"/>
  <c r="BY60" i="7" s="1"/>
  <c r="CB60" i="7" s="1"/>
  <c r="CE60" i="7" s="1"/>
  <c r="CH60" i="7" s="1"/>
  <c r="CK60" i="7" s="1"/>
  <c r="CN60" i="7" s="1"/>
  <c r="CQ60" i="7" s="1"/>
  <c r="CT60" i="7" s="1"/>
  <c r="CW60" i="7" s="1"/>
  <c r="CZ60" i="7" s="1"/>
  <c r="DC60" i="7" s="1"/>
  <c r="DF60" i="7" s="1"/>
  <c r="DI60" i="7" s="1"/>
  <c r="DL60" i="7" s="1"/>
  <c r="BA11" i="7"/>
  <c r="BD11" i="7" s="1"/>
  <c r="BG11" i="7" s="1"/>
  <c r="BJ11" i="7" s="1"/>
  <c r="BM11" i="7" s="1"/>
  <c r="BP11" i="7" s="1"/>
  <c r="BS11" i="7" s="1"/>
  <c r="BV11" i="7" s="1"/>
  <c r="BY11" i="7" s="1"/>
  <c r="CB11" i="7" s="1"/>
  <c r="CE11" i="7" s="1"/>
  <c r="CH11" i="7" s="1"/>
  <c r="CK11" i="7" s="1"/>
  <c r="CN11" i="7" s="1"/>
  <c r="CQ11" i="7" s="1"/>
  <c r="CT11" i="7" s="1"/>
  <c r="CW11" i="7" s="1"/>
  <c r="CZ11" i="7" s="1"/>
  <c r="DC11" i="7" s="1"/>
  <c r="DF11" i="7" s="1"/>
  <c r="DI11" i="7" s="1"/>
  <c r="DL11" i="7" s="1"/>
  <c r="BA25" i="7"/>
  <c r="BD25" i="7" s="1"/>
  <c r="BG25" i="7" s="1"/>
  <c r="BJ25" i="7" s="1"/>
  <c r="BM25" i="7" s="1"/>
  <c r="BP25" i="7" s="1"/>
  <c r="BS25" i="7" s="1"/>
  <c r="BV25" i="7" s="1"/>
  <c r="BY25" i="7" s="1"/>
  <c r="CB25" i="7" s="1"/>
  <c r="CE25" i="7" s="1"/>
  <c r="CH25" i="7" s="1"/>
  <c r="CK25" i="7" s="1"/>
  <c r="CN25" i="7" s="1"/>
  <c r="CQ25" i="7" s="1"/>
  <c r="CT25" i="7" s="1"/>
  <c r="CW25" i="7" s="1"/>
  <c r="CZ25" i="7" s="1"/>
  <c r="DC25" i="7" s="1"/>
  <c r="DF25" i="7" s="1"/>
  <c r="DI25" i="7" s="1"/>
  <c r="DL25" i="7" s="1"/>
  <c r="BA44" i="7"/>
  <c r="BG44" i="7" s="1"/>
  <c r="BJ44" i="7" s="1"/>
  <c r="BM44" i="7" s="1"/>
  <c r="BP44" i="7" s="1"/>
  <c r="BS44" i="7" s="1"/>
  <c r="BV44" i="7" s="1"/>
  <c r="BY44" i="7" s="1"/>
  <c r="CB44" i="7" s="1"/>
  <c r="CE44" i="7" s="1"/>
  <c r="CH44" i="7" s="1"/>
  <c r="CK44" i="7" s="1"/>
  <c r="CN44" i="7" s="1"/>
  <c r="CQ44" i="7" s="1"/>
  <c r="CT44" i="7" s="1"/>
  <c r="CW44" i="7" s="1"/>
  <c r="CZ44" i="7" s="1"/>
  <c r="DC44" i="7" s="1"/>
  <c r="DF44" i="7" s="1"/>
  <c r="DI44" i="7" s="1"/>
  <c r="DL44" i="7" s="1"/>
  <c r="BA54" i="7"/>
  <c r="BD54" i="7" s="1"/>
  <c r="BG54" i="7" s="1"/>
  <c r="BJ54" i="7" s="1"/>
  <c r="BM54" i="7" s="1"/>
  <c r="BP54" i="7" s="1"/>
  <c r="BS54" i="7" s="1"/>
  <c r="BV54" i="7" s="1"/>
  <c r="BY54" i="7" s="1"/>
  <c r="CB54" i="7" s="1"/>
  <c r="CE54" i="7" s="1"/>
  <c r="CH54" i="7" s="1"/>
  <c r="CK54" i="7" s="1"/>
  <c r="CN54" i="7" s="1"/>
  <c r="CQ54" i="7" s="1"/>
  <c r="CT54" i="7" s="1"/>
  <c r="CW54" i="7" s="1"/>
  <c r="CZ54" i="7" s="1"/>
  <c r="DC54" i="7" s="1"/>
  <c r="DF54" i="7" s="1"/>
  <c r="DI54" i="7" s="1"/>
  <c r="DL54" i="7" s="1"/>
  <c r="N63" i="7"/>
  <c r="BG58" i="7" l="1"/>
  <c r="BJ58" i="7" s="1"/>
  <c r="BM58" i="7" s="1"/>
  <c r="BP58" i="7" s="1"/>
  <c r="BS58" i="7" s="1"/>
  <c r="BV58" i="7" s="1"/>
  <c r="BY58" i="7" s="1"/>
  <c r="CB58" i="7" s="1"/>
  <c r="CE58" i="7" s="1"/>
  <c r="CH58" i="7" s="1"/>
  <c r="CK58" i="7" s="1"/>
  <c r="CN58" i="7" s="1"/>
  <c r="CQ58" i="7" s="1"/>
  <c r="CT58" i="7" s="1"/>
  <c r="CW58" i="7" s="1"/>
  <c r="CZ58" i="7" s="1"/>
  <c r="DC58" i="7" s="1"/>
  <c r="DF58" i="7" s="1"/>
  <c r="DI58" i="7" s="1"/>
  <c r="DL58" i="7" s="1"/>
  <c r="BA21" i="7"/>
  <c r="BD21" i="7" s="1"/>
  <c r="BG21" i="7" s="1"/>
  <c r="BJ21" i="7" s="1"/>
  <c r="BM21" i="7" s="1"/>
  <c r="BP21" i="7" s="1"/>
  <c r="BS21" i="7" s="1"/>
  <c r="BV21" i="7" s="1"/>
  <c r="BY21" i="7" s="1"/>
  <c r="CB21" i="7" s="1"/>
  <c r="CE21" i="7" s="1"/>
  <c r="CH21" i="7" s="1"/>
  <c r="CK21" i="7" s="1"/>
  <c r="CN21" i="7" s="1"/>
  <c r="CQ21" i="7" s="1"/>
  <c r="CT21" i="7" s="1"/>
  <c r="CW21" i="7" s="1"/>
  <c r="CZ21" i="7" s="1"/>
  <c r="DC21" i="7" s="1"/>
  <c r="DF21" i="7" s="1"/>
  <c r="DI21" i="7" s="1"/>
  <c r="DL21" i="7" s="1"/>
  <c r="BA13" i="7"/>
  <c r="BD13" i="7" s="1"/>
  <c r="BG13" i="7" s="1"/>
  <c r="BJ13" i="7" s="1"/>
  <c r="BM13" i="7" s="1"/>
  <c r="BP13" i="7" s="1"/>
  <c r="BS13" i="7" s="1"/>
  <c r="BV13" i="7" s="1"/>
  <c r="BY13" i="7" s="1"/>
  <c r="CB13" i="7" s="1"/>
  <c r="CE13" i="7" s="1"/>
  <c r="CH13" i="7" s="1"/>
  <c r="CK13" i="7" s="1"/>
  <c r="CN13" i="7" s="1"/>
  <c r="CT13" i="7" s="1"/>
  <c r="CW13" i="7" s="1"/>
  <c r="CZ13" i="7" s="1"/>
  <c r="DC13" i="7" s="1"/>
  <c r="DF13" i="7" s="1"/>
  <c r="DI13" i="7" s="1"/>
  <c r="DL13" i="7" s="1"/>
  <c r="BA55" i="7"/>
  <c r="BD55" i="7" s="1"/>
  <c r="BG55" i="7" s="1"/>
  <c r="BJ55" i="7" s="1"/>
  <c r="BM55" i="7" s="1"/>
  <c r="BP55" i="7" s="1"/>
  <c r="BS55" i="7" s="1"/>
  <c r="BV55" i="7" s="1"/>
  <c r="BY55" i="7" s="1"/>
  <c r="CB55" i="7" s="1"/>
  <c r="CE55" i="7" s="1"/>
  <c r="CH55" i="7" s="1"/>
  <c r="CK55" i="7" s="1"/>
  <c r="CN55" i="7" s="1"/>
  <c r="CQ55" i="7" s="1"/>
  <c r="CT55" i="7" s="1"/>
  <c r="CW55" i="7" s="1"/>
  <c r="CZ55" i="7" s="1"/>
  <c r="DC55" i="7" s="1"/>
  <c r="DF55" i="7" s="1"/>
  <c r="DI55" i="7" s="1"/>
  <c r="DL55" i="7" s="1"/>
  <c r="BA47" i="7"/>
  <c r="BD47" i="7" s="1"/>
  <c r="BG47" i="7" s="1"/>
  <c r="BJ47" i="7" s="1"/>
  <c r="BM47" i="7" s="1"/>
  <c r="BP47" i="7" s="1"/>
  <c r="BS47" i="7" s="1"/>
  <c r="BV47" i="7" s="1"/>
  <c r="BY47" i="7" s="1"/>
  <c r="CB47" i="7" s="1"/>
  <c r="CE47" i="7" s="1"/>
  <c r="CH47" i="7" s="1"/>
  <c r="CK47" i="7" s="1"/>
  <c r="CN47" i="7" s="1"/>
  <c r="CQ47" i="7" s="1"/>
  <c r="CT47" i="7" s="1"/>
  <c r="CW47" i="7" s="1"/>
  <c r="CZ47" i="7" s="1"/>
  <c r="DC47" i="7" s="1"/>
  <c r="DF47" i="7" s="1"/>
  <c r="DI47" i="7" s="1"/>
  <c r="DL47" i="7" s="1"/>
  <c r="BA39" i="7"/>
  <c r="BD39" i="7" s="1"/>
  <c r="BG39" i="7" s="1"/>
  <c r="BJ39" i="7" s="1"/>
  <c r="BM39" i="7" s="1"/>
  <c r="BS39" i="7" s="1"/>
  <c r="BV39" i="7" s="1"/>
  <c r="BY39" i="7" s="1"/>
  <c r="CB39" i="7" s="1"/>
  <c r="CE39" i="7" s="1"/>
  <c r="CH39" i="7" s="1"/>
  <c r="CK39" i="7" s="1"/>
  <c r="CN39" i="7" s="1"/>
  <c r="CQ39" i="7" s="1"/>
  <c r="CT39" i="7" s="1"/>
  <c r="CW39" i="7" s="1"/>
  <c r="CZ39" i="7" s="1"/>
  <c r="DC39" i="7" s="1"/>
  <c r="DF39" i="7" s="1"/>
  <c r="DI39" i="7" s="1"/>
  <c r="DL39" i="7" s="1"/>
  <c r="BA30" i="7"/>
  <c r="BD30" i="7" s="1"/>
  <c r="BG30" i="7" s="1"/>
  <c r="BJ30" i="7" s="1"/>
  <c r="BM30" i="7" s="1"/>
  <c r="BP30" i="7" s="1"/>
  <c r="BS30" i="7" s="1"/>
  <c r="BV30" i="7" s="1"/>
  <c r="BY30" i="7" s="1"/>
  <c r="CB30" i="7" s="1"/>
  <c r="CE30" i="7" s="1"/>
  <c r="CH30" i="7" s="1"/>
  <c r="CK30" i="7" s="1"/>
  <c r="CN30" i="7" s="1"/>
  <c r="CQ30" i="7" s="1"/>
  <c r="CT30" i="7" s="1"/>
  <c r="CW30" i="7" s="1"/>
  <c r="CZ30" i="7" s="1"/>
  <c r="DC30" i="7" s="1"/>
  <c r="DF30" i="7" s="1"/>
  <c r="DI30" i="7" s="1"/>
  <c r="DL30" i="7" s="1"/>
  <c r="BA9" i="7"/>
  <c r="BD9" i="7" s="1"/>
  <c r="BG9" i="7" s="1"/>
  <c r="BJ9" i="7" s="1"/>
  <c r="BM9" i="7" s="1"/>
  <c r="BP9" i="7" s="1"/>
  <c r="BS9" i="7" s="1"/>
  <c r="BV9" i="7" s="1"/>
  <c r="BY9" i="7" s="1"/>
  <c r="CB9" i="7" s="1"/>
  <c r="CE9" i="7" s="1"/>
  <c r="CH9" i="7" s="1"/>
  <c r="CK9" i="7" s="1"/>
  <c r="CN9" i="7" s="1"/>
  <c r="CQ9" i="7" s="1"/>
  <c r="CT9" i="7" s="1"/>
  <c r="CW9" i="7" s="1"/>
  <c r="CZ9" i="7" s="1"/>
  <c r="DC9" i="7" s="1"/>
  <c r="DF9" i="7" s="1"/>
  <c r="DI9" i="7" s="1"/>
  <c r="DL9" i="7" s="1"/>
  <c r="BA57" i="7"/>
  <c r="BD57" i="7" s="1"/>
  <c r="BG57" i="7" s="1"/>
  <c r="BJ57" i="7" s="1"/>
  <c r="BM57" i="7" s="1"/>
  <c r="BP57" i="7" s="1"/>
  <c r="BS57" i="7" s="1"/>
  <c r="BV57" i="7" s="1"/>
  <c r="BY57" i="7" s="1"/>
  <c r="CB57" i="7" s="1"/>
  <c r="CE57" i="7" s="1"/>
  <c r="CH57" i="7" s="1"/>
  <c r="CK57" i="7" s="1"/>
  <c r="CN57" i="7" s="1"/>
  <c r="CQ57" i="7" s="1"/>
  <c r="CT57" i="7" s="1"/>
  <c r="CW57" i="7" s="1"/>
  <c r="CZ57" i="7" s="1"/>
  <c r="DC57" i="7" s="1"/>
  <c r="DF57" i="7" s="1"/>
  <c r="DI57" i="7" s="1"/>
  <c r="DL57" i="7" s="1"/>
  <c r="BA49" i="7"/>
  <c r="BD49" i="7" s="1"/>
  <c r="BG49" i="7" s="1"/>
  <c r="BJ49" i="7" s="1"/>
  <c r="BM49" i="7" s="1"/>
  <c r="BP49" i="7" s="1"/>
  <c r="BS49" i="7" s="1"/>
  <c r="BV49" i="7" s="1"/>
  <c r="BY49" i="7" s="1"/>
  <c r="CB49" i="7" s="1"/>
  <c r="CE49" i="7" s="1"/>
  <c r="CH49" i="7" s="1"/>
  <c r="CK49" i="7" s="1"/>
  <c r="CN49" i="7" s="1"/>
  <c r="CQ49" i="7" s="1"/>
  <c r="CT49" i="7" s="1"/>
  <c r="CW49" i="7" s="1"/>
  <c r="CZ49" i="7" s="1"/>
  <c r="DC49" i="7" s="1"/>
  <c r="DF49" i="7" s="1"/>
  <c r="DI49" i="7" s="1"/>
  <c r="DL49" i="7" s="1"/>
  <c r="BA41" i="7"/>
  <c r="BD41" i="7" s="1"/>
  <c r="BG41" i="7" s="1"/>
  <c r="BJ41" i="7" s="1"/>
  <c r="BM41" i="7" s="1"/>
  <c r="BP41" i="7" s="1"/>
  <c r="BS41" i="7" s="1"/>
  <c r="BV41" i="7" s="1"/>
  <c r="BY41" i="7" s="1"/>
  <c r="CB41" i="7" s="1"/>
  <c r="CE41" i="7" s="1"/>
  <c r="CH41" i="7" s="1"/>
  <c r="CK41" i="7" s="1"/>
  <c r="CN41" i="7" s="1"/>
  <c r="CQ41" i="7" s="1"/>
  <c r="CT41" i="7" s="1"/>
  <c r="CW41" i="7" s="1"/>
  <c r="CZ41" i="7" s="1"/>
  <c r="DC41" i="7" s="1"/>
  <c r="DF41" i="7" s="1"/>
  <c r="DI41" i="7" s="1"/>
  <c r="DL41" i="7" s="1"/>
  <c r="BA33" i="7"/>
  <c r="BD33" i="7" s="1"/>
  <c r="BG33" i="7" s="1"/>
  <c r="BJ33" i="7" s="1"/>
  <c r="BM33" i="7" s="1"/>
  <c r="BP33" i="7" s="1"/>
  <c r="BS33" i="7" s="1"/>
  <c r="BV33" i="7" s="1"/>
  <c r="BY33" i="7" s="1"/>
  <c r="CB33" i="7" s="1"/>
  <c r="CE33" i="7" s="1"/>
  <c r="CH33" i="7" s="1"/>
  <c r="CK33" i="7" s="1"/>
  <c r="CN33" i="7" s="1"/>
  <c r="CQ33" i="7" s="1"/>
  <c r="CT33" i="7" s="1"/>
  <c r="CW33" i="7" s="1"/>
  <c r="CZ33" i="7" s="1"/>
  <c r="DC33" i="7" s="1"/>
  <c r="DF33" i="7" s="1"/>
  <c r="DI33" i="7" s="1"/>
  <c r="DL33" i="7" s="1"/>
  <c r="BA56" i="7"/>
  <c r="BD56" i="7" s="1"/>
  <c r="BG56" i="7" s="1"/>
  <c r="BJ56" i="7" s="1"/>
  <c r="BM56" i="7" s="1"/>
  <c r="BP56" i="7" s="1"/>
  <c r="BS56" i="7" s="1"/>
  <c r="BV56" i="7" s="1"/>
  <c r="BY56" i="7" s="1"/>
  <c r="CB56" i="7" s="1"/>
  <c r="CE56" i="7" s="1"/>
  <c r="CH56" i="7" s="1"/>
  <c r="CK56" i="7" s="1"/>
  <c r="CN56" i="7" s="1"/>
  <c r="CQ56" i="7" s="1"/>
  <c r="CT56" i="7" s="1"/>
  <c r="CW56" i="7" s="1"/>
  <c r="CZ56" i="7" s="1"/>
  <c r="DC56" i="7" s="1"/>
  <c r="DF56" i="7" s="1"/>
  <c r="DI56" i="7" s="1"/>
  <c r="DL56" i="7" s="1"/>
  <c r="BA6" i="7"/>
  <c r="BD6" i="7" s="1"/>
  <c r="BG6" i="7" s="1"/>
  <c r="BJ6" i="7" s="1"/>
  <c r="BM6" i="7" s="1"/>
  <c r="BP6" i="7" s="1"/>
  <c r="BS6" i="7" s="1"/>
  <c r="BV6" i="7" s="1"/>
  <c r="BY6" i="7" s="1"/>
  <c r="CB6" i="7" s="1"/>
  <c r="CE6" i="7" s="1"/>
  <c r="CH6" i="7" s="1"/>
  <c r="CK6" i="7" s="1"/>
  <c r="CN6" i="7" s="1"/>
  <c r="CQ6" i="7" s="1"/>
  <c r="CT6" i="7" s="1"/>
  <c r="CW6" i="7" s="1"/>
  <c r="CZ6" i="7" s="1"/>
  <c r="DC6" i="7" s="1"/>
  <c r="DF6" i="7" s="1"/>
  <c r="DI6" i="7" s="1"/>
  <c r="DL6" i="7" s="1"/>
  <c r="BA8" i="7"/>
  <c r="BD8" i="7" s="1"/>
  <c r="BG8" i="7" s="1"/>
  <c r="BJ8" i="7" s="1"/>
  <c r="BM8" i="7" s="1"/>
  <c r="BP8" i="7" s="1"/>
  <c r="BS8" i="7" s="1"/>
  <c r="BV8" i="7" s="1"/>
  <c r="BY8" i="7" s="1"/>
  <c r="CB8" i="7" s="1"/>
  <c r="CE8" i="7" s="1"/>
  <c r="CH8" i="7" s="1"/>
  <c r="CK8" i="7" s="1"/>
  <c r="CN8" i="7" s="1"/>
  <c r="CQ8" i="7" s="1"/>
  <c r="CT8" i="7" s="1"/>
  <c r="CW8" i="7" s="1"/>
  <c r="CZ8" i="7" s="1"/>
  <c r="DC8" i="7" s="1"/>
  <c r="DF8" i="7" s="1"/>
  <c r="DI8" i="7" s="1"/>
  <c r="DL8" i="7" s="1"/>
  <c r="BA62" i="7"/>
  <c r="BD62" i="7" s="1"/>
  <c r="BG62" i="7" s="1"/>
  <c r="BJ62" i="7" s="1"/>
  <c r="BM62" i="7" s="1"/>
  <c r="BP62" i="7" s="1"/>
  <c r="BS62" i="7" s="1"/>
  <c r="BV62" i="7" s="1"/>
  <c r="BY62" i="7" s="1"/>
  <c r="CB62" i="7" s="1"/>
  <c r="CE62" i="7" s="1"/>
  <c r="CH62" i="7" s="1"/>
  <c r="CK62" i="7" s="1"/>
  <c r="CN62" i="7" s="1"/>
  <c r="CQ62" i="7" s="1"/>
  <c r="CT62" i="7" s="1"/>
  <c r="CW62" i="7" s="1"/>
  <c r="CZ62" i="7" s="1"/>
  <c r="DC62" i="7" s="1"/>
  <c r="DF62" i="7" s="1"/>
  <c r="DI62" i="7" s="1"/>
  <c r="DL62" i="7" s="1"/>
  <c r="BA53" i="7"/>
  <c r="BD53" i="7" s="1"/>
  <c r="BG53" i="7" s="1"/>
  <c r="BJ53" i="7" s="1"/>
  <c r="BM53" i="7" s="1"/>
  <c r="BP53" i="7" s="1"/>
  <c r="BS53" i="7" s="1"/>
  <c r="BV53" i="7" s="1"/>
  <c r="BY53" i="7" s="1"/>
  <c r="CB53" i="7" s="1"/>
  <c r="CE53" i="7" s="1"/>
  <c r="CH53" i="7" s="1"/>
  <c r="CK53" i="7" s="1"/>
  <c r="CN53" i="7" s="1"/>
  <c r="CQ53" i="7" s="1"/>
  <c r="CT53" i="7" s="1"/>
  <c r="CW53" i="7" s="1"/>
  <c r="CZ53" i="7" s="1"/>
  <c r="DC53" i="7" s="1"/>
  <c r="DF53" i="7" s="1"/>
  <c r="DI53" i="7" s="1"/>
  <c r="DL53" i="7" s="1"/>
  <c r="BA45" i="7"/>
  <c r="BD45" i="7" s="1"/>
  <c r="BG45" i="7" s="1"/>
  <c r="BJ45" i="7" s="1"/>
  <c r="BM45" i="7" s="1"/>
  <c r="BP45" i="7" s="1"/>
  <c r="BS45" i="7" s="1"/>
  <c r="BV45" i="7" s="1"/>
  <c r="BY45" i="7" s="1"/>
  <c r="CB45" i="7" s="1"/>
  <c r="CE45" i="7" s="1"/>
  <c r="CH45" i="7" s="1"/>
  <c r="CK45" i="7" s="1"/>
  <c r="CN45" i="7" s="1"/>
  <c r="CQ45" i="7" s="1"/>
  <c r="CT45" i="7" s="1"/>
  <c r="CW45" i="7" s="1"/>
  <c r="CZ45" i="7" s="1"/>
  <c r="DC45" i="7" s="1"/>
  <c r="DF45" i="7" s="1"/>
  <c r="DI45" i="7" s="1"/>
  <c r="DL45" i="7" s="1"/>
  <c r="BA37" i="7"/>
  <c r="BD37" i="7" s="1"/>
  <c r="BG37" i="7" s="1"/>
  <c r="BJ37" i="7" s="1"/>
  <c r="BM37" i="7" s="1"/>
  <c r="BP37" i="7" s="1"/>
  <c r="BS37" i="7" s="1"/>
  <c r="BV37" i="7" s="1"/>
  <c r="BY37" i="7" s="1"/>
  <c r="CB37" i="7" s="1"/>
  <c r="CE37" i="7" s="1"/>
  <c r="CH37" i="7" s="1"/>
  <c r="CK37" i="7" s="1"/>
  <c r="CN37" i="7" s="1"/>
  <c r="CQ37" i="7" s="1"/>
  <c r="CT37" i="7" s="1"/>
  <c r="CW37" i="7" s="1"/>
  <c r="CZ37" i="7" s="1"/>
  <c r="DC37" i="7" s="1"/>
  <c r="DF37" i="7" s="1"/>
  <c r="DI37" i="7" s="1"/>
  <c r="DL37" i="7" s="1"/>
  <c r="BA28" i="7"/>
  <c r="BD28" i="7" s="1"/>
  <c r="BG28" i="7" s="1"/>
  <c r="BJ28" i="7" s="1"/>
  <c r="BM28" i="7" s="1"/>
  <c r="BP28" i="7" s="1"/>
  <c r="BS28" i="7" s="1"/>
  <c r="BV28" i="7" s="1"/>
  <c r="BY28" i="7" s="1"/>
  <c r="CB28" i="7" s="1"/>
  <c r="CE28" i="7" s="1"/>
  <c r="CH28" i="7" s="1"/>
  <c r="CK28" i="7" s="1"/>
  <c r="CN28" i="7" s="1"/>
  <c r="CQ28" i="7" s="1"/>
  <c r="CT28" i="7" s="1"/>
  <c r="CW28" i="7" s="1"/>
  <c r="CZ28" i="7" s="1"/>
  <c r="DC28" i="7" s="1"/>
  <c r="DF28" i="7" s="1"/>
  <c r="DI28" i="7" s="1"/>
  <c r="DL28" i="7" s="1"/>
  <c r="BA17" i="7"/>
  <c r="BD17" i="7" s="1"/>
  <c r="BG17" i="7" s="1"/>
  <c r="BJ17" i="7" s="1"/>
  <c r="BM17" i="7" s="1"/>
  <c r="BP17" i="7" s="1"/>
  <c r="BS17" i="7" s="1"/>
  <c r="BV17" i="7" s="1"/>
  <c r="BY17" i="7" s="1"/>
  <c r="CB17" i="7" s="1"/>
  <c r="CE17" i="7" s="1"/>
  <c r="CH17" i="7" s="1"/>
  <c r="CK17" i="7" s="1"/>
  <c r="CN17" i="7" s="1"/>
  <c r="CQ17" i="7" s="1"/>
  <c r="CT17" i="7" s="1"/>
  <c r="CW17" i="7" s="1"/>
  <c r="CZ17" i="7" s="1"/>
  <c r="DC17" i="7" s="1"/>
  <c r="DF17" i="7" s="1"/>
  <c r="DI17" i="7" s="1"/>
  <c r="DL17" i="7" s="1"/>
  <c r="BA26" i="7"/>
  <c r="BD26" i="7" s="1"/>
  <c r="BG26" i="7" s="1"/>
  <c r="BJ26" i="7" s="1"/>
  <c r="BM26" i="7" s="1"/>
  <c r="BP26" i="7" s="1"/>
  <c r="BS26" i="7" s="1"/>
  <c r="BV26" i="7" s="1"/>
  <c r="BY26" i="7" s="1"/>
  <c r="CB26" i="7" s="1"/>
  <c r="CE26" i="7" s="1"/>
  <c r="CH26" i="7" s="1"/>
  <c r="CK26" i="7" s="1"/>
  <c r="CN26" i="7" s="1"/>
  <c r="CQ26" i="7" s="1"/>
  <c r="CT26" i="7" s="1"/>
  <c r="CW26" i="7" s="1"/>
  <c r="CZ26" i="7" s="1"/>
  <c r="DC26" i="7" s="1"/>
  <c r="DF26" i="7" s="1"/>
  <c r="DI26" i="7" s="1"/>
  <c r="DL26" i="7" s="1"/>
  <c r="BA24" i="7"/>
  <c r="BD24" i="7" s="1"/>
  <c r="BG24" i="7" s="1"/>
  <c r="BJ24" i="7" s="1"/>
  <c r="BM24" i="7" s="1"/>
  <c r="BP24" i="7" s="1"/>
  <c r="BS24" i="7" s="1"/>
  <c r="BV24" i="7" s="1"/>
  <c r="BY24" i="7" s="1"/>
  <c r="CB24" i="7" s="1"/>
  <c r="CE24" i="7" s="1"/>
  <c r="CH24" i="7" s="1"/>
  <c r="CK24" i="7" s="1"/>
  <c r="CN24" i="7" s="1"/>
  <c r="CQ24" i="7" s="1"/>
  <c r="CT24" i="7" s="1"/>
  <c r="CW24" i="7" s="1"/>
  <c r="CZ24" i="7" s="1"/>
  <c r="DC24" i="7" s="1"/>
  <c r="DF24" i="7" s="1"/>
  <c r="DI24" i="7" s="1"/>
  <c r="DL24" i="7" s="1"/>
  <c r="BA5" i="7"/>
  <c r="BD5" i="7" s="1"/>
  <c r="BG5" i="7" s="1"/>
  <c r="BJ5" i="7" s="1"/>
  <c r="BM5" i="7" s="1"/>
  <c r="BP5" i="7" s="1"/>
  <c r="BS5" i="7" s="1"/>
  <c r="BV5" i="7" s="1"/>
  <c r="BY5" i="7" s="1"/>
  <c r="CB5" i="7" s="1"/>
  <c r="CE5" i="7" s="1"/>
  <c r="CH5" i="7" s="1"/>
  <c r="BA7" i="7"/>
  <c r="BD7" i="7" s="1"/>
  <c r="BG7" i="7" s="1"/>
  <c r="BJ7" i="7" s="1"/>
  <c r="BM7" i="7" s="1"/>
  <c r="BP7" i="7" s="1"/>
  <c r="BS7" i="7" s="1"/>
  <c r="BV7" i="7" s="1"/>
  <c r="BY7" i="7" s="1"/>
  <c r="CB7" i="7" s="1"/>
  <c r="CE7" i="7" s="1"/>
  <c r="CH7" i="7" s="1"/>
  <c r="CK7" i="7" s="1"/>
  <c r="CN7" i="7" s="1"/>
  <c r="CQ7" i="7" s="1"/>
  <c r="CT7" i="7" s="1"/>
  <c r="CW7" i="7" s="1"/>
  <c r="CZ7" i="7" s="1"/>
  <c r="DC7" i="7" s="1"/>
  <c r="DF7" i="7" s="1"/>
  <c r="DI7" i="7" s="1"/>
  <c r="DL7" i="7" s="1"/>
  <c r="BA61" i="7"/>
  <c r="BD61" i="7" s="1"/>
  <c r="BG61" i="7" s="1"/>
  <c r="BJ61" i="7" s="1"/>
  <c r="BM61" i="7" s="1"/>
  <c r="BP61" i="7" s="1"/>
  <c r="BS61" i="7" s="1"/>
  <c r="BV61" i="7" s="1"/>
  <c r="BY61" i="7" s="1"/>
  <c r="CB61" i="7" s="1"/>
  <c r="CE61" i="7" s="1"/>
  <c r="CH61" i="7" s="1"/>
  <c r="CK61" i="7" s="1"/>
  <c r="CN61" i="7" s="1"/>
  <c r="CQ61" i="7" s="1"/>
  <c r="CT61" i="7" s="1"/>
  <c r="CW61" i="7" s="1"/>
  <c r="CZ61" i="7" s="1"/>
  <c r="DC61" i="7" s="1"/>
  <c r="DF61" i="7" s="1"/>
  <c r="DI61" i="7" s="1"/>
  <c r="DL61" i="7" s="1"/>
  <c r="BA52" i="7"/>
  <c r="BD52" i="7" s="1"/>
  <c r="BG52" i="7" s="1"/>
  <c r="BJ52" i="7" s="1"/>
  <c r="BM52" i="7" s="1"/>
  <c r="BP52" i="7" s="1"/>
  <c r="BS52" i="7" s="1"/>
  <c r="BV52" i="7" s="1"/>
  <c r="BY52" i="7" s="1"/>
  <c r="CB52" i="7" s="1"/>
  <c r="CE52" i="7" s="1"/>
  <c r="CH52" i="7" s="1"/>
  <c r="CK52" i="7" s="1"/>
  <c r="CN52" i="7" s="1"/>
  <c r="CQ52" i="7" s="1"/>
  <c r="CT52" i="7" s="1"/>
  <c r="CW52" i="7" s="1"/>
  <c r="CZ52" i="7" s="1"/>
  <c r="DC52" i="7" s="1"/>
  <c r="DF52" i="7" s="1"/>
  <c r="DI52" i="7" s="1"/>
  <c r="DL52" i="7" s="1"/>
  <c r="BA19" i="7"/>
  <c r="BD19" i="7" s="1"/>
  <c r="BG19" i="7" s="1"/>
  <c r="BJ19" i="7" s="1"/>
  <c r="BM19" i="7" s="1"/>
  <c r="BP19" i="7" s="1"/>
  <c r="BS19" i="7" s="1"/>
  <c r="BV19" i="7" s="1"/>
  <c r="BY19" i="7" s="1"/>
  <c r="CB19" i="7" s="1"/>
  <c r="CE19" i="7" s="1"/>
  <c r="CH19" i="7" s="1"/>
  <c r="CK19" i="7" s="1"/>
  <c r="CN19" i="7" s="1"/>
  <c r="CQ19" i="7" s="1"/>
  <c r="CT19" i="7" s="1"/>
  <c r="CW19" i="7" s="1"/>
  <c r="CZ19" i="7" s="1"/>
  <c r="DC19" i="7" s="1"/>
  <c r="DF19" i="7" s="1"/>
  <c r="DI19" i="7" s="1"/>
  <c r="DL19" i="7" s="1"/>
  <c r="BA59" i="7"/>
  <c r="BD59" i="7" s="1"/>
  <c r="BG59" i="7" s="1"/>
  <c r="BJ59" i="7" s="1"/>
  <c r="BM59" i="7" s="1"/>
  <c r="BP59" i="7" s="1"/>
  <c r="BS59" i="7" s="1"/>
  <c r="BV59" i="7" s="1"/>
  <c r="BY59" i="7" s="1"/>
  <c r="CB59" i="7" s="1"/>
  <c r="CE59" i="7" s="1"/>
  <c r="CH59" i="7" s="1"/>
  <c r="CK59" i="7" s="1"/>
  <c r="CN59" i="7" s="1"/>
  <c r="CQ59" i="7" s="1"/>
  <c r="CT59" i="7" s="1"/>
  <c r="CW59" i="7" s="1"/>
  <c r="CZ59" i="7" s="1"/>
  <c r="DC59" i="7" s="1"/>
  <c r="DF59" i="7" s="1"/>
  <c r="DL59" i="7" s="1"/>
  <c r="BA51" i="7"/>
  <c r="BD51" i="7" s="1"/>
  <c r="BG51" i="7" s="1"/>
  <c r="BJ51" i="7" s="1"/>
  <c r="BM51" i="7" s="1"/>
  <c r="BP51" i="7" s="1"/>
  <c r="BS51" i="7" s="1"/>
  <c r="BV51" i="7" s="1"/>
  <c r="BY51" i="7" s="1"/>
  <c r="CB51" i="7" s="1"/>
  <c r="CE51" i="7" s="1"/>
  <c r="CH51" i="7" s="1"/>
  <c r="CK51" i="7" s="1"/>
  <c r="CN51" i="7" s="1"/>
  <c r="CQ51" i="7" s="1"/>
  <c r="CT51" i="7" s="1"/>
  <c r="CW51" i="7" s="1"/>
  <c r="CZ51" i="7" s="1"/>
  <c r="DC51" i="7" s="1"/>
  <c r="DF51" i="7" s="1"/>
  <c r="DI51" i="7" s="1"/>
  <c r="DL51" i="7" s="1"/>
  <c r="BA43" i="7"/>
  <c r="BG43" i="7" s="1"/>
  <c r="BJ43" i="7" s="1"/>
  <c r="BM43" i="7" s="1"/>
  <c r="BP43" i="7" s="1"/>
  <c r="BS43" i="7" s="1"/>
  <c r="BV43" i="7" s="1"/>
  <c r="BY43" i="7" s="1"/>
  <c r="CB43" i="7" s="1"/>
  <c r="CE43" i="7" s="1"/>
  <c r="CH43" i="7" s="1"/>
  <c r="CK43" i="7" s="1"/>
  <c r="CQ43" i="7" s="1"/>
  <c r="CT43" i="7" s="1"/>
  <c r="CW43" i="7" s="1"/>
  <c r="CZ43" i="7" s="1"/>
  <c r="DC43" i="7" s="1"/>
  <c r="DF43" i="7" s="1"/>
  <c r="DI43" i="7" s="1"/>
  <c r="DL43" i="7" s="1"/>
  <c r="BA35" i="7"/>
  <c r="BD35" i="7" s="1"/>
  <c r="BG35" i="7" s="1"/>
  <c r="BJ35" i="7" s="1"/>
  <c r="BM35" i="7" s="1"/>
  <c r="BP35" i="7" s="1"/>
  <c r="BS35" i="7" s="1"/>
  <c r="BV35" i="7" s="1"/>
  <c r="BY35" i="7" s="1"/>
  <c r="CB35" i="7" s="1"/>
  <c r="CE35" i="7" s="1"/>
  <c r="CH35" i="7" s="1"/>
  <c r="CK35" i="7" s="1"/>
  <c r="CN35" i="7" s="1"/>
  <c r="CQ35" i="7" s="1"/>
  <c r="CT35" i="7" s="1"/>
  <c r="CW35" i="7" s="1"/>
  <c r="CZ35" i="7" s="1"/>
  <c r="DC35" i="7" s="1"/>
  <c r="DF35" i="7" s="1"/>
  <c r="DI35" i="7" s="1"/>
  <c r="DL35" i="7" s="1"/>
  <c r="BA15" i="7"/>
  <c r="BD15" i="7" s="1"/>
  <c r="BG15" i="7" s="1"/>
  <c r="BJ15" i="7" s="1"/>
  <c r="BM15" i="7" s="1"/>
  <c r="BP15" i="7" s="1"/>
  <c r="BS15" i="7" s="1"/>
  <c r="BV15" i="7" s="1"/>
  <c r="BY15" i="7" s="1"/>
  <c r="CB15" i="7" s="1"/>
  <c r="CE15" i="7" s="1"/>
  <c r="CH15" i="7" s="1"/>
  <c r="CK15" i="7" s="1"/>
  <c r="CN15" i="7" s="1"/>
  <c r="CQ15" i="7" s="1"/>
  <c r="CT15" i="7" s="1"/>
  <c r="CW15" i="7" s="1"/>
  <c r="CZ15" i="7" s="1"/>
  <c r="DC15" i="7" s="1"/>
  <c r="DF15" i="7" s="1"/>
  <c r="DI15" i="7" s="1"/>
  <c r="DL15" i="7" s="1"/>
  <c r="BA10" i="7"/>
  <c r="BD10" i="7" s="1"/>
  <c r="BG10" i="7" s="1"/>
  <c r="BJ10" i="7" s="1"/>
  <c r="BM10" i="7" s="1"/>
  <c r="BP10" i="7" s="1"/>
  <c r="BS10" i="7" s="1"/>
  <c r="BV10" i="7" s="1"/>
  <c r="BY10" i="7" s="1"/>
  <c r="CB10" i="7" s="1"/>
  <c r="CE10" i="7" s="1"/>
  <c r="CH10" i="7" s="1"/>
  <c r="CK10" i="7" s="1"/>
  <c r="CN10" i="7" s="1"/>
  <c r="CQ10" i="7" s="1"/>
  <c r="CT10" i="7" s="1"/>
  <c r="CW10" i="7" s="1"/>
  <c r="CZ10" i="7" s="1"/>
  <c r="DC10" i="7" s="1"/>
  <c r="DF10" i="7" s="1"/>
  <c r="DI10" i="7" s="1"/>
  <c r="DL10" i="7" s="1"/>
  <c r="BA48" i="7"/>
  <c r="BD48" i="7" s="1"/>
  <c r="BG48" i="7" s="1"/>
  <c r="BJ48" i="7" s="1"/>
  <c r="BM48" i="7" s="1"/>
  <c r="BP48" i="7" s="1"/>
  <c r="BS48" i="7" s="1"/>
  <c r="BV48" i="7" s="1"/>
  <c r="BY48" i="7" s="1"/>
  <c r="CB48" i="7" s="1"/>
  <c r="CE48" i="7" s="1"/>
  <c r="CH48" i="7" s="1"/>
  <c r="CK48" i="7" s="1"/>
  <c r="CN48" i="7" s="1"/>
  <c r="CQ48" i="7" s="1"/>
  <c r="CT48" i="7" s="1"/>
  <c r="CW48" i="7" s="1"/>
  <c r="CZ48" i="7" s="1"/>
  <c r="DC48" i="7" s="1"/>
  <c r="DF48" i="7" s="1"/>
  <c r="DI48" i="7" s="1"/>
  <c r="DL48" i="7" s="1"/>
  <c r="BA46" i="7"/>
  <c r="BD46" i="7" s="1"/>
  <c r="BG46" i="7" s="1"/>
  <c r="BJ46" i="7" s="1"/>
  <c r="BM46" i="7" s="1"/>
  <c r="BP46" i="7" s="1"/>
  <c r="BS46" i="7" s="1"/>
  <c r="BV46" i="7" s="1"/>
  <c r="BY46" i="7" s="1"/>
  <c r="CB46" i="7" s="1"/>
  <c r="CE46" i="7" s="1"/>
  <c r="CH46" i="7" s="1"/>
  <c r="CK46" i="7" s="1"/>
  <c r="CN46" i="7" s="1"/>
  <c r="CQ46" i="7" s="1"/>
  <c r="CT46" i="7" s="1"/>
  <c r="CW46" i="7" s="1"/>
  <c r="CZ46" i="7" s="1"/>
  <c r="DC46" i="7" s="1"/>
  <c r="DF46" i="7" s="1"/>
  <c r="DI46" i="7" s="1"/>
  <c r="DL46" i="7" s="1"/>
  <c r="BA42" i="7"/>
  <c r="BG42" i="7" s="1"/>
  <c r="BJ42" i="7" s="1"/>
  <c r="BM42" i="7" s="1"/>
  <c r="BP42" i="7" s="1"/>
  <c r="BS42" i="7" s="1"/>
  <c r="BV42" i="7" s="1"/>
  <c r="BY42" i="7" s="1"/>
  <c r="CB42" i="7" s="1"/>
  <c r="CE42" i="7" s="1"/>
  <c r="CH42" i="7" s="1"/>
  <c r="CK42" i="7" s="1"/>
  <c r="CN42" i="7" s="1"/>
  <c r="CQ42" i="7" s="1"/>
  <c r="CT42" i="7" s="1"/>
  <c r="CW42" i="7" s="1"/>
  <c r="CZ42" i="7" s="1"/>
  <c r="DC42" i="7" s="1"/>
  <c r="DF42" i="7" s="1"/>
  <c r="DI42" i="7" s="1"/>
  <c r="DL42" i="7" s="1"/>
  <c r="BA40" i="7"/>
  <c r="BD40" i="7" s="1"/>
  <c r="BG40" i="7" s="1"/>
  <c r="BJ40" i="7" s="1"/>
  <c r="BS40" i="7" s="1"/>
  <c r="BV40" i="7" s="1"/>
  <c r="BY40" i="7" s="1"/>
  <c r="CB40" i="7" s="1"/>
  <c r="CE40" i="7" s="1"/>
  <c r="CH40" i="7" s="1"/>
  <c r="CK40" i="7" s="1"/>
  <c r="CN40" i="7" s="1"/>
  <c r="CQ40" i="7" s="1"/>
  <c r="CT40" i="7" s="1"/>
  <c r="CW40" i="7" s="1"/>
  <c r="CZ40" i="7" s="1"/>
  <c r="DC40" i="7" s="1"/>
  <c r="DF40" i="7" s="1"/>
  <c r="DI40" i="7" s="1"/>
  <c r="DL40" i="7" s="1"/>
  <c r="BA38" i="7"/>
  <c r="BD38" i="7" s="1"/>
  <c r="BG38" i="7" s="1"/>
  <c r="BJ38" i="7" s="1"/>
  <c r="BM38" i="7" s="1"/>
  <c r="BP38" i="7" s="1"/>
  <c r="BS38" i="7" s="1"/>
  <c r="BV38" i="7" s="1"/>
  <c r="BY38" i="7" s="1"/>
  <c r="CB38" i="7" s="1"/>
  <c r="CE38" i="7" s="1"/>
  <c r="CH38" i="7" s="1"/>
  <c r="CK38" i="7" s="1"/>
  <c r="CN38" i="7" s="1"/>
  <c r="CQ38" i="7" s="1"/>
  <c r="CT38" i="7" s="1"/>
  <c r="CW38" i="7" s="1"/>
  <c r="CZ38" i="7" s="1"/>
  <c r="DC38" i="7" s="1"/>
  <c r="DF38" i="7" s="1"/>
  <c r="DI38" i="7" s="1"/>
  <c r="DL38" i="7" s="1"/>
  <c r="BA36" i="7"/>
  <c r="BD36" i="7" s="1"/>
  <c r="BG36" i="7" s="1"/>
  <c r="BJ36" i="7" s="1"/>
  <c r="BM36" i="7" s="1"/>
  <c r="BP36" i="7" s="1"/>
  <c r="BS36" i="7" s="1"/>
  <c r="BV36" i="7" s="1"/>
  <c r="BY36" i="7" s="1"/>
  <c r="CB36" i="7" s="1"/>
  <c r="CE36" i="7" s="1"/>
  <c r="CH36" i="7" s="1"/>
  <c r="CK36" i="7" s="1"/>
  <c r="CN36" i="7" s="1"/>
  <c r="CQ36" i="7" s="1"/>
  <c r="CT36" i="7" s="1"/>
  <c r="CW36" i="7" s="1"/>
  <c r="CZ36" i="7" s="1"/>
  <c r="DC36" i="7" s="1"/>
  <c r="DF36" i="7" s="1"/>
  <c r="DI36" i="7" s="1"/>
  <c r="DL36" i="7" s="1"/>
  <c r="BA34" i="7"/>
  <c r="BD34" i="7" s="1"/>
  <c r="BG34" i="7" s="1"/>
  <c r="BJ34" i="7" s="1"/>
  <c r="BM34" i="7" s="1"/>
  <c r="BP34" i="7" s="1"/>
  <c r="BS34" i="7" s="1"/>
  <c r="BV34" i="7" s="1"/>
  <c r="BY34" i="7" s="1"/>
  <c r="CB34" i="7" s="1"/>
  <c r="CE34" i="7" s="1"/>
  <c r="CH34" i="7" s="1"/>
  <c r="CK34" i="7" s="1"/>
  <c r="CN34" i="7" s="1"/>
  <c r="CQ34" i="7" s="1"/>
  <c r="CT34" i="7" s="1"/>
  <c r="CW34" i="7" s="1"/>
  <c r="CZ34" i="7" s="1"/>
  <c r="DC34" i="7" s="1"/>
  <c r="DF34" i="7" s="1"/>
  <c r="DI34" i="7" s="1"/>
  <c r="DL34" i="7" s="1"/>
  <c r="BA31" i="7"/>
  <c r="BD31" i="7" s="1"/>
  <c r="BG31" i="7" s="1"/>
  <c r="BJ31" i="7" s="1"/>
  <c r="BM31" i="7" s="1"/>
  <c r="BP31" i="7" s="1"/>
  <c r="BS31" i="7" s="1"/>
  <c r="BV31" i="7" s="1"/>
  <c r="BY31" i="7" s="1"/>
  <c r="CB31" i="7" s="1"/>
  <c r="CE31" i="7" s="1"/>
  <c r="CH31" i="7" s="1"/>
  <c r="CK31" i="7" s="1"/>
  <c r="CN31" i="7" s="1"/>
  <c r="CQ31" i="7" s="1"/>
  <c r="CT31" i="7" s="1"/>
  <c r="CW31" i="7" s="1"/>
  <c r="CZ31" i="7" s="1"/>
  <c r="DC31" i="7" s="1"/>
  <c r="DF31" i="7" s="1"/>
  <c r="DI31" i="7" s="1"/>
  <c r="DL31" i="7" s="1"/>
  <c r="BA29" i="7"/>
  <c r="BD29" i="7" s="1"/>
  <c r="BG29" i="7" s="1"/>
  <c r="BJ29" i="7" s="1"/>
  <c r="BM29" i="7" s="1"/>
  <c r="BP29" i="7" s="1"/>
  <c r="BS29" i="7" s="1"/>
  <c r="BV29" i="7" s="1"/>
  <c r="BY29" i="7" s="1"/>
  <c r="CB29" i="7" s="1"/>
  <c r="CE29" i="7" s="1"/>
  <c r="CH29" i="7" s="1"/>
  <c r="CK29" i="7" s="1"/>
  <c r="CN29" i="7" s="1"/>
  <c r="CQ29" i="7" s="1"/>
  <c r="CT29" i="7" s="1"/>
  <c r="CW29" i="7" s="1"/>
  <c r="CZ29" i="7" s="1"/>
  <c r="DC29" i="7" s="1"/>
  <c r="DF29" i="7" s="1"/>
  <c r="DI29" i="7" s="1"/>
  <c r="DL29" i="7" s="1"/>
  <c r="BA27" i="7"/>
  <c r="BD27" i="7" s="1"/>
  <c r="BG27" i="7" s="1"/>
  <c r="BJ27" i="7" s="1"/>
  <c r="BM27" i="7" s="1"/>
  <c r="BP27" i="7" s="1"/>
  <c r="BS27" i="7" s="1"/>
  <c r="BV27" i="7" s="1"/>
  <c r="BY27" i="7" s="1"/>
  <c r="CB27" i="7" s="1"/>
  <c r="CE27" i="7" s="1"/>
  <c r="CH27" i="7" s="1"/>
  <c r="CK27" i="7" s="1"/>
  <c r="CN27" i="7" s="1"/>
  <c r="CQ27" i="7" s="1"/>
  <c r="CT27" i="7" s="1"/>
  <c r="CW27" i="7" s="1"/>
  <c r="CZ27" i="7" s="1"/>
  <c r="DC27" i="7" s="1"/>
  <c r="DF27" i="7" s="1"/>
  <c r="DI27" i="7" s="1"/>
  <c r="DL27" i="7" s="1"/>
  <c r="BA22" i="7"/>
  <c r="BD22" i="7" s="1"/>
  <c r="BG22" i="7" s="1"/>
  <c r="BJ22" i="7" s="1"/>
  <c r="BM22" i="7" s="1"/>
  <c r="BP22" i="7" s="1"/>
  <c r="BS22" i="7" s="1"/>
  <c r="BV22" i="7" s="1"/>
  <c r="BY22" i="7" s="1"/>
  <c r="CB22" i="7" s="1"/>
  <c r="CE22" i="7" s="1"/>
  <c r="CH22" i="7" s="1"/>
  <c r="CK22" i="7" s="1"/>
  <c r="CN22" i="7" s="1"/>
  <c r="CQ22" i="7" s="1"/>
  <c r="CT22" i="7" s="1"/>
  <c r="CW22" i="7" s="1"/>
  <c r="CZ22" i="7" s="1"/>
  <c r="DC22" i="7" s="1"/>
  <c r="DF22" i="7" s="1"/>
  <c r="DI22" i="7" s="1"/>
  <c r="DL22" i="7" s="1"/>
  <c r="BA20" i="7"/>
  <c r="BD20" i="7" s="1"/>
  <c r="BG20" i="7" s="1"/>
  <c r="BJ20" i="7" s="1"/>
  <c r="BM20" i="7" s="1"/>
  <c r="BP20" i="7" s="1"/>
  <c r="BS20" i="7" s="1"/>
  <c r="BV20" i="7" s="1"/>
  <c r="BY20" i="7" s="1"/>
  <c r="CB20" i="7" s="1"/>
  <c r="CE20" i="7" s="1"/>
  <c r="CH20" i="7" s="1"/>
  <c r="CK20" i="7" s="1"/>
  <c r="CN20" i="7" s="1"/>
  <c r="CQ20" i="7" s="1"/>
  <c r="CT20" i="7" s="1"/>
  <c r="CW20" i="7" s="1"/>
  <c r="CZ20" i="7" s="1"/>
  <c r="DC20" i="7" s="1"/>
  <c r="DF20" i="7" s="1"/>
  <c r="DI20" i="7" s="1"/>
  <c r="DL20" i="7" s="1"/>
  <c r="BD18" i="7"/>
  <c r="BG18" i="7" s="1"/>
  <c r="BJ18" i="7" s="1"/>
  <c r="BM18" i="7" s="1"/>
  <c r="BP18" i="7" s="1"/>
  <c r="BS18" i="7" s="1"/>
  <c r="BV18" i="7" s="1"/>
  <c r="BY18" i="7" s="1"/>
  <c r="CB18" i="7" s="1"/>
  <c r="CE18" i="7" s="1"/>
  <c r="CH18" i="7" s="1"/>
  <c r="CK18" i="7" s="1"/>
  <c r="CN18" i="7" s="1"/>
  <c r="CQ18" i="7" s="1"/>
  <c r="CT18" i="7" s="1"/>
  <c r="CW18" i="7" s="1"/>
  <c r="CZ18" i="7" s="1"/>
  <c r="DC18" i="7" s="1"/>
  <c r="DF18" i="7" s="1"/>
  <c r="DI18" i="7" s="1"/>
  <c r="DL18" i="7" s="1"/>
  <c r="BA16" i="7"/>
  <c r="BD16" i="7" s="1"/>
  <c r="BG16" i="7" s="1"/>
  <c r="BJ16" i="7" s="1"/>
  <c r="BM16" i="7" s="1"/>
  <c r="BP16" i="7" s="1"/>
  <c r="BS16" i="7" s="1"/>
  <c r="BV16" i="7" s="1"/>
  <c r="BY16" i="7" s="1"/>
  <c r="CB16" i="7" s="1"/>
  <c r="CE16" i="7" s="1"/>
  <c r="CH16" i="7" s="1"/>
  <c r="CK16" i="7" s="1"/>
  <c r="CN16" i="7" s="1"/>
  <c r="CQ16" i="7" s="1"/>
  <c r="CT16" i="7" s="1"/>
  <c r="CW16" i="7" s="1"/>
  <c r="CZ16" i="7" s="1"/>
  <c r="DC16" i="7" s="1"/>
  <c r="DF16" i="7" s="1"/>
  <c r="DI16" i="7" s="1"/>
  <c r="DL16" i="7" s="1"/>
  <c r="BA14" i="7"/>
  <c r="BD14" i="7" s="1"/>
  <c r="BG14" i="7" s="1"/>
  <c r="BJ14" i="7" s="1"/>
  <c r="BM14" i="7" s="1"/>
  <c r="BP14" i="7" s="1"/>
  <c r="BS14" i="7" s="1"/>
  <c r="BV14" i="7" s="1"/>
  <c r="BY14" i="7" s="1"/>
  <c r="CB14" i="7" s="1"/>
  <c r="CE14" i="7" s="1"/>
  <c r="CH14" i="7" s="1"/>
  <c r="CK14" i="7" s="1"/>
  <c r="CN14" i="7" s="1"/>
  <c r="CQ14" i="7" s="1"/>
  <c r="CT14" i="7" s="1"/>
  <c r="CW14" i="7" s="1"/>
  <c r="CZ14" i="7" s="1"/>
  <c r="DC14" i="7" s="1"/>
  <c r="DF14" i="7" s="1"/>
  <c r="DI14" i="7" s="1"/>
  <c r="DL14" i="7" s="1"/>
  <c r="BA12" i="7"/>
  <c r="BD12" i="7" s="1"/>
  <c r="BG12" i="7" s="1"/>
  <c r="BJ12" i="7" s="1"/>
  <c r="BM12" i="7" s="1"/>
  <c r="BP12" i="7" s="1"/>
  <c r="BS12" i="7" s="1"/>
  <c r="BV12" i="7" s="1"/>
  <c r="BY12" i="7" s="1"/>
  <c r="CB12" i="7" s="1"/>
  <c r="CE12" i="7" s="1"/>
  <c r="CH12" i="7" s="1"/>
  <c r="CK12" i="7" s="1"/>
  <c r="CN12" i="7" s="1"/>
  <c r="CQ12" i="7" s="1"/>
  <c r="CT12" i="7" s="1"/>
  <c r="CW12" i="7" s="1"/>
  <c r="CZ12" i="7" s="1"/>
  <c r="DC12" i="7" s="1"/>
  <c r="DF12" i="7" s="1"/>
  <c r="DI12" i="7" s="1"/>
  <c r="DL12" i="7" s="1"/>
  <c r="BA50" i="7"/>
  <c r="BD50" i="7" s="1"/>
  <c r="BG50" i="7" s="1"/>
  <c r="BJ50" i="7" s="1"/>
  <c r="BM50" i="7" s="1"/>
  <c r="BP50" i="7" s="1"/>
  <c r="BS50" i="7" s="1"/>
  <c r="BV50" i="7" s="1"/>
  <c r="BY50" i="7" s="1"/>
  <c r="CB50" i="7" s="1"/>
  <c r="CE50" i="7" s="1"/>
  <c r="CH50" i="7" s="1"/>
  <c r="CK50" i="7" s="1"/>
  <c r="CN50" i="7" s="1"/>
  <c r="CQ50" i="7" s="1"/>
  <c r="CT50" i="7" s="1"/>
  <c r="CW50" i="7" s="1"/>
  <c r="CZ50" i="7" s="1"/>
  <c r="DC50" i="7" s="1"/>
  <c r="DF50" i="7" s="1"/>
  <c r="DI50" i="7" s="1"/>
  <c r="DL50" i="7" s="1"/>
  <c r="Q63" i="7"/>
  <c r="T63" i="7" s="1"/>
  <c r="W63" i="7" s="1"/>
  <c r="Z63" i="7" s="1"/>
  <c r="AC63" i="7" s="1"/>
  <c r="AF63" i="7" s="1"/>
  <c r="AI63" i="7" s="1"/>
  <c r="AL63" i="7" s="1"/>
  <c r="AO63" i="7" s="1"/>
  <c r="AR63" i="7" s="1"/>
  <c r="AU63" i="7" s="1"/>
  <c r="AX63" i="7" s="1"/>
  <c r="BA63" i="7" s="1"/>
  <c r="BD63" i="7" s="1"/>
  <c r="BG63" i="7" s="1"/>
  <c r="BJ63" i="7" s="1"/>
  <c r="BM63" i="7" s="1"/>
  <c r="BP63" i="7" s="1"/>
  <c r="BS63" i="7" s="1"/>
  <c r="BV63" i="7" s="1"/>
  <c r="BY63" i="7" s="1"/>
  <c r="CB63" i="7" s="1"/>
  <c r="CE63" i="7" s="1"/>
  <c r="CH63" i="7" s="1"/>
  <c r="CK63" i="7" s="1"/>
  <c r="CN63" i="7" s="1"/>
  <c r="CQ63" i="7" s="1"/>
  <c r="CT63" i="7" s="1"/>
  <c r="CW63" i="7" s="1"/>
  <c r="CZ63" i="7" s="1"/>
  <c r="DC63" i="7" s="1"/>
  <c r="DF63" i="7" s="1"/>
  <c r="DI63" i="7" s="1"/>
  <c r="DL63" i="7" s="1"/>
  <c r="O63" i="7"/>
  <c r="CK5" i="7" l="1"/>
  <c r="CN5" i="7" s="1"/>
  <c r="CQ5" i="7" s="1"/>
  <c r="CT5" i="7" s="1"/>
  <c r="CW5" i="7" s="1"/>
  <c r="CZ5" i="7" s="1"/>
  <c r="DC5" i="7" s="1"/>
  <c r="DF5" i="7" s="1"/>
  <c r="DI5" i="7" s="1"/>
  <c r="DL5" i="7" s="1"/>
  <c r="R63" i="7"/>
  <c r="U63" i="7" s="1"/>
  <c r="X63" i="7" s="1"/>
  <c r="AA63" i="7" s="1"/>
  <c r="AD63" i="7" l="1"/>
  <c r="AG63" i="7" l="1"/>
  <c r="AY49" i="7" l="1"/>
  <c r="DO49" i="7" s="1"/>
  <c r="AY9" i="7"/>
  <c r="DO9" i="7" s="1"/>
  <c r="AY31" i="7"/>
  <c r="DO31" i="7" s="1"/>
  <c r="AY14" i="7"/>
  <c r="DO14" i="7" s="1"/>
  <c r="AY29" i="7"/>
  <c r="DO29" i="7" s="1"/>
  <c r="AY51" i="7"/>
  <c r="DO51" i="7" s="1"/>
  <c r="AY57" i="7"/>
  <c r="DO57" i="7" s="1"/>
  <c r="AY55" i="7"/>
  <c r="DO55" i="7" s="1"/>
  <c r="AY53" i="7"/>
  <c r="DO53" i="7" s="1"/>
  <c r="AY6" i="7"/>
  <c r="DO6" i="7" s="1"/>
  <c r="AY61" i="7"/>
  <c r="DO61" i="7" s="1"/>
  <c r="AY21" i="7"/>
  <c r="DO21" i="7" s="1"/>
  <c r="AY12" i="7"/>
  <c r="DO12" i="7" s="1"/>
  <c r="AJ63" i="7"/>
  <c r="AY19" i="7" l="1"/>
  <c r="AY7" i="7"/>
  <c r="AY37" i="7"/>
  <c r="DO37" i="7" s="1"/>
  <c r="AY45" i="7"/>
  <c r="DO45" i="7" s="1"/>
  <c r="AY40" i="7"/>
  <c r="DO40" i="7" s="1"/>
  <c r="AY13" i="7"/>
  <c r="DO13" i="7" s="1"/>
  <c r="AY8" i="7"/>
  <c r="DO8" i="7" s="1"/>
  <c r="AY5" i="7"/>
  <c r="DO5" i="7" s="1"/>
  <c r="AY54" i="7"/>
  <c r="DO54" i="7" s="1"/>
  <c r="AY46" i="7"/>
  <c r="DO46" i="7" s="1"/>
  <c r="AY58" i="7"/>
  <c r="DO58" i="7" s="1"/>
  <c r="BB14" i="7"/>
  <c r="BE14" i="7" s="1"/>
  <c r="BH14" i="7" s="1"/>
  <c r="BK14" i="7" s="1"/>
  <c r="AY15" i="7"/>
  <c r="DO15" i="7" s="1"/>
  <c r="AY36" i="7"/>
  <c r="DO36" i="7" s="1"/>
  <c r="BB21" i="7"/>
  <c r="BE21" i="7" s="1"/>
  <c r="BH21" i="7" s="1"/>
  <c r="BK21" i="7" s="1"/>
  <c r="BB19" i="7"/>
  <c r="BE19" i="7" s="1"/>
  <c r="BH19" i="7" s="1"/>
  <c r="BK19" i="7" s="1"/>
  <c r="BB8" i="7"/>
  <c r="BE8" i="7" s="1"/>
  <c r="BH8" i="7" s="1"/>
  <c r="BK8" i="7" s="1"/>
  <c r="BB53" i="7"/>
  <c r="BE53" i="7" s="1"/>
  <c r="BH53" i="7" s="1"/>
  <c r="BK53" i="7" s="1"/>
  <c r="BB51" i="7"/>
  <c r="BE51" i="7" s="1"/>
  <c r="BH51" i="7" s="1"/>
  <c r="BK51" i="7" s="1"/>
  <c r="BB57" i="7"/>
  <c r="BE57" i="7" s="1"/>
  <c r="BH57" i="7" s="1"/>
  <c r="BK57" i="7" s="1"/>
  <c r="BB31" i="7"/>
  <c r="BE31" i="7" s="1"/>
  <c r="BH31" i="7" s="1"/>
  <c r="BK31" i="7" s="1"/>
  <c r="BB46" i="7"/>
  <c r="BE46" i="7" s="1"/>
  <c r="BH46" i="7" s="1"/>
  <c r="BK46" i="7" s="1"/>
  <c r="BB12" i="7"/>
  <c r="BE12" i="7" s="1"/>
  <c r="BH12" i="7" s="1"/>
  <c r="BK12" i="7" s="1"/>
  <c r="BB13" i="7"/>
  <c r="BE13" i="7" s="1"/>
  <c r="BH13" i="7" s="1"/>
  <c r="BK13" i="7" s="1"/>
  <c r="BB6" i="7"/>
  <c r="BE6" i="7" s="1"/>
  <c r="BH6" i="7" s="1"/>
  <c r="BK6" i="7" s="1"/>
  <c r="BB29" i="7"/>
  <c r="BE29" i="7" s="1"/>
  <c r="BH29" i="7" s="1"/>
  <c r="BK29" i="7" s="1"/>
  <c r="AY17" i="7"/>
  <c r="DO17" i="7" s="1"/>
  <c r="AY22" i="7"/>
  <c r="DO22" i="7" s="1"/>
  <c r="BB49" i="7"/>
  <c r="BE49" i="7" s="1"/>
  <c r="BH49" i="7" s="1"/>
  <c r="BK49" i="7" s="1"/>
  <c r="AY42" i="7"/>
  <c r="DO42" i="7" s="1"/>
  <c r="AY39" i="7"/>
  <c r="DO39" i="7" s="1"/>
  <c r="BB9" i="7"/>
  <c r="BE9" i="7" s="1"/>
  <c r="BH9" i="7" s="1"/>
  <c r="BK9" i="7" s="1"/>
  <c r="AY27" i="7"/>
  <c r="DO27" i="7" s="1"/>
  <c r="AY38" i="7"/>
  <c r="DO38" i="7" s="1"/>
  <c r="AY34" i="7"/>
  <c r="DO34" i="7" s="1"/>
  <c r="AY18" i="7"/>
  <c r="DO18" i="7" s="1"/>
  <c r="AY50" i="7"/>
  <c r="DO50" i="7" s="1"/>
  <c r="BB61" i="7"/>
  <c r="BE61" i="7" s="1"/>
  <c r="BH61" i="7" s="1"/>
  <c r="AY52" i="7"/>
  <c r="DO52" i="7" s="1"/>
  <c r="AY26" i="7"/>
  <c r="DO26" i="7" s="1"/>
  <c r="AY47" i="7"/>
  <c r="DO47" i="7" s="1"/>
  <c r="AY41" i="7"/>
  <c r="DO41" i="7" s="1"/>
  <c r="BB55" i="7"/>
  <c r="BE55" i="7" s="1"/>
  <c r="BH55" i="7" s="1"/>
  <c r="BK55" i="7" s="1"/>
  <c r="AY16" i="7"/>
  <c r="DO16" i="7" s="1"/>
  <c r="BB7" i="7"/>
  <c r="BE7" i="7" s="1"/>
  <c r="BH7" i="7" s="1"/>
  <c r="BK7" i="7" s="1"/>
  <c r="AM63" i="7"/>
  <c r="BN7" i="7" l="1"/>
  <c r="BQ7" i="7" s="1"/>
  <c r="BT7" i="7" s="1"/>
  <c r="BW7" i="7" s="1"/>
  <c r="BZ7" i="7" s="1"/>
  <c r="CC7" i="7" s="1"/>
  <c r="CF7" i="7" s="1"/>
  <c r="CI7" i="7" s="1"/>
  <c r="CL7" i="7" s="1"/>
  <c r="CO7" i="7" s="1"/>
  <c r="CR7" i="7" s="1"/>
  <c r="CU7" i="7" s="1"/>
  <c r="BN55" i="7"/>
  <c r="BQ55" i="7" s="1"/>
  <c r="BT55" i="7" s="1"/>
  <c r="BW55" i="7" s="1"/>
  <c r="BZ55" i="7" s="1"/>
  <c r="CC55" i="7" s="1"/>
  <c r="CF55" i="7" s="1"/>
  <c r="CI55" i="7" s="1"/>
  <c r="CL55" i="7" s="1"/>
  <c r="CO55" i="7" s="1"/>
  <c r="CR55" i="7" s="1"/>
  <c r="CU55" i="7" s="1"/>
  <c r="CX55" i="7" s="1"/>
  <c r="DA55" i="7" s="1"/>
  <c r="DD55" i="7" s="1"/>
  <c r="DG55" i="7" s="1"/>
  <c r="DJ55" i="7" s="1"/>
  <c r="DM55" i="7" s="1"/>
  <c r="BN9" i="7"/>
  <c r="BQ9" i="7" s="1"/>
  <c r="BT9" i="7" s="1"/>
  <c r="BW9" i="7" s="1"/>
  <c r="BZ9" i="7" s="1"/>
  <c r="BN49" i="7"/>
  <c r="BQ49" i="7" s="1"/>
  <c r="BT49" i="7" s="1"/>
  <c r="BW49" i="7" s="1"/>
  <c r="BN29" i="7"/>
  <c r="BQ29" i="7" s="1"/>
  <c r="BN6" i="7"/>
  <c r="BQ6" i="7" s="1"/>
  <c r="BT6" i="7" s="1"/>
  <c r="BW6" i="7" s="1"/>
  <c r="BZ6" i="7" s="1"/>
  <c r="CC6" i="7" s="1"/>
  <c r="CF6" i="7" s="1"/>
  <c r="CI6" i="7" s="1"/>
  <c r="CL6" i="7" s="1"/>
  <c r="CO6" i="7" s="1"/>
  <c r="CR6" i="7" s="1"/>
  <c r="CU6" i="7" s="1"/>
  <c r="CX6" i="7" s="1"/>
  <c r="DA6" i="7" s="1"/>
  <c r="DD6" i="7" s="1"/>
  <c r="DG6" i="7" s="1"/>
  <c r="DJ6" i="7" s="1"/>
  <c r="DM6" i="7" s="1"/>
  <c r="BN13" i="7"/>
  <c r="BQ13" i="7" s="1"/>
  <c r="BN12" i="7"/>
  <c r="BQ12" i="7" s="1"/>
  <c r="BT12" i="7" s="1"/>
  <c r="BW12" i="7" s="1"/>
  <c r="BZ12" i="7" s="1"/>
  <c r="CC12" i="7" s="1"/>
  <c r="CF12" i="7" s="1"/>
  <c r="CI12" i="7" s="1"/>
  <c r="CL12" i="7" s="1"/>
  <c r="CO12" i="7" s="1"/>
  <c r="CR12" i="7" s="1"/>
  <c r="CU12" i="7" s="1"/>
  <c r="CX12" i="7" s="1"/>
  <c r="DA12" i="7" s="1"/>
  <c r="DD12" i="7" s="1"/>
  <c r="DG12" i="7" s="1"/>
  <c r="DJ12" i="7" s="1"/>
  <c r="DM12" i="7" s="1"/>
  <c r="BN46" i="7"/>
  <c r="BQ46" i="7" s="1"/>
  <c r="BT46" i="7" s="1"/>
  <c r="BW46" i="7" s="1"/>
  <c r="BZ46" i="7" s="1"/>
  <c r="CC46" i="7" s="1"/>
  <c r="CF46" i="7" s="1"/>
  <c r="CI46" i="7" s="1"/>
  <c r="CL46" i="7" s="1"/>
  <c r="CO46" i="7" s="1"/>
  <c r="CR46" i="7" s="1"/>
  <c r="CU46" i="7" s="1"/>
  <c r="CX46" i="7" s="1"/>
  <c r="DA46" i="7" s="1"/>
  <c r="DD46" i="7" s="1"/>
  <c r="DG46" i="7" s="1"/>
  <c r="DJ46" i="7" s="1"/>
  <c r="DM46" i="7" s="1"/>
  <c r="BN31" i="7"/>
  <c r="BQ31" i="7" s="1"/>
  <c r="BT31" i="7" s="1"/>
  <c r="BW31" i="7" s="1"/>
  <c r="BZ31" i="7" s="1"/>
  <c r="CC31" i="7" s="1"/>
  <c r="CF31" i="7" s="1"/>
  <c r="CI31" i="7" s="1"/>
  <c r="CL31" i="7" s="1"/>
  <c r="CO31" i="7" s="1"/>
  <c r="CR31" i="7" s="1"/>
  <c r="CU31" i="7" s="1"/>
  <c r="CX31" i="7" s="1"/>
  <c r="DA31" i="7" s="1"/>
  <c r="DD31" i="7" s="1"/>
  <c r="DG31" i="7" s="1"/>
  <c r="DJ31" i="7" s="1"/>
  <c r="DM31" i="7" s="1"/>
  <c r="BN57" i="7"/>
  <c r="BQ57" i="7" s="1"/>
  <c r="BT57" i="7" s="1"/>
  <c r="BW57" i="7" s="1"/>
  <c r="BZ57" i="7" s="1"/>
  <c r="CC57" i="7" s="1"/>
  <c r="CF57" i="7" s="1"/>
  <c r="CI57" i="7" s="1"/>
  <c r="CL57" i="7" s="1"/>
  <c r="CO57" i="7" s="1"/>
  <c r="CR57" i="7" s="1"/>
  <c r="CU57" i="7" s="1"/>
  <c r="CX57" i="7" s="1"/>
  <c r="DA57" i="7" s="1"/>
  <c r="DD57" i="7" s="1"/>
  <c r="DG57" i="7" s="1"/>
  <c r="DJ57" i="7" s="1"/>
  <c r="DM57" i="7" s="1"/>
  <c r="BN51" i="7"/>
  <c r="BQ51" i="7" s="1"/>
  <c r="BT51" i="7" s="1"/>
  <c r="BW51" i="7" s="1"/>
  <c r="BZ51" i="7" s="1"/>
  <c r="CC51" i="7" s="1"/>
  <c r="CF51" i="7" s="1"/>
  <c r="CI51" i="7" s="1"/>
  <c r="CL51" i="7" s="1"/>
  <c r="CO51" i="7" s="1"/>
  <c r="CR51" i="7" s="1"/>
  <c r="CU51" i="7" s="1"/>
  <c r="CX51" i="7" s="1"/>
  <c r="DA51" i="7" s="1"/>
  <c r="DD51" i="7" s="1"/>
  <c r="DG51" i="7" s="1"/>
  <c r="DJ51" i="7" s="1"/>
  <c r="DM51" i="7" s="1"/>
  <c r="BN53" i="7"/>
  <c r="BQ53" i="7" s="1"/>
  <c r="BT53" i="7" s="1"/>
  <c r="BW53" i="7" s="1"/>
  <c r="BZ53" i="7" s="1"/>
  <c r="CC53" i="7" s="1"/>
  <c r="CF53" i="7" s="1"/>
  <c r="CI53" i="7" s="1"/>
  <c r="CL53" i="7" s="1"/>
  <c r="CO53" i="7" s="1"/>
  <c r="CR53" i="7" s="1"/>
  <c r="CU53" i="7" s="1"/>
  <c r="CX53" i="7" s="1"/>
  <c r="DA53" i="7" s="1"/>
  <c r="DD53" i="7" s="1"/>
  <c r="DG53" i="7" s="1"/>
  <c r="DJ53" i="7" s="1"/>
  <c r="DM53" i="7" s="1"/>
  <c r="BN8" i="7"/>
  <c r="BQ8" i="7" s="1"/>
  <c r="BN21" i="7"/>
  <c r="BQ21" i="7" s="1"/>
  <c r="BT21" i="7" s="1"/>
  <c r="BW21" i="7" s="1"/>
  <c r="BZ21" i="7" s="1"/>
  <c r="CC21" i="7" s="1"/>
  <c r="CF21" i="7" s="1"/>
  <c r="CI21" i="7" s="1"/>
  <c r="CL21" i="7" s="1"/>
  <c r="CO21" i="7" s="1"/>
  <c r="CR21" i="7" s="1"/>
  <c r="CU21" i="7" s="1"/>
  <c r="CX21" i="7" s="1"/>
  <c r="DA21" i="7" s="1"/>
  <c r="DD21" i="7" s="1"/>
  <c r="DG21" i="7" s="1"/>
  <c r="DJ21" i="7" s="1"/>
  <c r="DM21" i="7" s="1"/>
  <c r="BT29" i="7"/>
  <c r="BW29" i="7" s="1"/>
  <c r="BZ29" i="7" s="1"/>
  <c r="CC29" i="7" s="1"/>
  <c r="CF29" i="7" s="1"/>
  <c r="CI29" i="7" s="1"/>
  <c r="CL29" i="7" s="1"/>
  <c r="CO29" i="7" s="1"/>
  <c r="CR29" i="7" s="1"/>
  <c r="CU29" i="7" s="1"/>
  <c r="CX29" i="7" s="1"/>
  <c r="DA29" i="7" s="1"/>
  <c r="DD29" i="7" s="1"/>
  <c r="DG29" i="7" s="1"/>
  <c r="DJ29" i="7" s="1"/>
  <c r="DM29" i="7" s="1"/>
  <c r="AY25" i="7"/>
  <c r="DO25" i="7" s="1"/>
  <c r="CX7" i="7"/>
  <c r="DA7" i="7" s="1"/>
  <c r="DD7" i="7" s="1"/>
  <c r="DG7" i="7" s="1"/>
  <c r="DJ7" i="7" s="1"/>
  <c r="DM7" i="7" s="1"/>
  <c r="DO7" i="7"/>
  <c r="DO19" i="7"/>
  <c r="AY56" i="7"/>
  <c r="DO56" i="7" s="1"/>
  <c r="BB40" i="7"/>
  <c r="BE40" i="7" s="1"/>
  <c r="BH40" i="7" s="1"/>
  <c r="BK40" i="7" s="1"/>
  <c r="BB45" i="7"/>
  <c r="BE45" i="7" s="1"/>
  <c r="BH45" i="7" s="1"/>
  <c r="BK45" i="7" s="1"/>
  <c r="AY24" i="7"/>
  <c r="DO24" i="7" s="1"/>
  <c r="BB54" i="7"/>
  <c r="BE54" i="7" s="1"/>
  <c r="BH54" i="7" s="1"/>
  <c r="BN19" i="7"/>
  <c r="BQ19" i="7" s="1"/>
  <c r="BT19" i="7" s="1"/>
  <c r="BW19" i="7" s="1"/>
  <c r="BZ19" i="7" s="1"/>
  <c r="CC19" i="7" s="1"/>
  <c r="CF19" i="7" s="1"/>
  <c r="CI19" i="7" s="1"/>
  <c r="CL19" i="7" s="1"/>
  <c r="CO19" i="7" s="1"/>
  <c r="CR19" i="7" s="1"/>
  <c r="CU19" i="7" s="1"/>
  <c r="CX19" i="7" s="1"/>
  <c r="DA19" i="7" s="1"/>
  <c r="DD19" i="7" s="1"/>
  <c r="DG19" i="7" s="1"/>
  <c r="DJ19" i="7" s="1"/>
  <c r="DM19" i="7" s="1"/>
  <c r="AY33" i="7"/>
  <c r="DO33" i="7" s="1"/>
  <c r="BB33" i="7"/>
  <c r="BE33" i="7" s="1"/>
  <c r="BH33" i="7" s="1"/>
  <c r="BK33" i="7" s="1"/>
  <c r="AY28" i="7"/>
  <c r="DO28" i="7" s="1"/>
  <c r="BZ49" i="7"/>
  <c r="CC49" i="7" s="1"/>
  <c r="CF49" i="7" s="1"/>
  <c r="CI49" i="7" s="1"/>
  <c r="CL49" i="7" s="1"/>
  <c r="CO49" i="7" s="1"/>
  <c r="CR49" i="7" s="1"/>
  <c r="CU49" i="7" s="1"/>
  <c r="BK54" i="7"/>
  <c r="BN14" i="7"/>
  <c r="BQ14" i="7" s="1"/>
  <c r="BT13" i="7"/>
  <c r="BW13" i="7" s="1"/>
  <c r="BZ13" i="7" s="1"/>
  <c r="CC13" i="7" s="1"/>
  <c r="CF13" i="7" s="1"/>
  <c r="CI13" i="7" s="1"/>
  <c r="CL13" i="7" s="1"/>
  <c r="CO13" i="7" s="1"/>
  <c r="CR13" i="7" s="1"/>
  <c r="CU13" i="7" s="1"/>
  <c r="BK61" i="7"/>
  <c r="BT8" i="7"/>
  <c r="CC9" i="7"/>
  <c r="CF9" i="7" s="1"/>
  <c r="CI9" i="7" s="1"/>
  <c r="CL9" i="7" s="1"/>
  <c r="CO9" i="7" s="1"/>
  <c r="CR9" i="7" s="1"/>
  <c r="CU9" i="7" s="1"/>
  <c r="CX9" i="7" s="1"/>
  <c r="DA9" i="7" s="1"/>
  <c r="DD9" i="7" s="1"/>
  <c r="DG9" i="7" s="1"/>
  <c r="DJ9" i="7" s="1"/>
  <c r="DM9" i="7" s="1"/>
  <c r="BB15" i="7"/>
  <c r="BE15" i="7" s="1"/>
  <c r="BH15" i="7" s="1"/>
  <c r="BK15" i="7" s="1"/>
  <c r="AY10" i="7"/>
  <c r="DO10" i="7" s="1"/>
  <c r="BB36" i="7"/>
  <c r="BE36" i="7" s="1"/>
  <c r="BH36" i="7" s="1"/>
  <c r="BK36" i="7" s="1"/>
  <c r="BB58" i="7"/>
  <c r="BE58" i="7" s="1"/>
  <c r="BH58" i="7" s="1"/>
  <c r="BK58" i="7" s="1"/>
  <c r="BB47" i="7"/>
  <c r="BE47" i="7" s="1"/>
  <c r="BH47" i="7" s="1"/>
  <c r="BK47" i="7" s="1"/>
  <c r="AY43" i="7"/>
  <c r="DO43" i="7" s="1"/>
  <c r="BB17" i="7"/>
  <c r="BE17" i="7" s="1"/>
  <c r="BH17" i="7" s="1"/>
  <c r="BK17" i="7" s="1"/>
  <c r="AY30" i="7"/>
  <c r="DO30" i="7" s="1"/>
  <c r="BB16" i="7"/>
  <c r="BE16" i="7" s="1"/>
  <c r="BH16" i="7" s="1"/>
  <c r="BK16" i="7" s="1"/>
  <c r="BB50" i="7"/>
  <c r="BE50" i="7" s="1"/>
  <c r="BH50" i="7" s="1"/>
  <c r="BK50" i="7" s="1"/>
  <c r="BB18" i="7"/>
  <c r="BE18" i="7" s="1"/>
  <c r="BH18" i="7" s="1"/>
  <c r="BK18" i="7" s="1"/>
  <c r="BB27" i="7"/>
  <c r="BE27" i="7" s="1"/>
  <c r="BH27" i="7" s="1"/>
  <c r="BK27" i="7" s="1"/>
  <c r="BB37" i="7"/>
  <c r="BE37" i="7" s="1"/>
  <c r="BH37" i="7" s="1"/>
  <c r="BK37" i="7" s="1"/>
  <c r="BB26" i="7"/>
  <c r="BE26" i="7" s="1"/>
  <c r="BH26" i="7" s="1"/>
  <c r="BK26" i="7" s="1"/>
  <c r="BB34" i="7"/>
  <c r="BE34" i="7" s="1"/>
  <c r="BH34" i="7" s="1"/>
  <c r="BK34" i="7" s="1"/>
  <c r="BB52" i="7"/>
  <c r="BE52" i="7" s="1"/>
  <c r="BH52" i="7" s="1"/>
  <c r="BK52" i="7" s="1"/>
  <c r="BB38" i="7"/>
  <c r="BE38" i="7" s="1"/>
  <c r="BH38" i="7" s="1"/>
  <c r="BK38" i="7" s="1"/>
  <c r="BB25" i="7"/>
  <c r="BE25" i="7" s="1"/>
  <c r="BH25" i="7" s="1"/>
  <c r="BK25" i="7" s="1"/>
  <c r="BB22" i="7"/>
  <c r="BE22" i="7" s="1"/>
  <c r="BH22" i="7" s="1"/>
  <c r="BK22" i="7" s="1"/>
  <c r="AY20" i="7"/>
  <c r="DO20" i="7" s="1"/>
  <c r="BB39" i="7"/>
  <c r="BE39" i="7" s="1"/>
  <c r="BH39" i="7" s="1"/>
  <c r="BK39" i="7" s="1"/>
  <c r="BB41" i="7"/>
  <c r="BE41" i="7" s="1"/>
  <c r="BH41" i="7" s="1"/>
  <c r="BK41" i="7" s="1"/>
  <c r="AY59" i="7"/>
  <c r="DO59" i="7" s="1"/>
  <c r="BB42" i="7"/>
  <c r="AY48" i="7"/>
  <c r="DO48" i="7" s="1"/>
  <c r="BB5" i="7"/>
  <c r="BE5" i="7" s="1"/>
  <c r="BH5" i="7" s="1"/>
  <c r="BK5" i="7" s="1"/>
  <c r="AP63" i="7"/>
  <c r="AS63" i="7" s="1"/>
  <c r="AV63" i="7" s="1"/>
  <c r="CX13" i="7" l="1"/>
  <c r="DA13" i="7" s="1"/>
  <c r="DD13" i="7" s="1"/>
  <c r="DG13" i="7" s="1"/>
  <c r="DJ13" i="7" s="1"/>
  <c r="DM13" i="7" s="1"/>
  <c r="CX49" i="7"/>
  <c r="DA49" i="7" s="1"/>
  <c r="DD49" i="7" s="1"/>
  <c r="DG49" i="7" s="1"/>
  <c r="DJ49" i="7" s="1"/>
  <c r="DM49" i="7" s="1"/>
  <c r="BN5" i="7"/>
  <c r="BQ5" i="7" s="1"/>
  <c r="BT5" i="7" s="1"/>
  <c r="BW5" i="7" s="1"/>
  <c r="BZ5" i="7" s="1"/>
  <c r="CC5" i="7" s="1"/>
  <c r="CF5" i="7" s="1"/>
  <c r="CI5" i="7" s="1"/>
  <c r="BN39" i="7"/>
  <c r="BQ39" i="7" s="1"/>
  <c r="BT39" i="7" s="1"/>
  <c r="BW39" i="7" s="1"/>
  <c r="BZ39" i="7" s="1"/>
  <c r="CC39" i="7" s="1"/>
  <c r="CF39" i="7" s="1"/>
  <c r="CI39" i="7" s="1"/>
  <c r="CL39" i="7" s="1"/>
  <c r="CO39" i="7" s="1"/>
  <c r="CR39" i="7" s="1"/>
  <c r="CU39" i="7" s="1"/>
  <c r="CX39" i="7" s="1"/>
  <c r="DA39" i="7" s="1"/>
  <c r="DD39" i="7" s="1"/>
  <c r="DG39" i="7" s="1"/>
  <c r="DJ39" i="7" s="1"/>
  <c r="DM39" i="7" s="1"/>
  <c r="BN22" i="7"/>
  <c r="BN52" i="7"/>
  <c r="BQ52" i="7" s="1"/>
  <c r="BT52" i="7" s="1"/>
  <c r="BW52" i="7" s="1"/>
  <c r="BZ52" i="7" s="1"/>
  <c r="CC52" i="7" s="1"/>
  <c r="CF52" i="7" s="1"/>
  <c r="CI52" i="7" s="1"/>
  <c r="CL52" i="7" s="1"/>
  <c r="CO52" i="7" s="1"/>
  <c r="CR52" i="7" s="1"/>
  <c r="CU52" i="7" s="1"/>
  <c r="CX52" i="7" s="1"/>
  <c r="DA52" i="7" s="1"/>
  <c r="DD52" i="7" s="1"/>
  <c r="DG52" i="7" s="1"/>
  <c r="DJ52" i="7" s="1"/>
  <c r="DM52" i="7" s="1"/>
  <c r="BN34" i="7"/>
  <c r="BQ34" i="7" s="1"/>
  <c r="BT34" i="7" s="1"/>
  <c r="BW34" i="7" s="1"/>
  <c r="BZ34" i="7" s="1"/>
  <c r="CC34" i="7" s="1"/>
  <c r="CF34" i="7" s="1"/>
  <c r="CI34" i="7" s="1"/>
  <c r="CL34" i="7" s="1"/>
  <c r="CO34" i="7" s="1"/>
  <c r="CR34" i="7" s="1"/>
  <c r="CU34" i="7" s="1"/>
  <c r="CX34" i="7" s="1"/>
  <c r="DA34" i="7" s="1"/>
  <c r="DD34" i="7" s="1"/>
  <c r="DG34" i="7" s="1"/>
  <c r="DJ34" i="7" s="1"/>
  <c r="DM34" i="7" s="1"/>
  <c r="BN26" i="7"/>
  <c r="BQ26" i="7" s="1"/>
  <c r="BT26" i="7" s="1"/>
  <c r="BW26" i="7" s="1"/>
  <c r="BZ26" i="7" s="1"/>
  <c r="CC26" i="7" s="1"/>
  <c r="CF26" i="7" s="1"/>
  <c r="CI26" i="7" s="1"/>
  <c r="CL26" i="7" s="1"/>
  <c r="CO26" i="7" s="1"/>
  <c r="CR26" i="7" s="1"/>
  <c r="CU26" i="7" s="1"/>
  <c r="CX26" i="7" s="1"/>
  <c r="DA26" i="7" s="1"/>
  <c r="DD26" i="7" s="1"/>
  <c r="DG26" i="7" s="1"/>
  <c r="DJ26" i="7" s="1"/>
  <c r="DM26" i="7" s="1"/>
  <c r="BN37" i="7"/>
  <c r="BQ37" i="7" s="1"/>
  <c r="BT37" i="7" s="1"/>
  <c r="BW37" i="7" s="1"/>
  <c r="BZ37" i="7" s="1"/>
  <c r="CC37" i="7" s="1"/>
  <c r="CF37" i="7" s="1"/>
  <c r="CI37" i="7" s="1"/>
  <c r="CL37" i="7" s="1"/>
  <c r="CO37" i="7" s="1"/>
  <c r="CR37" i="7" s="1"/>
  <c r="CU37" i="7" s="1"/>
  <c r="CX37" i="7" s="1"/>
  <c r="DA37" i="7" s="1"/>
  <c r="DD37" i="7" s="1"/>
  <c r="DG37" i="7" s="1"/>
  <c r="DJ37" i="7" s="1"/>
  <c r="DM37" i="7" s="1"/>
  <c r="BN27" i="7"/>
  <c r="BQ27" i="7" s="1"/>
  <c r="BT27" i="7" s="1"/>
  <c r="BW27" i="7" s="1"/>
  <c r="BZ27" i="7" s="1"/>
  <c r="CC27" i="7" s="1"/>
  <c r="CF27" i="7" s="1"/>
  <c r="CI27" i="7" s="1"/>
  <c r="CL27" i="7" s="1"/>
  <c r="CO27" i="7" s="1"/>
  <c r="CR27" i="7" s="1"/>
  <c r="CU27" i="7" s="1"/>
  <c r="CX27" i="7" s="1"/>
  <c r="DA27" i="7" s="1"/>
  <c r="DD27" i="7" s="1"/>
  <c r="DG27" i="7" s="1"/>
  <c r="DJ27" i="7" s="1"/>
  <c r="DM27" i="7" s="1"/>
  <c r="BN18" i="7"/>
  <c r="BQ18" i="7" s="1"/>
  <c r="BT18" i="7" s="1"/>
  <c r="BW18" i="7" s="1"/>
  <c r="BZ18" i="7" s="1"/>
  <c r="CC18" i="7" s="1"/>
  <c r="CF18" i="7" s="1"/>
  <c r="CI18" i="7" s="1"/>
  <c r="CL18" i="7" s="1"/>
  <c r="CO18" i="7" s="1"/>
  <c r="CR18" i="7" s="1"/>
  <c r="CU18" i="7" s="1"/>
  <c r="CX18" i="7" s="1"/>
  <c r="DA18" i="7" s="1"/>
  <c r="DD18" i="7" s="1"/>
  <c r="DG18" i="7" s="1"/>
  <c r="DJ18" i="7" s="1"/>
  <c r="DM18" i="7" s="1"/>
  <c r="BN50" i="7"/>
  <c r="BQ50" i="7" s="1"/>
  <c r="BT50" i="7" s="1"/>
  <c r="BW50" i="7" s="1"/>
  <c r="BZ50" i="7" s="1"/>
  <c r="CC50" i="7" s="1"/>
  <c r="CF50" i="7" s="1"/>
  <c r="CI50" i="7" s="1"/>
  <c r="CL50" i="7" s="1"/>
  <c r="CO50" i="7" s="1"/>
  <c r="CR50" i="7" s="1"/>
  <c r="CU50" i="7" s="1"/>
  <c r="CX50" i="7" s="1"/>
  <c r="DA50" i="7" s="1"/>
  <c r="DD50" i="7" s="1"/>
  <c r="DG50" i="7" s="1"/>
  <c r="DJ50" i="7" s="1"/>
  <c r="DM50" i="7" s="1"/>
  <c r="BN16" i="7"/>
  <c r="BQ16" i="7" s="1"/>
  <c r="BT16" i="7" s="1"/>
  <c r="BW16" i="7" s="1"/>
  <c r="BZ16" i="7" s="1"/>
  <c r="CC16" i="7" s="1"/>
  <c r="CF16" i="7" s="1"/>
  <c r="CI16" i="7" s="1"/>
  <c r="CL16" i="7" s="1"/>
  <c r="CO16" i="7" s="1"/>
  <c r="CR16" i="7" s="1"/>
  <c r="CU16" i="7" s="1"/>
  <c r="CX16" i="7" s="1"/>
  <c r="DA16" i="7" s="1"/>
  <c r="DD16" i="7" s="1"/>
  <c r="DG16" i="7" s="1"/>
  <c r="DJ16" i="7" s="1"/>
  <c r="DM16" i="7" s="1"/>
  <c r="G16" i="7"/>
  <c r="BN17" i="7"/>
  <c r="BQ17" i="7" s="1"/>
  <c r="BT17" i="7" s="1"/>
  <c r="BW17" i="7" s="1"/>
  <c r="BN47" i="7"/>
  <c r="BQ47" i="7" s="1"/>
  <c r="BN58" i="7"/>
  <c r="BQ58" i="7" s="1"/>
  <c r="BT58" i="7" s="1"/>
  <c r="BW58" i="7" s="1"/>
  <c r="BZ58" i="7" s="1"/>
  <c r="CC58" i="7" s="1"/>
  <c r="CF58" i="7" s="1"/>
  <c r="CI58" i="7" s="1"/>
  <c r="CL58" i="7" s="1"/>
  <c r="CO58" i="7" s="1"/>
  <c r="CR58" i="7" s="1"/>
  <c r="CU58" i="7" s="1"/>
  <c r="CX58" i="7" s="1"/>
  <c r="DA58" i="7" s="1"/>
  <c r="DD58" i="7" s="1"/>
  <c r="DG58" i="7" s="1"/>
  <c r="DJ58" i="7" s="1"/>
  <c r="DM58" i="7" s="1"/>
  <c r="BN36" i="7"/>
  <c r="BQ36" i="7" s="1"/>
  <c r="BT36" i="7" s="1"/>
  <c r="BW36" i="7" s="1"/>
  <c r="BZ36" i="7" s="1"/>
  <c r="CC36" i="7" s="1"/>
  <c r="CF36" i="7" s="1"/>
  <c r="CI36" i="7" s="1"/>
  <c r="CL36" i="7" s="1"/>
  <c r="CO36" i="7" s="1"/>
  <c r="CR36" i="7" s="1"/>
  <c r="CU36" i="7" s="1"/>
  <c r="CX36" i="7" s="1"/>
  <c r="DA36" i="7" s="1"/>
  <c r="DD36" i="7" s="1"/>
  <c r="DG36" i="7" s="1"/>
  <c r="DJ36" i="7" s="1"/>
  <c r="DM36" i="7" s="1"/>
  <c r="BN15" i="7"/>
  <c r="BQ15" i="7" s="1"/>
  <c r="BT15" i="7" s="1"/>
  <c r="BW15" i="7" s="1"/>
  <c r="BZ15" i="7" s="1"/>
  <c r="CC15" i="7" s="1"/>
  <c r="CF15" i="7" s="1"/>
  <c r="CI15" i="7" s="1"/>
  <c r="CL15" i="7" s="1"/>
  <c r="CO15" i="7" s="1"/>
  <c r="CR15" i="7" s="1"/>
  <c r="CU15" i="7" s="1"/>
  <c r="CX15" i="7" s="1"/>
  <c r="DA15" i="7" s="1"/>
  <c r="DD15" i="7" s="1"/>
  <c r="DG15" i="7" s="1"/>
  <c r="DJ15" i="7" s="1"/>
  <c r="DM15" i="7" s="1"/>
  <c r="G15" i="7"/>
  <c r="BN61" i="7"/>
  <c r="BQ61" i="7" s="1"/>
  <c r="BT61" i="7" s="1"/>
  <c r="BW61" i="7" s="1"/>
  <c r="BZ61" i="7" s="1"/>
  <c r="CC61" i="7" s="1"/>
  <c r="CF61" i="7" s="1"/>
  <c r="CI61" i="7" s="1"/>
  <c r="CL61" i="7" s="1"/>
  <c r="CO61" i="7" s="1"/>
  <c r="CR61" i="7" s="1"/>
  <c r="CU61" i="7" s="1"/>
  <c r="CX61" i="7" s="1"/>
  <c r="DA61" i="7" s="1"/>
  <c r="DD61" i="7" s="1"/>
  <c r="DG61" i="7" s="1"/>
  <c r="DJ61" i="7" s="1"/>
  <c r="DM61" i="7" s="1"/>
  <c r="BN54" i="7"/>
  <c r="BQ54" i="7" s="1"/>
  <c r="BT54" i="7" s="1"/>
  <c r="BW54" i="7" s="1"/>
  <c r="BZ54" i="7" s="1"/>
  <c r="BN33" i="7"/>
  <c r="BQ33" i="7" s="1"/>
  <c r="BT33" i="7" s="1"/>
  <c r="BW33" i="7" s="1"/>
  <c r="BZ33" i="7" s="1"/>
  <c r="CC33" i="7" s="1"/>
  <c r="CF33" i="7" s="1"/>
  <c r="CI33" i="7" s="1"/>
  <c r="CL33" i="7" s="1"/>
  <c r="CO33" i="7" s="1"/>
  <c r="CR33" i="7" s="1"/>
  <c r="CU33" i="7" s="1"/>
  <c r="CX33" i="7" s="1"/>
  <c r="DA33" i="7" s="1"/>
  <c r="DD33" i="7" s="1"/>
  <c r="DG33" i="7" s="1"/>
  <c r="DJ33" i="7" s="1"/>
  <c r="DM33" i="7" s="1"/>
  <c r="BN45" i="7"/>
  <c r="BQ45" i="7" s="1"/>
  <c r="BT45" i="7" s="1"/>
  <c r="BN40" i="7"/>
  <c r="BQ40" i="7" s="1"/>
  <c r="BT40" i="7" s="1"/>
  <c r="BW40" i="7" s="1"/>
  <c r="BZ40" i="7" s="1"/>
  <c r="CC40" i="7" s="1"/>
  <c r="CF40" i="7" s="1"/>
  <c r="CI40" i="7" s="1"/>
  <c r="CL40" i="7" s="1"/>
  <c r="CO40" i="7" s="1"/>
  <c r="CR40" i="7" s="1"/>
  <c r="CU40" i="7" s="1"/>
  <c r="CX40" i="7" s="1"/>
  <c r="DA40" i="7" s="1"/>
  <c r="DD40" i="7" s="1"/>
  <c r="DG40" i="7" s="1"/>
  <c r="DJ40" i="7" s="1"/>
  <c r="DM40" i="7" s="1"/>
  <c r="G40" i="7"/>
  <c r="BB24" i="7"/>
  <c r="BE24" i="7" s="1"/>
  <c r="BH24" i="7" s="1"/>
  <c r="BK24" i="7" s="1"/>
  <c r="AY44" i="7"/>
  <c r="DO44" i="7" s="1"/>
  <c r="BB56" i="7"/>
  <c r="BW45" i="7"/>
  <c r="BZ45" i="7" s="1"/>
  <c r="CL5" i="7"/>
  <c r="CO5" i="7" s="1"/>
  <c r="CR5" i="7" s="1"/>
  <c r="BZ17" i="7"/>
  <c r="CC17" i="7" s="1"/>
  <c r="CF17" i="7" s="1"/>
  <c r="CI17" i="7" s="1"/>
  <c r="CL17" i="7" s="1"/>
  <c r="CO17" i="7" s="1"/>
  <c r="CR17" i="7" s="1"/>
  <c r="CU17" i="7" s="1"/>
  <c r="CC54" i="7"/>
  <c r="CF54" i="7" s="1"/>
  <c r="CI54" i="7" s="1"/>
  <c r="CL54" i="7" s="1"/>
  <c r="CO54" i="7" s="1"/>
  <c r="CR54" i="7" s="1"/>
  <c r="CU54" i="7" s="1"/>
  <c r="BB28" i="7"/>
  <c r="BE28" i="7" s="1"/>
  <c r="BH28" i="7" s="1"/>
  <c r="BK28" i="7" s="1"/>
  <c r="BT47" i="7"/>
  <c r="BW47" i="7" s="1"/>
  <c r="BW8" i="7"/>
  <c r="BZ8" i="7" s="1"/>
  <c r="CC8" i="7" s="1"/>
  <c r="CF8" i="7" s="1"/>
  <c r="CI8" i="7" s="1"/>
  <c r="CL8" i="7" s="1"/>
  <c r="CO8" i="7" s="1"/>
  <c r="CR8" i="7" s="1"/>
  <c r="CU8" i="7" s="1"/>
  <c r="CX8" i="7" s="1"/>
  <c r="DA8" i="7" s="1"/>
  <c r="DD8" i="7" s="1"/>
  <c r="DG8" i="7" s="1"/>
  <c r="DJ8" i="7" s="1"/>
  <c r="DM8" i="7" s="1"/>
  <c r="BN38" i="7"/>
  <c r="BQ38" i="7" s="1"/>
  <c r="BT38" i="7" s="1"/>
  <c r="BW38" i="7" s="1"/>
  <c r="BZ38" i="7" s="1"/>
  <c r="CC38" i="7" s="1"/>
  <c r="CF38" i="7" s="1"/>
  <c r="CI38" i="7" s="1"/>
  <c r="CL38" i="7" s="1"/>
  <c r="CO38" i="7" s="1"/>
  <c r="CR38" i="7" s="1"/>
  <c r="CU38" i="7" s="1"/>
  <c r="CX38" i="7" s="1"/>
  <c r="DA38" i="7" s="1"/>
  <c r="DD38" i="7" s="1"/>
  <c r="DG38" i="7" s="1"/>
  <c r="DJ38" i="7" s="1"/>
  <c r="DM38" i="7" s="1"/>
  <c r="BT14" i="7"/>
  <c r="BW14" i="7" s="1"/>
  <c r="BZ14" i="7" s="1"/>
  <c r="CC14" i="7" s="1"/>
  <c r="CF14" i="7" s="1"/>
  <c r="CI14" i="7" s="1"/>
  <c r="CL14" i="7" s="1"/>
  <c r="CO14" i="7" s="1"/>
  <c r="CR14" i="7" s="1"/>
  <c r="CU14" i="7" s="1"/>
  <c r="CX14" i="7" s="1"/>
  <c r="DA14" i="7" s="1"/>
  <c r="DD14" i="7" s="1"/>
  <c r="DG14" i="7" s="1"/>
  <c r="DJ14" i="7" s="1"/>
  <c r="DM14" i="7" s="1"/>
  <c r="BN41" i="7"/>
  <c r="BQ41" i="7" s="1"/>
  <c r="BT41" i="7" s="1"/>
  <c r="BW41" i="7" s="1"/>
  <c r="BZ41" i="7" s="1"/>
  <c r="CC41" i="7" s="1"/>
  <c r="CF41" i="7" s="1"/>
  <c r="CI41" i="7" s="1"/>
  <c r="CL41" i="7" s="1"/>
  <c r="CO41" i="7" s="1"/>
  <c r="CR41" i="7" s="1"/>
  <c r="CU41" i="7" s="1"/>
  <c r="CX41" i="7" s="1"/>
  <c r="DA41" i="7" s="1"/>
  <c r="DD41" i="7" s="1"/>
  <c r="DG41" i="7" s="1"/>
  <c r="DJ41" i="7" s="1"/>
  <c r="DM41" i="7" s="1"/>
  <c r="BQ22" i="7"/>
  <c r="BT22" i="7" s="1"/>
  <c r="BW22" i="7" s="1"/>
  <c r="BZ22" i="7" s="1"/>
  <c r="CC22" i="7" s="1"/>
  <c r="CF22" i="7" s="1"/>
  <c r="CI22" i="7" s="1"/>
  <c r="CL22" i="7" s="1"/>
  <c r="CO22" i="7" s="1"/>
  <c r="CR22" i="7" s="1"/>
  <c r="CU22" i="7" s="1"/>
  <c r="BE42" i="7"/>
  <c r="BN25" i="7"/>
  <c r="BQ25" i="7" s="1"/>
  <c r="BT25" i="7" s="1"/>
  <c r="BW25" i="7" s="1"/>
  <c r="BZ25" i="7" s="1"/>
  <c r="CC25" i="7" s="1"/>
  <c r="CF25" i="7" s="1"/>
  <c r="CI25" i="7" s="1"/>
  <c r="CL25" i="7" s="1"/>
  <c r="CO25" i="7" s="1"/>
  <c r="CR25" i="7" s="1"/>
  <c r="CU25" i="7" s="1"/>
  <c r="CX25" i="7" s="1"/>
  <c r="DA25" i="7" s="1"/>
  <c r="DD25" i="7" s="1"/>
  <c r="DG25" i="7" s="1"/>
  <c r="DJ25" i="7" s="1"/>
  <c r="DM25" i="7" s="1"/>
  <c r="BB30" i="7"/>
  <c r="BE30" i="7" s="1"/>
  <c r="BH30" i="7" s="1"/>
  <c r="BK30" i="7" s="1"/>
  <c r="BB43" i="7"/>
  <c r="BE43" i="7" s="1"/>
  <c r="BH43" i="7" s="1"/>
  <c r="BK43" i="7" s="1"/>
  <c r="BB10" i="7"/>
  <c r="BE10" i="7" s="1"/>
  <c r="BH10" i="7" s="1"/>
  <c r="AY35" i="7"/>
  <c r="DO35" i="7" s="1"/>
  <c r="AY11" i="7"/>
  <c r="DO11" i="7" s="1"/>
  <c r="AY62" i="7"/>
  <c r="DO62" i="7" s="1"/>
  <c r="BB59" i="7"/>
  <c r="BE59" i="7" s="1"/>
  <c r="BH59" i="7" s="1"/>
  <c r="BK59" i="7" s="1"/>
  <c r="BB48" i="7"/>
  <c r="BE48" i="7" s="1"/>
  <c r="BH48" i="7" s="1"/>
  <c r="BK48" i="7" s="1"/>
  <c r="BB20" i="7"/>
  <c r="BE20" i="7" s="1"/>
  <c r="BH20" i="7" s="1"/>
  <c r="BK20" i="7" s="1"/>
  <c r="G6" i="7" s="1"/>
  <c r="AY63" i="7"/>
  <c r="DO63" i="7" s="1"/>
  <c r="CX22" i="7" l="1"/>
  <c r="DA22" i="7" s="1"/>
  <c r="DD22" i="7" s="1"/>
  <c r="DG22" i="7" s="1"/>
  <c r="DJ22" i="7" s="1"/>
  <c r="DM22" i="7" s="1"/>
  <c r="CX54" i="7"/>
  <c r="DA54" i="7" s="1"/>
  <c r="DD54" i="7" s="1"/>
  <c r="DG54" i="7" s="1"/>
  <c r="DJ54" i="7" s="1"/>
  <c r="DM54" i="7" s="1"/>
  <c r="CX17" i="7"/>
  <c r="DA17" i="7" s="1"/>
  <c r="DD17" i="7" s="1"/>
  <c r="DG17" i="7" s="1"/>
  <c r="DJ17" i="7" s="1"/>
  <c r="DM17" i="7" s="1"/>
  <c r="G17" i="7"/>
  <c r="CU5" i="7"/>
  <c r="CX5" i="7" s="1"/>
  <c r="DA5" i="7" s="1"/>
  <c r="DD5" i="7" s="1"/>
  <c r="DG5" i="7" s="1"/>
  <c r="DJ5" i="7" s="1"/>
  <c r="DM5" i="7" s="1"/>
  <c r="G5" i="7"/>
  <c r="BN20" i="7"/>
  <c r="BQ20" i="7" s="1"/>
  <c r="BT20" i="7" s="1"/>
  <c r="BW20" i="7" s="1"/>
  <c r="BZ20" i="7" s="1"/>
  <c r="CC20" i="7" s="1"/>
  <c r="CF20" i="7" s="1"/>
  <c r="CI20" i="7" s="1"/>
  <c r="CL20" i="7" s="1"/>
  <c r="CO20" i="7" s="1"/>
  <c r="CR20" i="7" s="1"/>
  <c r="CU20" i="7" s="1"/>
  <c r="CX20" i="7" s="1"/>
  <c r="DA20" i="7" s="1"/>
  <c r="DD20" i="7" s="1"/>
  <c r="DG20" i="7" s="1"/>
  <c r="DJ20" i="7" s="1"/>
  <c r="DM20" i="7" s="1"/>
  <c r="G20" i="7"/>
  <c r="BN48" i="7"/>
  <c r="BQ48" i="7" s="1"/>
  <c r="BT48" i="7" s="1"/>
  <c r="BW48" i="7" s="1"/>
  <c r="BZ48" i="7" s="1"/>
  <c r="CC48" i="7" s="1"/>
  <c r="CF48" i="7" s="1"/>
  <c r="CI48" i="7" s="1"/>
  <c r="CL48" i="7" s="1"/>
  <c r="CO48" i="7" s="1"/>
  <c r="CR48" i="7" s="1"/>
  <c r="CU48" i="7" s="1"/>
  <c r="CX48" i="7" s="1"/>
  <c r="DA48" i="7" s="1"/>
  <c r="DD48" i="7" s="1"/>
  <c r="DG48" i="7" s="1"/>
  <c r="DJ48" i="7" s="1"/>
  <c r="DM48" i="7" s="1"/>
  <c r="BN59" i="7"/>
  <c r="BQ59" i="7" s="1"/>
  <c r="BT59" i="7" s="1"/>
  <c r="BW59" i="7" s="1"/>
  <c r="BZ59" i="7" s="1"/>
  <c r="CC59" i="7" s="1"/>
  <c r="CF59" i="7" s="1"/>
  <c r="CI59" i="7" s="1"/>
  <c r="CL59" i="7" s="1"/>
  <c r="CO59" i="7" s="1"/>
  <c r="CR59" i="7" s="1"/>
  <c r="CU59" i="7" s="1"/>
  <c r="CX59" i="7" s="1"/>
  <c r="DA59" i="7" s="1"/>
  <c r="DD59" i="7" s="1"/>
  <c r="DG59" i="7" s="1"/>
  <c r="DJ59" i="7" s="1"/>
  <c r="DM59" i="7" s="1"/>
  <c r="BN43" i="7"/>
  <c r="BQ43" i="7" s="1"/>
  <c r="BT43" i="7" s="1"/>
  <c r="BW43" i="7" s="1"/>
  <c r="BZ43" i="7" s="1"/>
  <c r="CC43" i="7" s="1"/>
  <c r="CF43" i="7" s="1"/>
  <c r="CI43" i="7" s="1"/>
  <c r="CL43" i="7" s="1"/>
  <c r="CO43" i="7" s="1"/>
  <c r="CR43" i="7" s="1"/>
  <c r="CU43" i="7" s="1"/>
  <c r="CX43" i="7" s="1"/>
  <c r="DA43" i="7" s="1"/>
  <c r="DD43" i="7" s="1"/>
  <c r="DG43" i="7" s="1"/>
  <c r="DJ43" i="7" s="1"/>
  <c r="DM43" i="7" s="1"/>
  <c r="BN30" i="7"/>
  <c r="BQ30" i="7" s="1"/>
  <c r="BT30" i="7" s="1"/>
  <c r="BW30" i="7" s="1"/>
  <c r="BZ30" i="7" s="1"/>
  <c r="CC30" i="7" s="1"/>
  <c r="CF30" i="7" s="1"/>
  <c r="CI30" i="7" s="1"/>
  <c r="CL30" i="7" s="1"/>
  <c r="CO30" i="7" s="1"/>
  <c r="CR30" i="7" s="1"/>
  <c r="CU30" i="7" s="1"/>
  <c r="CX30" i="7" s="1"/>
  <c r="DA30" i="7" s="1"/>
  <c r="DD30" i="7" s="1"/>
  <c r="DG30" i="7" s="1"/>
  <c r="DJ30" i="7" s="1"/>
  <c r="DM30" i="7" s="1"/>
  <c r="G30" i="7"/>
  <c r="BN28" i="7"/>
  <c r="BQ28" i="7" s="1"/>
  <c r="BT28" i="7" s="1"/>
  <c r="BW28" i="7" s="1"/>
  <c r="BZ28" i="7" s="1"/>
  <c r="CC28" i="7" s="1"/>
  <c r="CF28" i="7" s="1"/>
  <c r="CI28" i="7" s="1"/>
  <c r="CL28" i="7" s="1"/>
  <c r="CO28" i="7" s="1"/>
  <c r="CR28" i="7" s="1"/>
  <c r="CU28" i="7" s="1"/>
  <c r="CX28" i="7" s="1"/>
  <c r="DA28" i="7" s="1"/>
  <c r="DD28" i="7" s="1"/>
  <c r="DG28" i="7" s="1"/>
  <c r="DJ28" i="7" s="1"/>
  <c r="DM28" i="7" s="1"/>
  <c r="BN24" i="7"/>
  <c r="BQ24" i="7" s="1"/>
  <c r="BT24" i="7" s="1"/>
  <c r="BW24" i="7" s="1"/>
  <c r="BZ24" i="7" s="1"/>
  <c r="CC24" i="7" s="1"/>
  <c r="CF24" i="7" s="1"/>
  <c r="CI24" i="7" s="1"/>
  <c r="CL24" i="7" s="1"/>
  <c r="CO24" i="7" s="1"/>
  <c r="CR24" i="7" s="1"/>
  <c r="CU24" i="7" s="1"/>
  <c r="CX24" i="7" s="1"/>
  <c r="DA24" i="7" s="1"/>
  <c r="DD24" i="7" s="1"/>
  <c r="DG24" i="7" s="1"/>
  <c r="DJ24" i="7" s="1"/>
  <c r="DM24" i="7" s="1"/>
  <c r="BE56" i="7"/>
  <c r="BH56" i="7" s="1"/>
  <c r="BK56" i="7" s="1"/>
  <c r="BB44" i="7"/>
  <c r="BE44" i="7" s="1"/>
  <c r="BH44" i="7" s="1"/>
  <c r="BK44" i="7" s="1"/>
  <c r="CC45" i="7"/>
  <c r="CF45" i="7" s="1"/>
  <c r="CI45" i="7" s="1"/>
  <c r="CL45" i="7" s="1"/>
  <c r="CO45" i="7" s="1"/>
  <c r="CR45" i="7" s="1"/>
  <c r="CU45" i="7" s="1"/>
  <c r="CX45" i="7" s="1"/>
  <c r="DA45" i="7" s="1"/>
  <c r="DD45" i="7" s="1"/>
  <c r="DG45" i="7" s="1"/>
  <c r="DJ45" i="7" s="1"/>
  <c r="DM45" i="7" s="1"/>
  <c r="BZ47" i="7"/>
  <c r="CC47" i="7" s="1"/>
  <c r="CF47" i="7" s="1"/>
  <c r="CI47" i="7" s="1"/>
  <c r="CL47" i="7" s="1"/>
  <c r="CO47" i="7" s="1"/>
  <c r="CR47" i="7" s="1"/>
  <c r="CU47" i="7" s="1"/>
  <c r="CX47" i="7" s="1"/>
  <c r="DA47" i="7" s="1"/>
  <c r="DD47" i="7" s="1"/>
  <c r="DG47" i="7" s="1"/>
  <c r="DJ47" i="7" s="1"/>
  <c r="DM47" i="7" s="1"/>
  <c r="BB62" i="7"/>
  <c r="BE62" i="7" s="1"/>
  <c r="BH42" i="7"/>
  <c r="BK42" i="7" s="1"/>
  <c r="BK10" i="7"/>
  <c r="BB35" i="7"/>
  <c r="BE35" i="7" s="1"/>
  <c r="BH35" i="7" s="1"/>
  <c r="BK35" i="7" s="1"/>
  <c r="BB11" i="7"/>
  <c r="BB63" i="7"/>
  <c r="BE63" i="7" s="1"/>
  <c r="BH63" i="7" s="1"/>
  <c r="BK63" i="7" s="1"/>
  <c r="B12" i="9"/>
  <c r="B11" i="9"/>
  <c r="B10" i="9"/>
  <c r="B5" i="9"/>
  <c r="B3" i="9"/>
  <c r="BN63" i="7" l="1"/>
  <c r="BQ63" i="7" s="1"/>
  <c r="BN35" i="7"/>
  <c r="BQ35" i="7" s="1"/>
  <c r="BT35" i="7" s="1"/>
  <c r="BW35" i="7" s="1"/>
  <c r="BZ35" i="7" s="1"/>
  <c r="CC35" i="7" s="1"/>
  <c r="CF35" i="7" s="1"/>
  <c r="CI35" i="7" s="1"/>
  <c r="CL35" i="7" s="1"/>
  <c r="CO35" i="7" s="1"/>
  <c r="CR35" i="7" s="1"/>
  <c r="CU35" i="7" s="1"/>
  <c r="CX35" i="7" s="1"/>
  <c r="DA35" i="7" s="1"/>
  <c r="DD35" i="7" s="1"/>
  <c r="DG35" i="7" s="1"/>
  <c r="DJ35" i="7" s="1"/>
  <c r="DM35" i="7" s="1"/>
  <c r="BN10" i="7"/>
  <c r="BQ10" i="7" s="1"/>
  <c r="BT10" i="7" s="1"/>
  <c r="BW10" i="7" s="1"/>
  <c r="BZ10" i="7" s="1"/>
  <c r="BN42" i="7"/>
  <c r="BQ42" i="7" s="1"/>
  <c r="BT42" i="7" s="1"/>
  <c r="BN44" i="7"/>
  <c r="BQ44" i="7" s="1"/>
  <c r="BT44" i="7" s="1"/>
  <c r="BW44" i="7" s="1"/>
  <c r="BZ44" i="7" s="1"/>
  <c r="CC44" i="7" s="1"/>
  <c r="CF44" i="7" s="1"/>
  <c r="CI44" i="7" s="1"/>
  <c r="CL44" i="7" s="1"/>
  <c r="CO44" i="7" s="1"/>
  <c r="CR44" i="7" s="1"/>
  <c r="CU44" i="7" s="1"/>
  <c r="CX44" i="7" s="1"/>
  <c r="DA44" i="7" s="1"/>
  <c r="DD44" i="7" s="1"/>
  <c r="DG44" i="7" s="1"/>
  <c r="DJ44" i="7" s="1"/>
  <c r="DM44" i="7" s="1"/>
  <c r="BN56" i="7"/>
  <c r="BQ56" i="7" s="1"/>
  <c r="BT56" i="7" s="1"/>
  <c r="BW56" i="7" s="1"/>
  <c r="BZ56" i="7" s="1"/>
  <c r="CC56" i="7" s="1"/>
  <c r="CF56" i="7" s="1"/>
  <c r="CI56" i="7"/>
  <c r="CL56" i="7" s="1"/>
  <c r="CO56" i="7" s="1"/>
  <c r="CR56" i="7" s="1"/>
  <c r="CU56" i="7" s="1"/>
  <c r="CX56" i="7" s="1"/>
  <c r="DA56" i="7" s="1"/>
  <c r="DD56" i="7" s="1"/>
  <c r="DG56" i="7" s="1"/>
  <c r="DJ56" i="7" s="1"/>
  <c r="DM56" i="7" s="1"/>
  <c r="BH62" i="7"/>
  <c r="BK62" i="7" s="1"/>
  <c r="BT63" i="7"/>
  <c r="BW63" i="7" s="1"/>
  <c r="BZ63" i="7" s="1"/>
  <c r="CC63" i="7" s="1"/>
  <c r="CF63" i="7" s="1"/>
  <c r="CI63" i="7" s="1"/>
  <c r="CL63" i="7" s="1"/>
  <c r="CO63" i="7" s="1"/>
  <c r="CR63" i="7" s="1"/>
  <c r="CU63" i="7" s="1"/>
  <c r="CX63" i="7" s="1"/>
  <c r="DA63" i="7" s="1"/>
  <c r="DD63" i="7" s="1"/>
  <c r="DG63" i="7" s="1"/>
  <c r="DJ63" i="7" s="1"/>
  <c r="DM63" i="7" s="1"/>
  <c r="BE11" i="7"/>
  <c r="BH11" i="7" s="1"/>
  <c r="CC10" i="7"/>
  <c r="BW42" i="7"/>
  <c r="BZ42" i="7" s="1"/>
  <c r="CC42" i="7" s="1"/>
  <c r="CF42" i="7" s="1"/>
  <c r="CI42" i="7" s="1"/>
  <c r="CL42" i="7" s="1"/>
  <c r="CO42" i="7" s="1"/>
  <c r="CR42" i="7" s="1"/>
  <c r="B13" i="9"/>
  <c r="B6" i="9"/>
  <c r="G1" i="7"/>
  <c r="E2" i="6"/>
  <c r="D3" i="6"/>
  <c r="I6" i="6" s="1"/>
  <c r="J1" i="7"/>
  <c r="O65" i="7"/>
  <c r="R65" i="7" s="1"/>
  <c r="U65" i="7" s="1"/>
  <c r="X65" i="7" s="1"/>
  <c r="AA65" i="7" s="1"/>
  <c r="AD65" i="7" s="1"/>
  <c r="AG65" i="7" s="1"/>
  <c r="AJ65" i="7" s="1"/>
  <c r="AM65" i="7" s="1"/>
  <c r="AP65" i="7" s="1"/>
  <c r="AS65" i="7" s="1"/>
  <c r="AV65" i="7" s="1"/>
  <c r="AY65" i="7" s="1"/>
  <c r="BB65" i="7" s="1"/>
  <c r="BE65" i="7" s="1"/>
  <c r="BH65" i="7" s="1"/>
  <c r="BK65" i="7" s="1"/>
  <c r="BN65" i="7" s="1"/>
  <c r="BQ65" i="7" s="1"/>
  <c r="BT65" i="7" s="1"/>
  <c r="BW65" i="7" s="1"/>
  <c r="BZ65" i="7" s="1"/>
  <c r="CC65" i="7" s="1"/>
  <c r="CF65" i="7" s="1"/>
  <c r="CI65" i="7" s="1"/>
  <c r="CL65" i="7" s="1"/>
  <c r="CO65" i="7" s="1"/>
  <c r="CR65" i="7" s="1"/>
  <c r="CU65" i="7" s="1"/>
  <c r="CX65" i="7" s="1"/>
  <c r="DA65" i="7" s="1"/>
  <c r="DD65" i="7" s="1"/>
  <c r="DG65" i="7" s="1"/>
  <c r="DJ65" i="7" s="1"/>
  <c r="DM65" i="7" s="1"/>
  <c r="Y69" i="7"/>
  <c r="AB69" i="7"/>
  <c r="AE69" i="7"/>
  <c r="AH69" i="7"/>
  <c r="AK69" i="7"/>
  <c r="AN69" i="7"/>
  <c r="AQ69" i="7"/>
  <c r="AT69" i="7"/>
  <c r="AW69" i="7"/>
  <c r="J69" i="7"/>
  <c r="A19" i="8"/>
  <c r="I69" i="7"/>
  <c r="M69" i="7"/>
  <c r="P69" i="7"/>
  <c r="S69" i="7"/>
  <c r="V69" i="7"/>
  <c r="AZ69" i="7"/>
  <c r="BC69" i="7"/>
  <c r="BF69" i="7"/>
  <c r="BI69" i="7"/>
  <c r="BL69" i="7"/>
  <c r="BO69" i="7"/>
  <c r="BR69" i="7"/>
  <c r="BU69" i="7"/>
  <c r="BX69" i="7"/>
  <c r="CA69" i="7"/>
  <c r="CU42" i="7" l="1"/>
  <c r="CX42" i="7" s="1"/>
  <c r="DA42" i="7" s="1"/>
  <c r="DD42" i="7" s="1"/>
  <c r="DG42" i="7" s="1"/>
  <c r="DJ42" i="7" s="1"/>
  <c r="DM42" i="7" s="1"/>
  <c r="G42" i="7"/>
  <c r="CF10" i="7"/>
  <c r="CI10" i="7" s="1"/>
  <c r="CL10" i="7" s="1"/>
  <c r="CO10" i="7" s="1"/>
  <c r="CR10" i="7" s="1"/>
  <c r="CU10" i="7" s="1"/>
  <c r="CX10" i="7" s="1"/>
  <c r="DA10" i="7" s="1"/>
  <c r="DD10" i="7" s="1"/>
  <c r="DG10" i="7" s="1"/>
  <c r="DJ10" i="7" s="1"/>
  <c r="DM10" i="7" s="1"/>
  <c r="G10" i="7"/>
  <c r="BN62" i="7"/>
  <c r="BQ62" i="7" s="1"/>
  <c r="BT62" i="7" s="1"/>
  <c r="BW62" i="7" s="1"/>
  <c r="BZ62" i="7" s="1"/>
  <c r="CC62" i="7" s="1"/>
  <c r="CF62" i="7" s="1"/>
  <c r="CI62" i="7" s="1"/>
  <c r="CL62" i="7" s="1"/>
  <c r="CO62" i="7" s="1"/>
  <c r="CR62" i="7" s="1"/>
  <c r="CU62" i="7" s="1"/>
  <c r="D2" i="6"/>
  <c r="M1" i="7"/>
  <c r="P1" i="7" s="1"/>
  <c r="E20" i="8"/>
  <c r="BK11" i="7"/>
  <c r="C12" i="9"/>
  <c r="C11" i="9"/>
  <c r="C10" i="9"/>
  <c r="C9" i="9"/>
  <c r="BA4" i="7"/>
  <c r="BD4" i="7" s="1"/>
  <c r="BG4" i="7" s="1"/>
  <c r="BJ4" i="7" s="1"/>
  <c r="BM4" i="7" s="1"/>
  <c r="BP4" i="7" s="1"/>
  <c r="BS4" i="7" s="1"/>
  <c r="BV4" i="7" s="1"/>
  <c r="BY4" i="7" s="1"/>
  <c r="CB4" i="7" s="1"/>
  <c r="CE4" i="7" s="1"/>
  <c r="CH4" i="7" s="1"/>
  <c r="K69" i="7"/>
  <c r="P6" i="6"/>
  <c r="W6" i="6" s="1"/>
  <c r="AD6" i="6" s="1"/>
  <c r="AK6" i="6" s="1"/>
  <c r="AR6" i="6" s="1"/>
  <c r="AY6" i="6" s="1"/>
  <c r="AY8" i="6" s="1"/>
  <c r="I25" i="6"/>
  <c r="I22" i="6"/>
  <c r="I21" i="6"/>
  <c r="I19" i="6"/>
  <c r="I17" i="6"/>
  <c r="I16" i="6"/>
  <c r="I9" i="6"/>
  <c r="I10" i="6"/>
  <c r="I12" i="6"/>
  <c r="I15" i="6"/>
  <c r="J6" i="6"/>
  <c r="I23" i="6"/>
  <c r="I24" i="6"/>
  <c r="I20" i="6"/>
  <c r="I8" i="6"/>
  <c r="I18" i="6"/>
  <c r="I13" i="6"/>
  <c r="I11" i="6"/>
  <c r="I14" i="6"/>
  <c r="C8" i="6"/>
  <c r="CX62" i="7" l="1"/>
  <c r="DA62" i="7" s="1"/>
  <c r="DD62" i="7" s="1"/>
  <c r="DG62" i="7" s="1"/>
  <c r="DJ62" i="7" s="1"/>
  <c r="DM62" i="7" s="1"/>
  <c r="G62" i="7"/>
  <c r="BN11" i="7"/>
  <c r="E36" i="8"/>
  <c r="CH69" i="7"/>
  <c r="CK4" i="7"/>
  <c r="CE69" i="7"/>
  <c r="BG69" i="7"/>
  <c r="BD69" i="7"/>
  <c r="BA69" i="7"/>
  <c r="AY9" i="6"/>
  <c r="AR8" i="6"/>
  <c r="AR9" i="6"/>
  <c r="AY21" i="6"/>
  <c r="AY13" i="6"/>
  <c r="AY24" i="6"/>
  <c r="AY16" i="6"/>
  <c r="AY19" i="6"/>
  <c r="AY11" i="6"/>
  <c r="AY22" i="6"/>
  <c r="AY14" i="6"/>
  <c r="AY25" i="6"/>
  <c r="AY17" i="6"/>
  <c r="AY20" i="6"/>
  <c r="AY12" i="6"/>
  <c r="AZ6" i="6"/>
  <c r="AY23" i="6"/>
  <c r="AY15" i="6"/>
  <c r="AY18" i="6"/>
  <c r="AY10" i="6"/>
  <c r="F20" i="8"/>
  <c r="F23" i="8" s="1"/>
  <c r="AR21" i="6"/>
  <c r="AR13" i="6"/>
  <c r="AR24" i="6"/>
  <c r="AR16" i="6"/>
  <c r="AR19" i="6"/>
  <c r="AR11" i="6"/>
  <c r="AR22" i="6"/>
  <c r="AR14" i="6"/>
  <c r="AR25" i="6"/>
  <c r="AR17" i="6"/>
  <c r="AR20" i="6"/>
  <c r="AR12" i="6"/>
  <c r="AS6" i="6"/>
  <c r="AR23" i="6"/>
  <c r="AR15" i="6"/>
  <c r="AR18" i="6"/>
  <c r="AR10" i="6"/>
  <c r="AL6" i="6"/>
  <c r="BQ11" i="7"/>
  <c r="BT11" i="7" s="1"/>
  <c r="BW11" i="7" s="1"/>
  <c r="BZ11" i="7" s="1"/>
  <c r="AE6" i="6"/>
  <c r="X6" i="6"/>
  <c r="C13" i="9"/>
  <c r="N69" i="7"/>
  <c r="BJ69" i="7"/>
  <c r="E23" i="8"/>
  <c r="E22" i="8"/>
  <c r="E31" i="8"/>
  <c r="E37" i="8"/>
  <c r="E35" i="8"/>
  <c r="P22" i="6"/>
  <c r="P24" i="6"/>
  <c r="P20" i="6"/>
  <c r="P14" i="6"/>
  <c r="P12" i="6"/>
  <c r="P15" i="6"/>
  <c r="P9" i="6"/>
  <c r="P18" i="6"/>
  <c r="Q6" i="6"/>
  <c r="P25" i="6"/>
  <c r="P21" i="6"/>
  <c r="P23" i="6"/>
  <c r="P19" i="6"/>
  <c r="P10" i="6"/>
  <c r="P11" i="6"/>
  <c r="P8" i="6"/>
  <c r="P16" i="6"/>
  <c r="P13" i="6"/>
  <c r="P17" i="6"/>
  <c r="J13" i="6"/>
  <c r="J15" i="6"/>
  <c r="J10" i="6"/>
  <c r="J11" i="6"/>
  <c r="J18" i="6"/>
  <c r="J23" i="6"/>
  <c r="J22" i="6"/>
  <c r="J24" i="6"/>
  <c r="J19" i="6"/>
  <c r="J16" i="6"/>
  <c r="J17" i="6"/>
  <c r="J14" i="6"/>
  <c r="J12" i="6"/>
  <c r="J8" i="6"/>
  <c r="J9" i="6"/>
  <c r="K6" i="6"/>
  <c r="J25" i="6"/>
  <c r="J21" i="6"/>
  <c r="J20" i="6"/>
  <c r="S1" i="7"/>
  <c r="G20" i="8"/>
  <c r="AY60" i="7" l="1"/>
  <c r="CK69" i="7"/>
  <c r="CN4" i="7"/>
  <c r="F22" i="8"/>
  <c r="AZ8" i="6"/>
  <c r="AZ9" i="6"/>
  <c r="AS9" i="6"/>
  <c r="AS8" i="6"/>
  <c r="AZ24" i="6"/>
  <c r="AZ16" i="6"/>
  <c r="AZ19" i="6"/>
  <c r="AZ11" i="6"/>
  <c r="AZ22" i="6"/>
  <c r="AZ14" i="6"/>
  <c r="AZ25" i="6"/>
  <c r="AZ17" i="6"/>
  <c r="AZ20" i="6"/>
  <c r="AZ12" i="6"/>
  <c r="BA6" i="6"/>
  <c r="AZ23" i="6"/>
  <c r="AZ15" i="6"/>
  <c r="AZ18" i="6"/>
  <c r="AZ10" i="6"/>
  <c r="AZ21" i="6"/>
  <c r="AZ13" i="6"/>
  <c r="AS24" i="6"/>
  <c r="AS16" i="6"/>
  <c r="AS19" i="6"/>
  <c r="AS11" i="6"/>
  <c r="AS22" i="6"/>
  <c r="AS14" i="6"/>
  <c r="AS25" i="6"/>
  <c r="AS17" i="6"/>
  <c r="AS20" i="6"/>
  <c r="AS12" i="6"/>
  <c r="AT6" i="6"/>
  <c r="AS23" i="6"/>
  <c r="AS15" i="6"/>
  <c r="AS18" i="6"/>
  <c r="AS10" i="6"/>
  <c r="AS21" i="6"/>
  <c r="AS13" i="6"/>
  <c r="AM6" i="6"/>
  <c r="E24" i="8"/>
  <c r="E27" i="8" s="1"/>
  <c r="E28" i="8" s="1"/>
  <c r="CC11" i="7"/>
  <c r="CF11" i="7" s="1"/>
  <c r="CI11" i="7" s="1"/>
  <c r="CL11" i="7" s="1"/>
  <c r="CO11" i="7" s="1"/>
  <c r="CR11" i="7" s="1"/>
  <c r="CU11" i="7" s="1"/>
  <c r="AF6" i="6"/>
  <c r="Y6" i="6"/>
  <c r="F36" i="8"/>
  <c r="Q69" i="7"/>
  <c r="F31" i="8"/>
  <c r="W69" i="7"/>
  <c r="T69" i="7"/>
  <c r="F37" i="8"/>
  <c r="F35" i="8"/>
  <c r="F24" i="8"/>
  <c r="F27" i="8" s="1"/>
  <c r="BM69" i="7"/>
  <c r="Z69" i="7"/>
  <c r="Q18" i="6"/>
  <c r="R6" i="6"/>
  <c r="Q25" i="6"/>
  <c r="Q22" i="6"/>
  <c r="Q21" i="6"/>
  <c r="Q19" i="6"/>
  <c r="Q9" i="6"/>
  <c r="Q12" i="6"/>
  <c r="Q15" i="6"/>
  <c r="Q10" i="6"/>
  <c r="Q17" i="6"/>
  <c r="Q23" i="6"/>
  <c r="Q24" i="6"/>
  <c r="Q20" i="6"/>
  <c r="Q8" i="6"/>
  <c r="Q13" i="6"/>
  <c r="Q11" i="6"/>
  <c r="Q14" i="6"/>
  <c r="Q16" i="6"/>
  <c r="K8" i="6"/>
  <c r="K16" i="6"/>
  <c r="K15" i="6"/>
  <c r="K9" i="6"/>
  <c r="K12" i="6"/>
  <c r="K25" i="6"/>
  <c r="K20" i="6"/>
  <c r="K23" i="6"/>
  <c r="K19" i="6"/>
  <c r="K17" i="6"/>
  <c r="K18" i="6"/>
  <c r="K11" i="6"/>
  <c r="K13" i="6"/>
  <c r="K14" i="6"/>
  <c r="K10" i="6"/>
  <c r="K24" i="6"/>
  <c r="K22" i="6"/>
  <c r="L6" i="6"/>
  <c r="K21" i="6"/>
  <c r="V1" i="7"/>
  <c r="H20" i="8"/>
  <c r="G22" i="8"/>
  <c r="G23" i="8"/>
  <c r="G24" i="8" s="1"/>
  <c r="CX11" i="7" l="1"/>
  <c r="DA11" i="7" s="1"/>
  <c r="DD11" i="7" s="1"/>
  <c r="DG11" i="7" s="1"/>
  <c r="DJ11" i="7" s="1"/>
  <c r="DM11" i="7" s="1"/>
  <c r="DO60" i="7"/>
  <c r="BB60" i="7"/>
  <c r="E25" i="8"/>
  <c r="F28" i="8"/>
  <c r="CN69" i="7"/>
  <c r="CQ4" i="7"/>
  <c r="CT4" i="7" s="1"/>
  <c r="CW4" i="7" s="1"/>
  <c r="AT8" i="6"/>
  <c r="AT9" i="6"/>
  <c r="BA8" i="6"/>
  <c r="BA9" i="6"/>
  <c r="BA19" i="6"/>
  <c r="BA11" i="6"/>
  <c r="BA22" i="6"/>
  <c r="BA14" i="6"/>
  <c r="BA25" i="6"/>
  <c r="BA17" i="6"/>
  <c r="BA20" i="6"/>
  <c r="BA12" i="6"/>
  <c r="BB6" i="6"/>
  <c r="BA23" i="6"/>
  <c r="BA15" i="6"/>
  <c r="BA18" i="6"/>
  <c r="BA10" i="6"/>
  <c r="BA21" i="6"/>
  <c r="BA13" i="6"/>
  <c r="BA24" i="6"/>
  <c r="BA16" i="6"/>
  <c r="AT19" i="6"/>
  <c r="AT11" i="6"/>
  <c r="AT22" i="6"/>
  <c r="AT14" i="6"/>
  <c r="AT25" i="6"/>
  <c r="AT17" i="6"/>
  <c r="AT20" i="6"/>
  <c r="AT12" i="6"/>
  <c r="AU6" i="6"/>
  <c r="AT23" i="6"/>
  <c r="AT15" i="6"/>
  <c r="AT18" i="6"/>
  <c r="AT10" i="6"/>
  <c r="AT21" i="6"/>
  <c r="AT13" i="6"/>
  <c r="AT24" i="6"/>
  <c r="AT16" i="6"/>
  <c r="AN6" i="6"/>
  <c r="AG6" i="6"/>
  <c r="Z6" i="6"/>
  <c r="F25" i="8"/>
  <c r="G36" i="8"/>
  <c r="G37" i="8"/>
  <c r="G35" i="8"/>
  <c r="G31" i="8"/>
  <c r="BP69" i="7"/>
  <c r="G25" i="8"/>
  <c r="AC69" i="7"/>
  <c r="R22" i="6"/>
  <c r="R24" i="6"/>
  <c r="R20" i="6"/>
  <c r="R15" i="6"/>
  <c r="R10" i="6"/>
  <c r="R13" i="6"/>
  <c r="R12" i="6"/>
  <c r="R18" i="6"/>
  <c r="S6" i="6"/>
  <c r="R25" i="6"/>
  <c r="R21" i="6"/>
  <c r="R23" i="6"/>
  <c r="R19" i="6"/>
  <c r="R11" i="6"/>
  <c r="R16" i="6"/>
  <c r="R17" i="6"/>
  <c r="R9" i="6"/>
  <c r="R14" i="6"/>
  <c r="R8" i="6"/>
  <c r="L18" i="6"/>
  <c r="L16" i="6"/>
  <c r="L12" i="6"/>
  <c r="L13" i="6"/>
  <c r="L11" i="6"/>
  <c r="L9" i="6"/>
  <c r="M6" i="6"/>
  <c r="L22" i="6"/>
  <c r="L24" i="6"/>
  <c r="L20" i="6"/>
  <c r="L8" i="6"/>
  <c r="L15" i="6"/>
  <c r="L14" i="6"/>
  <c r="L10" i="6"/>
  <c r="L17" i="6"/>
  <c r="L25" i="6"/>
  <c r="L21" i="6"/>
  <c r="L23" i="6"/>
  <c r="L19" i="6"/>
  <c r="Y1" i="7"/>
  <c r="I20" i="8"/>
  <c r="I23" i="8" s="1"/>
  <c r="G27" i="8"/>
  <c r="G28" i="8" s="1"/>
  <c r="H23" i="8"/>
  <c r="H22" i="8"/>
  <c r="BE60" i="7" l="1"/>
  <c r="CW69" i="7"/>
  <c r="CZ4" i="7"/>
  <c r="DC4" i="7" s="1"/>
  <c r="DF4" i="7" s="1"/>
  <c r="DI4" i="7" s="1"/>
  <c r="DL4" i="7" s="1"/>
  <c r="CT69" i="7"/>
  <c r="CQ69" i="7"/>
  <c r="AU8" i="6"/>
  <c r="AU9" i="6"/>
  <c r="BB8" i="6"/>
  <c r="BB9" i="6"/>
  <c r="BB22" i="6"/>
  <c r="BB14" i="6"/>
  <c r="BB25" i="6"/>
  <c r="BB17" i="6"/>
  <c r="BB20" i="6"/>
  <c r="BB12" i="6"/>
  <c r="BC6" i="6"/>
  <c r="BB23" i="6"/>
  <c r="BB15" i="6"/>
  <c r="BB18" i="6"/>
  <c r="BB10" i="6"/>
  <c r="BB21" i="6"/>
  <c r="BB13" i="6"/>
  <c r="BB24" i="6"/>
  <c r="BB16" i="6"/>
  <c r="BB19" i="6"/>
  <c r="BB11" i="6"/>
  <c r="AU22" i="6"/>
  <c r="AU14" i="6"/>
  <c r="AU25" i="6"/>
  <c r="AU17" i="6"/>
  <c r="AU20" i="6"/>
  <c r="AU12" i="6"/>
  <c r="AV6" i="6"/>
  <c r="AU23" i="6"/>
  <c r="AU15" i="6"/>
  <c r="AU18" i="6"/>
  <c r="AU10" i="6"/>
  <c r="AU21" i="6"/>
  <c r="AU13" i="6"/>
  <c r="AU24" i="6"/>
  <c r="AU16" i="6"/>
  <c r="AU19" i="6"/>
  <c r="AU11" i="6"/>
  <c r="AO6" i="6"/>
  <c r="H24" i="8"/>
  <c r="H27" i="8" s="1"/>
  <c r="H28" i="8" s="1"/>
  <c r="AH6" i="6"/>
  <c r="AA6" i="6"/>
  <c r="H37" i="8"/>
  <c r="H36" i="8"/>
  <c r="H31" i="8"/>
  <c r="H35" i="8"/>
  <c r="BS69" i="7"/>
  <c r="AF69" i="7"/>
  <c r="M18" i="6"/>
  <c r="M17" i="6"/>
  <c r="M8" i="6"/>
  <c r="M11" i="6"/>
  <c r="M9" i="6"/>
  <c r="M24" i="6"/>
  <c r="M25" i="6"/>
  <c r="M23" i="6"/>
  <c r="N6" i="6"/>
  <c r="O6" i="6" s="1"/>
  <c r="M10" i="6"/>
  <c r="M14" i="6"/>
  <c r="M15" i="6"/>
  <c r="M13" i="6"/>
  <c r="M12" i="6"/>
  <c r="M16" i="6"/>
  <c r="M21" i="6"/>
  <c r="M20" i="6"/>
  <c r="M22" i="6"/>
  <c r="M19" i="6"/>
  <c r="S18" i="6"/>
  <c r="T6" i="6"/>
  <c r="S25" i="6"/>
  <c r="S24" i="6"/>
  <c r="S21" i="6"/>
  <c r="S19" i="6"/>
  <c r="S10" i="6"/>
  <c r="S8" i="6"/>
  <c r="S17" i="6"/>
  <c r="S13" i="6"/>
  <c r="S15" i="6"/>
  <c r="S16" i="6"/>
  <c r="S22" i="6"/>
  <c r="S23" i="6"/>
  <c r="S20" i="6"/>
  <c r="S9" i="6"/>
  <c r="S12" i="6"/>
  <c r="S11" i="6"/>
  <c r="S14" i="6"/>
  <c r="AB1" i="7"/>
  <c r="J20" i="8"/>
  <c r="I37" i="8"/>
  <c r="I24" i="8"/>
  <c r="I27" i="8" s="1"/>
  <c r="I22" i="8"/>
  <c r="I31" i="8"/>
  <c r="BH60" i="7" l="1"/>
  <c r="DL69" i="7"/>
  <c r="DI69" i="7"/>
  <c r="DF69" i="7"/>
  <c r="DC69" i="7"/>
  <c r="CZ69" i="7"/>
  <c r="AV8" i="6"/>
  <c r="AV9" i="6"/>
  <c r="BC9" i="6"/>
  <c r="BC8" i="6"/>
  <c r="BC25" i="6"/>
  <c r="BC17" i="6"/>
  <c r="BC20" i="6"/>
  <c r="BC12" i="6"/>
  <c r="BD6" i="6"/>
  <c r="BE6" i="6" s="1"/>
  <c r="BC23" i="6"/>
  <c r="BC15" i="6"/>
  <c r="BC18" i="6"/>
  <c r="BC10" i="6"/>
  <c r="BC21" i="6"/>
  <c r="BC13" i="6"/>
  <c r="BC24" i="6"/>
  <c r="BC16" i="6"/>
  <c r="BC19" i="6"/>
  <c r="BC11" i="6"/>
  <c r="BC22" i="6"/>
  <c r="BC14" i="6"/>
  <c r="AV25" i="6"/>
  <c r="AV17" i="6"/>
  <c r="AV20" i="6"/>
  <c r="AV12" i="6"/>
  <c r="AW6" i="6"/>
  <c r="AX6" i="6" s="1"/>
  <c r="AV23" i="6"/>
  <c r="AV15" i="6"/>
  <c r="AV18" i="6"/>
  <c r="AV10" i="6"/>
  <c r="AV21" i="6"/>
  <c r="AV13" i="6"/>
  <c r="AV24" i="6"/>
  <c r="AV16" i="6"/>
  <c r="AV19" i="6"/>
  <c r="AV11" i="6"/>
  <c r="AV22" i="6"/>
  <c r="AV14" i="6"/>
  <c r="AP6" i="6"/>
  <c r="AQ6" i="6" s="1"/>
  <c r="H25" i="8"/>
  <c r="AI6" i="6"/>
  <c r="AJ6" i="6" s="1"/>
  <c r="AB6" i="6"/>
  <c r="AC6" i="6" s="1"/>
  <c r="I35" i="8"/>
  <c r="I36" i="8"/>
  <c r="I28" i="8"/>
  <c r="J36" i="8"/>
  <c r="BV69" i="7"/>
  <c r="AI69" i="7"/>
  <c r="T23" i="6"/>
  <c r="BF23" i="6" s="1"/>
  <c r="T21" i="6"/>
  <c r="BF21" i="6" s="1"/>
  <c r="T20" i="6"/>
  <c r="BF20" i="6" s="1"/>
  <c r="U6" i="6"/>
  <c r="V6" i="6" s="1"/>
  <c r="T16" i="6"/>
  <c r="BF16" i="6" s="1"/>
  <c r="T11" i="6"/>
  <c r="BF11" i="6" s="1"/>
  <c r="T8" i="6"/>
  <c r="BF8" i="6" s="1"/>
  <c r="T10" i="6"/>
  <c r="BF10" i="6" s="1"/>
  <c r="T13" i="6"/>
  <c r="BF13" i="6" s="1"/>
  <c r="T17" i="6"/>
  <c r="BF17" i="6" s="1"/>
  <c r="T18" i="6"/>
  <c r="BF18" i="6" s="1"/>
  <c r="T25" i="6"/>
  <c r="BF25" i="6" s="1"/>
  <c r="T22" i="6"/>
  <c r="BF22" i="6" s="1"/>
  <c r="T24" i="6"/>
  <c r="BF24" i="6" s="1"/>
  <c r="T19" i="6"/>
  <c r="BF19" i="6" s="1"/>
  <c r="T14" i="6"/>
  <c r="BF14" i="6" s="1"/>
  <c r="T12" i="6"/>
  <c r="BF12" i="6" s="1"/>
  <c r="T15" i="6"/>
  <c r="BF15" i="6" s="1"/>
  <c r="T9" i="6"/>
  <c r="BF9" i="6" s="1"/>
  <c r="AE1" i="7"/>
  <c r="K20" i="8"/>
  <c r="J22" i="8"/>
  <c r="J31" i="8"/>
  <c r="J23" i="8"/>
  <c r="J35" i="8"/>
  <c r="I25" i="8"/>
  <c r="BK60" i="7" l="1"/>
  <c r="J24" i="8"/>
  <c r="J27" i="8" s="1"/>
  <c r="J28" i="8" s="1"/>
  <c r="J37" i="8"/>
  <c r="CB69" i="7"/>
  <c r="BY69" i="7"/>
  <c r="J25" i="8"/>
  <c r="AL69" i="7"/>
  <c r="C9" i="6"/>
  <c r="C10" i="6" s="1"/>
  <c r="AH1" i="7"/>
  <c r="L20" i="8"/>
  <c r="K22" i="8"/>
  <c r="K23" i="8"/>
  <c r="K24" i="8" s="1"/>
  <c r="BN60" i="7" l="1"/>
  <c r="AY4" i="7"/>
  <c r="DO4" i="7" s="1"/>
  <c r="K36" i="8"/>
  <c r="K35" i="8"/>
  <c r="K37" i="8"/>
  <c r="K31" i="8"/>
  <c r="AO69" i="7"/>
  <c r="K27" i="8"/>
  <c r="K28" i="8" s="1"/>
  <c r="K25" i="8"/>
  <c r="AK1" i="7"/>
  <c r="M20" i="8"/>
  <c r="L22" i="8"/>
  <c r="L31" i="8"/>
  <c r="L37" i="8"/>
  <c r="L35" i="8"/>
  <c r="L23" i="8"/>
  <c r="L24" i="8" s="1"/>
  <c r="L27" i="8" s="1"/>
  <c r="L36" i="8"/>
  <c r="BQ60" i="7" l="1"/>
  <c r="BB4" i="7"/>
  <c r="BE4" i="7" s="1"/>
  <c r="BH4" i="7" s="1"/>
  <c r="BK4" i="7" s="1"/>
  <c r="BN4" i="7" s="1"/>
  <c r="BQ4" i="7" s="1"/>
  <c r="BT4" i="7" s="1"/>
  <c r="BW4" i="7" s="1"/>
  <c r="BZ4" i="7" s="1"/>
  <c r="CC4" i="7" s="1"/>
  <c r="CF4" i="7" s="1"/>
  <c r="CI4" i="7" s="1"/>
  <c r="L28" i="8"/>
  <c r="AR69" i="7"/>
  <c r="L25" i="8"/>
  <c r="N20" i="8"/>
  <c r="AN1" i="7"/>
  <c r="M23" i="8"/>
  <c r="M24" i="8" s="1"/>
  <c r="M27" i="8" s="1"/>
  <c r="M37" i="8"/>
  <c r="M31" i="8"/>
  <c r="M22" i="8"/>
  <c r="M35" i="8"/>
  <c r="M36" i="8"/>
  <c r="BT60" i="7" l="1"/>
  <c r="CL4" i="7"/>
  <c r="CO4" i="7"/>
  <c r="M28" i="8"/>
  <c r="AU69" i="7"/>
  <c r="N31" i="8"/>
  <c r="N35" i="8"/>
  <c r="N23" i="8"/>
  <c r="N24" i="8" s="1"/>
  <c r="N27" i="8" s="1"/>
  <c r="N37" i="8"/>
  <c r="N36" i="8"/>
  <c r="N22" i="8"/>
  <c r="M25" i="8"/>
  <c r="AQ1" i="7"/>
  <c r="BW60" i="7" l="1"/>
  <c r="CR4" i="7"/>
  <c r="N28" i="8"/>
  <c r="AX69" i="7"/>
  <c r="AT1" i="7"/>
  <c r="N25" i="8"/>
  <c r="BZ60" i="7" l="1"/>
  <c r="CU4" i="7"/>
  <c r="G4" i="7" s="1"/>
  <c r="AW1" i="7"/>
  <c r="CC60" i="7" l="1"/>
  <c r="CX4" i="7"/>
  <c r="AZ1" i="7"/>
  <c r="I33" i="8"/>
  <c r="I29" i="8" s="1"/>
  <c r="J33" i="8"/>
  <c r="K33" i="8"/>
  <c r="M33" i="8"/>
  <c r="N33" i="8"/>
  <c r="L33" i="8"/>
  <c r="G33" i="8"/>
  <c r="G32" i="8" s="1"/>
  <c r="H33" i="8"/>
  <c r="E33" i="8"/>
  <c r="F33" i="8"/>
  <c r="BB69" i="7"/>
  <c r="CF60" i="7" l="1"/>
  <c r="DA4" i="7"/>
  <c r="BC1" i="7"/>
  <c r="I32" i="8"/>
  <c r="N32" i="8"/>
  <c r="N29" i="8"/>
  <c r="K32" i="8"/>
  <c r="K29" i="8"/>
  <c r="L32" i="8"/>
  <c r="L29" i="8"/>
  <c r="M32" i="8"/>
  <c r="M29" i="8"/>
  <c r="J32" i="8"/>
  <c r="J29" i="8"/>
  <c r="G29" i="8"/>
  <c r="H29" i="8"/>
  <c r="H32" i="8"/>
  <c r="E29" i="8"/>
  <c r="E32" i="8"/>
  <c r="F29" i="8"/>
  <c r="F32" i="8"/>
  <c r="BE69" i="7"/>
  <c r="CF69" i="7" l="1"/>
  <c r="CI60" i="7"/>
  <c r="DD4" i="7"/>
  <c r="BF1" i="7"/>
  <c r="BH69" i="7"/>
  <c r="CI69" i="7" l="1"/>
  <c r="CL60" i="7"/>
  <c r="DG4" i="7"/>
  <c r="BI1" i="7"/>
  <c r="BK69" i="7"/>
  <c r="CL69" i="7" l="1"/>
  <c r="CO60" i="7"/>
  <c r="DJ4" i="7"/>
  <c r="BL1" i="7"/>
  <c r="BN69" i="7"/>
  <c r="CO69" i="7" l="1"/>
  <c r="CR60" i="7"/>
  <c r="DM4" i="7"/>
  <c r="BO1" i="7"/>
  <c r="BQ69" i="7"/>
  <c r="CR69" i="7" l="1"/>
  <c r="CU60" i="7"/>
  <c r="BR1" i="7"/>
  <c r="BT69" i="7"/>
  <c r="B18" i="9" l="1"/>
  <c r="B17" i="9"/>
  <c r="B19" i="9"/>
  <c r="B20" i="9"/>
  <c r="B16" i="9"/>
  <c r="B21" i="9" s="1"/>
  <c r="C16" i="9" s="1"/>
  <c r="CU69" i="7"/>
  <c r="CX60" i="7"/>
  <c r="BU1" i="7"/>
  <c r="BW69" i="7"/>
  <c r="C20" i="9" l="1"/>
  <c r="C19" i="9"/>
  <c r="C17" i="9"/>
  <c r="C18" i="9"/>
  <c r="CX69" i="7"/>
  <c r="DA60" i="7"/>
  <c r="BX1" i="7"/>
  <c r="BZ69" i="7"/>
  <c r="CC69" i="7"/>
  <c r="C5" i="9"/>
  <c r="C4" i="9"/>
  <c r="C3" i="9"/>
  <c r="C2" i="9"/>
  <c r="C21" i="9" l="1"/>
  <c r="DA69" i="7"/>
  <c r="DD60" i="7"/>
  <c r="CA1" i="7"/>
  <c r="C6" i="9"/>
  <c r="DD69" i="7" l="1"/>
  <c r="DG60" i="7"/>
  <c r="CD1" i="7"/>
  <c r="CG1" i="7" s="1"/>
  <c r="DG69" i="7" l="1"/>
  <c r="DJ60" i="7"/>
  <c r="CJ1" i="7"/>
  <c r="P20" i="8" s="1"/>
  <c r="O20" i="8"/>
  <c r="CM1" i="7"/>
  <c r="Q20" i="8" s="1"/>
  <c r="DJ69" i="7" l="1"/>
  <c r="DM60" i="7"/>
  <c r="DM69" i="7" s="1"/>
  <c r="Q22" i="8"/>
  <c r="Q31" i="8"/>
  <c r="Q37" i="8"/>
  <c r="Q23" i="8"/>
  <c r="Q35" i="8"/>
  <c r="Q36" i="8"/>
  <c r="Q33" i="8"/>
  <c r="O22" i="8"/>
  <c r="O23" i="8"/>
  <c r="O31" i="8"/>
  <c r="O36" i="8"/>
  <c r="O37" i="8"/>
  <c r="O35" i="8"/>
  <c r="O33" i="8"/>
  <c r="P22" i="8"/>
  <c r="P37" i="8"/>
  <c r="P23" i="8"/>
  <c r="P24" i="8" s="1"/>
  <c r="P27" i="8" s="1"/>
  <c r="P36" i="8"/>
  <c r="P35" i="8"/>
  <c r="P31" i="8"/>
  <c r="P33" i="8"/>
  <c r="P28" i="8"/>
  <c r="P25" i="8"/>
  <c r="P29" i="8" s="1"/>
  <c r="CP1" i="7"/>
  <c r="O24" i="8" l="1"/>
  <c r="Q24" i="8"/>
  <c r="P32" i="8"/>
  <c r="O32" i="8"/>
  <c r="CS1" i="7"/>
  <c r="R20" i="8"/>
  <c r="Q32" i="8"/>
  <c r="Q25" i="8" l="1"/>
  <c r="Q29" i="8" s="1"/>
  <c r="Q27" i="8"/>
  <c r="Q28" i="8" s="1"/>
  <c r="O27" i="8"/>
  <c r="O28" i="8" s="1"/>
  <c r="O25" i="8"/>
  <c r="O29" i="8" s="1"/>
  <c r="R33" i="8"/>
  <c r="R22" i="8"/>
  <c r="R37" i="8"/>
  <c r="R23" i="8"/>
  <c r="R31" i="8"/>
  <c r="R35" i="8"/>
  <c r="R36" i="8"/>
  <c r="R24" i="8"/>
  <c r="R25" i="8"/>
  <c r="R29" i="8" s="1"/>
  <c r="R27" i="8"/>
  <c r="R28" i="8" s="1"/>
  <c r="CV1" i="7"/>
  <c r="S20" i="8"/>
  <c r="R32" i="8" l="1"/>
  <c r="CY1" i="7"/>
  <c r="T20" i="8"/>
  <c r="S36" i="8"/>
  <c r="S23" i="8"/>
  <c r="S31" i="8"/>
  <c r="S37" i="8"/>
  <c r="S22" i="8"/>
  <c r="S35" i="8"/>
  <c r="S33" i="8"/>
  <c r="S24" i="8"/>
  <c r="S27" i="8" s="1"/>
  <c r="S28" i="8" s="1"/>
  <c r="S25" i="8"/>
  <c r="S29" i="8" s="1"/>
  <c r="S32" i="8" l="1"/>
  <c r="T33" i="8"/>
  <c r="T37" i="8"/>
  <c r="T22" i="8"/>
  <c r="T35" i="8"/>
  <c r="T23" i="8"/>
  <c r="T24" i="8" s="1"/>
  <c r="T27" i="8" s="1"/>
  <c r="T36" i="8"/>
  <c r="T31" i="8"/>
  <c r="T25" i="8"/>
  <c r="T29" i="8" s="1"/>
  <c r="T28" i="8"/>
  <c r="DB1" i="7"/>
  <c r="U20" i="8"/>
  <c r="T32" i="8" l="1"/>
  <c r="U37" i="8"/>
  <c r="U35" i="8"/>
  <c r="U36" i="8"/>
  <c r="U23" i="8"/>
  <c r="U24" i="8" s="1"/>
  <c r="U27" i="8" s="1"/>
  <c r="U22" i="8"/>
  <c r="U31" i="8"/>
  <c r="U33" i="8"/>
  <c r="U25" i="8"/>
  <c r="U29" i="8" s="1"/>
  <c r="DE1" i="7"/>
  <c r="V20" i="8"/>
  <c r="U28" i="8" l="1"/>
  <c r="U32" i="8"/>
  <c r="V31" i="8"/>
  <c r="V37" i="8"/>
  <c r="V33" i="8"/>
  <c r="V35" i="8"/>
  <c r="V36" i="8"/>
  <c r="V22" i="8"/>
  <c r="V23" i="8"/>
  <c r="V24" i="8" s="1"/>
  <c r="V27" i="8"/>
  <c r="V28" i="8" s="1"/>
  <c r="V25" i="8"/>
  <c r="V29" i="8" s="1"/>
  <c r="DH1" i="7"/>
  <c r="W20" i="8"/>
  <c r="DK1" i="7" l="1"/>
  <c r="Y20" i="8" s="1"/>
  <c r="X20" i="8"/>
  <c r="V32" i="8"/>
  <c r="W22" i="8"/>
  <c r="W37" i="8"/>
  <c r="W23" i="8"/>
  <c r="W24" i="8" s="1"/>
  <c r="W27" i="8" s="1"/>
  <c r="W28" i="8" s="1"/>
  <c r="W35" i="8"/>
  <c r="W36" i="8"/>
  <c r="W33" i="8"/>
  <c r="W31" i="8"/>
  <c r="W25" i="8"/>
  <c r="W29" i="8" s="1"/>
  <c r="W32" i="8" l="1"/>
  <c r="X23" i="8"/>
  <c r="X31" i="8"/>
  <c r="X33" i="8"/>
  <c r="X24" i="8"/>
  <c r="X27" i="8" s="1"/>
  <c r="X37" i="8"/>
  <c r="X22" i="8"/>
  <c r="X35" i="8"/>
  <c r="X36" i="8"/>
  <c r="X25" i="8"/>
  <c r="X29" i="8" s="1"/>
  <c r="Y35" i="8"/>
  <c r="Y37" i="8"/>
  <c r="Y36" i="8"/>
  <c r="Y31" i="8"/>
  <c r="Y22" i="8"/>
  <c r="Y33" i="8"/>
  <c r="Y23" i="8"/>
  <c r="Y24" i="8" s="1"/>
  <c r="Y27" i="8" s="1"/>
  <c r="Y28" i="8"/>
  <c r="Y25" i="8"/>
  <c r="Y29" i="8" s="1"/>
  <c r="X28" i="8" l="1"/>
  <c r="X32" i="8"/>
  <c r="Y3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Adam Greeran</author>
    <author>tc={A3EDA5E4-4523-44BD-8DEE-DCC2C7FB5CA8}</author>
  </authors>
  <commentList>
    <comment ref="E6" authorId="0" shapeId="0" xr:uid="{85AD537F-7AE8-4ABD-91AC-FE7D96EE81E7}">
      <text>
        <r>
          <rPr>
            <sz val="10"/>
            <rFont val="Arial"/>
          </rPr>
          <t>Adam Greeran:
This took a lot less time than anticipated. This was due to the previous development of the "currentPlotOwner" variable which is used to keep track of which user is logged in to the system at that moment.</t>
        </r>
      </text>
    </comment>
    <comment ref="E33" authorId="1" shapeId="0" xr:uid="{A3EDA5E4-4523-44BD-8DEE-DCC2C7FB5CA8}">
      <text>
        <t>[Threaded comment]
Your version of Excel allows you to read this threaded comment; however, any edits to it will get removed if the file is opened in a newer version of Excel. Learn more: https://go.microsoft.com/fwlink/?linkid=870924
Comment:
    Adam and Simon will do this over pair programming over the next week</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James Waletzky</author>
  </authors>
  <commentList>
    <comment ref="E41" authorId="0" shapeId="0" xr:uid="{00000000-0006-0000-0100-000002000000}">
      <text>
        <r>
          <rPr>
            <sz val="8"/>
            <color rgb="FF000000"/>
            <rFont val="Tahoma"/>
            <family val="2"/>
          </rPr>
          <t>Negative number to go back from today's date; positive number to go forward from today's date.</t>
        </r>
      </text>
    </comment>
  </commentList>
</comments>
</file>

<file path=xl/sharedStrings.xml><?xml version="1.0" encoding="utf-8"?>
<sst xmlns="http://schemas.openxmlformats.org/spreadsheetml/2006/main" count="1522" uniqueCount="210">
  <si>
    <t>Start Date</t>
  </si>
  <si>
    <t>Day 1</t>
  </si>
  <si>
    <t>Day 2</t>
  </si>
  <si>
    <t>Day 3</t>
  </si>
  <si>
    <t>Day 4</t>
  </si>
  <si>
    <t>Day 5</t>
  </si>
  <si>
    <t>Day 6</t>
  </si>
  <si>
    <t>Day 7</t>
  </si>
  <si>
    <t>Day 8</t>
  </si>
  <si>
    <t>Day 9</t>
  </si>
  <si>
    <t>Day 10</t>
  </si>
  <si>
    <t>Holiday 1</t>
  </si>
  <si>
    <t>Holiday 2</t>
  </si>
  <si>
    <t>Holiday 3</t>
  </si>
  <si>
    <t>Holiday 4</t>
  </si>
  <si>
    <t>Holiday 5</t>
  </si>
  <si>
    <t>Holiday 6</t>
  </si>
  <si>
    <t>Holiday 7</t>
  </si>
  <si>
    <t>Holiday 8</t>
  </si>
  <si>
    <t>Holiday 9</t>
  </si>
  <si>
    <t>Holiday 10</t>
  </si>
  <si>
    <t>Holiday 11</t>
  </si>
  <si>
    <t>Holiday 12</t>
  </si>
  <si>
    <t>Holiday 13</t>
  </si>
  <si>
    <t>Holiday 14</t>
  </si>
  <si>
    <t>Holiday 15</t>
  </si>
  <si>
    <t>Day 11</t>
  </si>
  <si>
    <t>Day 12</t>
  </si>
  <si>
    <t>Day 13</t>
  </si>
  <si>
    <t>Day 14</t>
  </si>
  <si>
    <t>Day 15</t>
  </si>
  <si>
    <t>Day 16</t>
  </si>
  <si>
    <t>Day 17</t>
  </si>
  <si>
    <t>Day 18</t>
  </si>
  <si>
    <t>Day 19</t>
  </si>
  <si>
    <t>Day 20</t>
  </si>
  <si>
    <t>Day 21</t>
  </si>
  <si>
    <t>Worktype</t>
  </si>
  <si>
    <t>Deliverable Area</t>
  </si>
  <si>
    <t>Product Backlog Item or Group</t>
  </si>
  <si>
    <t>Work item
ID</t>
  </si>
  <si>
    <t>Sprint Work item Description</t>
  </si>
  <si>
    <t>Driver</t>
  </si>
  <si>
    <t>Status</t>
  </si>
  <si>
    <t>Pri</t>
  </si>
  <si>
    <t>Initial</t>
  </si>
  <si>
    <t>Spent</t>
  </si>
  <si>
    <t>Left</t>
  </si>
  <si>
    <t>Total Effort</t>
  </si>
  <si>
    <t>Precondition / Debt</t>
  </si>
  <si>
    <t>Create Customer Class</t>
  </si>
  <si>
    <t>Adam</t>
  </si>
  <si>
    <t>Pending</t>
  </si>
  <si>
    <t xml:space="preserve">Simon </t>
  </si>
  <si>
    <t>Tax</t>
  </si>
  <si>
    <t>Fix bug in plant/water crop - needs to only allow user to update their plots not all plots (pass id into usermenu maybe?)</t>
  </si>
  <si>
    <t>Story / Feature</t>
  </si>
  <si>
    <t>Get login feature and any extras hooked up with csv files instead of dummy data</t>
  </si>
  <si>
    <t>Hannah</t>
  </si>
  <si>
    <t>Complete</t>
  </si>
  <si>
    <t>move scanner code from admin to community garden</t>
  </si>
  <si>
    <t xml:space="preserve">Peter </t>
  </si>
  <si>
    <t>Test methods for every class - File access</t>
  </si>
  <si>
    <t>-Basic User</t>
  </si>
  <si>
    <t>-Plot owner</t>
  </si>
  <si>
    <t>-Test customer paired programming</t>
  </si>
  <si>
    <t>complete</t>
  </si>
  <si>
    <t>-Plot</t>
  </si>
  <si>
    <t>-Crop</t>
  </si>
  <si>
    <t>PB Item 19</t>
  </si>
  <si>
    <t>Encrypt Passwords</t>
  </si>
  <si>
    <t xml:space="preserve">PB Item </t>
  </si>
  <si>
    <t>Customer Login</t>
  </si>
  <si>
    <t>Create CSV for customers</t>
  </si>
  <si>
    <t>-code methods to write and read</t>
  </si>
  <si>
    <t>PB Item 7</t>
  </si>
  <si>
    <t>Track rain</t>
  </si>
  <si>
    <t>-Code method to water all crops in system</t>
  </si>
  <si>
    <t>PB Item 10</t>
  </si>
  <si>
    <t>Admin Banning menu</t>
  </si>
  <si>
    <t>Banned users can't login</t>
  </si>
  <si>
    <t>PB Item 8</t>
  </si>
  <si>
    <t>Admin Overview</t>
  </si>
  <si>
    <t>-view and create customers</t>
  </si>
  <si>
    <t>-View contents and details of all plots</t>
  </si>
  <si>
    <t>PB Item 11</t>
  </si>
  <si>
    <t>Plot owner Harvested Plots list</t>
  </si>
  <si>
    <t>-Add attribute to plot owner that is a list of crops</t>
  </si>
  <si>
    <t>-Update harvest plot method to add to this list</t>
  </si>
  <si>
    <t xml:space="preserve">Create CSV for marketplace </t>
  </si>
  <si>
    <t xml:space="preserve">-code methods to write and read </t>
  </si>
  <si>
    <t>PB Item 12</t>
  </si>
  <si>
    <t>Plot owner sell harvested items</t>
  </si>
  <si>
    <t>-remove crop from harvested list</t>
  </si>
  <si>
    <t>-add crop to marketplace csv</t>
  </si>
  <si>
    <t>PB Item 13</t>
  </si>
  <si>
    <t>Market Place main page</t>
  </si>
  <si>
    <t>Luke</t>
  </si>
  <si>
    <t>In Progress</t>
  </si>
  <si>
    <t>-add place to enter on main menu</t>
  </si>
  <si>
    <t>-read all items from marketplace csv</t>
  </si>
  <si>
    <t>debug and tidy code</t>
  </si>
  <si>
    <t>PB Item 14</t>
  </si>
  <si>
    <t>Add crop to basket</t>
  </si>
  <si>
    <t>-add crop to temporary basket record</t>
  </si>
  <si>
    <t>PB Item 18</t>
  </si>
  <si>
    <t>Purchase basket</t>
  </si>
  <si>
    <t>-make all crops in basket sold</t>
  </si>
  <si>
    <t>-Display message on screen to tell customer an order number and to pick up in person</t>
  </si>
  <si>
    <t>PB Item 15</t>
  </si>
  <si>
    <t>Admin view sales records</t>
  </si>
  <si>
    <t>-read all sold crops from marketplace csv</t>
  </si>
  <si>
    <t>-display all orders option</t>
  </si>
  <si>
    <t>-display total profit, amount of sales etc.</t>
  </si>
  <si>
    <t>Create CSV for supply requests</t>
  </si>
  <si>
    <t>PB Item 17</t>
  </si>
  <si>
    <t>Plot owner request supplies</t>
  </si>
  <si>
    <t>-Create menu of items to request</t>
  </si>
  <si>
    <t xml:space="preserve">-add request to CSV file </t>
  </si>
  <si>
    <t>PB Item 16</t>
  </si>
  <si>
    <t>Admin View requests</t>
  </si>
  <si>
    <t>-Read requests from CSV and Display</t>
  </si>
  <si>
    <t>-Add approve/deny options</t>
  </si>
  <si>
    <t>-Remove request from CSV if approved or denied</t>
  </si>
  <si>
    <t xml:space="preserve">Paperwork </t>
  </si>
  <si>
    <t>Day</t>
  </si>
  <si>
    <t>Time Spent Mask</t>
  </si>
  <si>
    <t>Time Left Mask</t>
  </si>
  <si>
    <t>Status Mask</t>
  </si>
  <si>
    <t>56A</t>
  </si>
  <si>
    <t>Totals</t>
  </si>
  <si>
    <t>Date</t>
  </si>
  <si>
    <t>Total Hours Remaining</t>
  </si>
  <si>
    <t>Hours Worked Today</t>
  </si>
  <si>
    <t>Total Hours Worked To Date</t>
  </si>
  <si>
    <t>Total Worked &amp; Remaining Hours</t>
  </si>
  <si>
    <t>Average Hours Worked Per Day</t>
  </si>
  <si>
    <t>Estimated Completion Date (Burndown)</t>
  </si>
  <si>
    <t>Estimated Completion Date (Task Completion)</t>
  </si>
  <si>
    <t>Task Hours Pending</t>
  </si>
  <si>
    <t>Task Hours In Progress</t>
  </si>
  <si>
    <t>Task Hours Complete</t>
  </si>
  <si>
    <t>Count of Workitems Pending</t>
  </si>
  <si>
    <t>Count of Workitems In Progress</t>
  </si>
  <si>
    <t>Count of Workitems Complete</t>
  </si>
  <si>
    <t>Workbook Settings</t>
  </si>
  <si>
    <t>Comments</t>
  </si>
  <si>
    <t>SkipWeekends</t>
  </si>
  <si>
    <t xml:space="preserve">(0=30 calendar days; 1=30 working days). Set to 1 to have dates skip over weekends (30 working day sprint, &gt;30 calendar day sprint). Do not switch after Sprint has started or data will be stored under wrong days </t>
  </si>
  <si>
    <t>DailyScrumDateModifier</t>
  </si>
  <si>
    <t>Number of days added to or subtracted from today's date to ensure the highlighted date column in the sprint worksheet corresponds to the day of the current daily Scrum meeting</t>
  </si>
  <si>
    <t>Workbook-Wide Constants</t>
  </si>
  <si>
    <t>BurndownColumns</t>
  </si>
  <si>
    <t>HoursSpentColumn</t>
  </si>
  <si>
    <t>HoursLeftColumn</t>
  </si>
  <si>
    <t>StatusColumn</t>
  </si>
  <si>
    <t>Current Date</t>
  </si>
  <si>
    <t>Sprint Start Date</t>
  </si>
  <si>
    <t>Sprint Tracking Statistics</t>
  </si>
  <si>
    <t>Productive Hours =</t>
  </si>
  <si>
    <t>Sprint Days =</t>
  </si>
  <si>
    <t>Scrum Team</t>
  </si>
  <si>
    <t>%age of time on Project</t>
  </si>
  <si>
    <t>Assigned Hours</t>
  </si>
  <si>
    <t>M</t>
  </si>
  <si>
    <t>T</t>
  </si>
  <si>
    <t>W</t>
  </si>
  <si>
    <t>F</t>
  </si>
  <si>
    <t>S</t>
  </si>
  <si>
    <t>Available Hours</t>
  </si>
  <si>
    <t>Total Remaining Hours:</t>
  </si>
  <si>
    <t>v</t>
  </si>
  <si>
    <t>Total Capacity in Hours:</t>
  </si>
  <si>
    <t>Variance in Hours:</t>
  </si>
  <si>
    <t>h</t>
  </si>
  <si>
    <t>=</t>
  </si>
  <si>
    <t>Vacation &amp; Public Holiday</t>
  </si>
  <si>
    <t>OOF (Sick, Biz Travel etc.)</t>
  </si>
  <si>
    <t>Sprint Vision:</t>
  </si>
  <si>
    <t>Sprint Team</t>
  </si>
  <si>
    <t>Name</t>
  </si>
  <si>
    <t>Alias</t>
  </si>
  <si>
    <t>Primary Phone</t>
  </si>
  <si>
    <t>Mobile Phone</t>
  </si>
  <si>
    <t>Alternate Email</t>
  </si>
  <si>
    <t>Instant Messaging</t>
  </si>
  <si>
    <t>.</t>
  </si>
  <si>
    <t>Simon Leckey</t>
  </si>
  <si>
    <t>Phone</t>
  </si>
  <si>
    <t>scameronleckey02@qub.ac.uk</t>
  </si>
  <si>
    <t>IM Information</t>
  </si>
  <si>
    <t>Adam Greeran</t>
  </si>
  <si>
    <t>agreeran01@qub.ac.uk</t>
  </si>
  <si>
    <t>Hannah Dennis</t>
  </si>
  <si>
    <t>hdennis02@qub.ac.uk</t>
  </si>
  <si>
    <t>Peter Hepden</t>
  </si>
  <si>
    <t>phepden01@qub.ac.uk</t>
  </si>
  <si>
    <t>Luke Mccall</t>
  </si>
  <si>
    <t>lmccall09@qub.ac.uk</t>
  </si>
  <si>
    <t>Work Type Breakdown</t>
  </si>
  <si>
    <t>Spike</t>
  </si>
  <si>
    <t>Total</t>
  </si>
  <si>
    <t>Functional Breakdown</t>
  </si>
  <si>
    <t>Coding</t>
  </si>
  <si>
    <t>Documentation</t>
  </si>
  <si>
    <t>Testing</t>
  </si>
  <si>
    <t>Project Mgt</t>
  </si>
  <si>
    <t>Work Item Status</t>
  </si>
  <si>
    <t>Postponed</t>
  </si>
  <si>
    <t>Cancelled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</si>
</sst>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409]d\-mmm\-yy;@"/>
    <numFmt numFmtId="165" formatCode="0.0"/>
    <numFmt numFmtId="166" formatCode="0_);[Red]\(0\)"/>
    <numFmt numFmtId="167" formatCode="dd"/>
    <numFmt numFmtId="168" formatCode="ddd"/>
    <numFmt numFmtId="169" formatCode="[$-F800]dddd\,\ mmmm\ dd\,\ yyyy"/>
  </numFmts>
  <fonts count="46">
    <font>
      <sz val="10"/>
      <name val="Arial"/>
    </font>
    <font>
      <u/>
      <sz val="10"/>
      <color indexed="12"/>
      <name val="Arial"/>
      <family val="2"/>
    </font>
    <font>
      <sz val="8"/>
      <name val="Arial"/>
      <family val="2"/>
    </font>
    <font>
      <sz val="10"/>
      <name val="Arial"/>
      <family val="2"/>
    </font>
    <font>
      <sz val="11"/>
      <color indexed="9"/>
      <name val="Calibri"/>
      <family val="2"/>
    </font>
    <font>
      <sz val="11"/>
      <color indexed="8"/>
      <name val="Calibri"/>
      <family val="2"/>
    </font>
    <font>
      <sz val="11"/>
      <color indexed="16"/>
      <name val="Calibri"/>
      <family val="2"/>
    </font>
    <font>
      <b/>
      <sz val="11"/>
      <color indexed="53"/>
      <name val="Calibri"/>
      <family val="2"/>
    </font>
    <font>
      <b/>
      <sz val="11"/>
      <color indexed="9"/>
      <name val="Calibri"/>
      <family val="2"/>
    </font>
    <font>
      <b/>
      <sz val="11"/>
      <color indexed="8"/>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3"/>
      <name val="Calibri"/>
      <family val="2"/>
    </font>
    <font>
      <sz val="11"/>
      <color indexed="60"/>
      <name val="Calibri"/>
      <family val="2"/>
    </font>
    <font>
      <b/>
      <sz val="11"/>
      <color indexed="63"/>
      <name val="Calibri"/>
      <family val="2"/>
    </font>
    <font>
      <b/>
      <sz val="18"/>
      <color indexed="62"/>
      <name val="Cambria"/>
      <family val="2"/>
    </font>
    <font>
      <sz val="11"/>
      <color indexed="10"/>
      <name val="Calibri"/>
      <family val="2"/>
    </font>
    <font>
      <sz val="8"/>
      <name val="Tahoma"/>
      <family val="2"/>
    </font>
    <font>
      <sz val="8"/>
      <color indexed="9"/>
      <name val="Tahoma"/>
      <family val="2"/>
    </font>
    <font>
      <u/>
      <sz val="10"/>
      <color indexed="15"/>
      <name val="Tahoma"/>
      <family val="2"/>
    </font>
    <font>
      <sz val="6"/>
      <color indexed="9"/>
      <name val="Tahoma"/>
      <family val="2"/>
    </font>
    <font>
      <sz val="10"/>
      <name val="Tahoma"/>
      <family val="2"/>
    </font>
    <font>
      <u/>
      <sz val="10"/>
      <color indexed="12"/>
      <name val="Tahoma"/>
      <family val="2"/>
    </font>
    <font>
      <sz val="6"/>
      <name val="Tahoma"/>
      <family val="2"/>
    </font>
    <font>
      <sz val="8"/>
      <color indexed="22"/>
      <name val="Tahoma"/>
      <family val="2"/>
    </font>
    <font>
      <b/>
      <sz val="8"/>
      <color indexed="9"/>
      <name val="Tahoma"/>
      <family val="2"/>
    </font>
    <font>
      <sz val="8"/>
      <color indexed="23"/>
      <name val="Tahoma"/>
      <family val="2"/>
    </font>
    <font>
      <b/>
      <sz val="8"/>
      <color indexed="23"/>
      <name val="Tahoma"/>
      <family val="2"/>
    </font>
    <font>
      <sz val="10"/>
      <color indexed="9"/>
      <name val="Tahoma"/>
      <family val="2"/>
    </font>
    <font>
      <b/>
      <sz val="8"/>
      <name val="Tahoma"/>
      <family val="2"/>
    </font>
    <font>
      <sz val="10"/>
      <color indexed="8"/>
      <name val="Tahoma"/>
      <family val="2"/>
    </font>
    <font>
      <b/>
      <sz val="12"/>
      <color indexed="9"/>
      <name val="Tahoma"/>
      <family val="2"/>
    </font>
    <font>
      <b/>
      <sz val="10"/>
      <name val="Tahoma"/>
      <family val="2"/>
    </font>
    <font>
      <sz val="10"/>
      <color indexed="22"/>
      <name val="Tahoma"/>
      <family val="2"/>
    </font>
    <font>
      <sz val="6"/>
      <color indexed="22"/>
      <name val="Tahoma"/>
      <family val="2"/>
    </font>
    <font>
      <b/>
      <sz val="8"/>
      <name val="Calibri"/>
      <family val="2"/>
      <scheme val="minor"/>
    </font>
    <font>
      <sz val="8"/>
      <name val="Calibri"/>
      <family val="2"/>
      <scheme val="minor"/>
    </font>
    <font>
      <sz val="8"/>
      <color indexed="9"/>
      <name val="Calibri"/>
      <family val="2"/>
      <scheme val="minor"/>
    </font>
    <font>
      <sz val="10"/>
      <name val="Calibri"/>
      <family val="2"/>
      <scheme val="minor"/>
    </font>
    <font>
      <b/>
      <sz val="10"/>
      <name val="Arial"/>
      <family val="2"/>
    </font>
    <font>
      <sz val="8"/>
      <color rgb="FF000000"/>
      <name val="Tahoma"/>
      <family val="2"/>
    </font>
    <font>
      <sz val="8"/>
      <color rgb="FFFFFFFF"/>
      <name val="Tahoma"/>
      <family val="2"/>
    </font>
    <font>
      <u/>
      <sz val="8"/>
      <color indexed="12"/>
      <name val="Arial"/>
      <family val="2"/>
    </font>
  </fonts>
  <fills count="33">
    <fill>
      <patternFill patternType="none"/>
    </fill>
    <fill>
      <patternFill patternType="gray125"/>
    </fill>
    <fill>
      <patternFill patternType="solid">
        <fgColor indexed="54"/>
        <bgColor indexed="54"/>
      </patternFill>
    </fill>
    <fill>
      <patternFill patternType="solid">
        <fgColor indexed="31"/>
        <bgColor indexed="31"/>
      </patternFill>
    </fill>
    <fill>
      <patternFill patternType="solid">
        <fgColor indexed="44"/>
        <bgColor indexed="44"/>
      </patternFill>
    </fill>
    <fill>
      <patternFill patternType="solid">
        <fgColor indexed="25"/>
        <bgColor indexed="25"/>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49"/>
        <bgColor indexed="49"/>
      </patternFill>
    </fill>
    <fill>
      <patternFill patternType="solid">
        <fgColor indexed="27"/>
        <bgColor indexed="27"/>
      </patternFill>
    </fill>
    <fill>
      <patternFill patternType="solid">
        <fgColor indexed="52"/>
        <bgColor indexed="52"/>
      </patternFill>
    </fill>
    <fill>
      <patternFill patternType="solid">
        <fgColor indexed="47"/>
        <bgColor indexed="47"/>
      </patternFill>
    </fill>
    <fill>
      <patternFill patternType="solid">
        <fgColor indexed="45"/>
        <bgColor indexed="45"/>
      </patternFill>
    </fill>
    <fill>
      <patternFill patternType="solid">
        <fgColor indexed="9"/>
        <bgColor indexed="9"/>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43"/>
        <bgColor indexed="43"/>
      </patternFill>
    </fill>
    <fill>
      <patternFill patternType="solid">
        <fgColor indexed="8"/>
      </patternFill>
    </fill>
    <fill>
      <patternFill patternType="solid">
        <fgColor indexed="9"/>
      </patternFill>
    </fill>
    <fill>
      <patternFill patternType="solid">
        <fgColor indexed="9"/>
        <bgColor indexed="22"/>
      </patternFill>
    </fill>
    <fill>
      <patternFill patternType="solid">
        <fgColor indexed="8"/>
        <bgColor indexed="22"/>
      </patternFill>
    </fill>
    <fill>
      <patternFill patternType="solid">
        <fgColor indexed="26"/>
      </patternFill>
    </fill>
    <fill>
      <patternFill patternType="solid">
        <fgColor indexed="65"/>
        <bgColor indexed="64"/>
      </patternFill>
    </fill>
    <fill>
      <patternFill patternType="solid">
        <fgColor indexed="22"/>
      </patternFill>
    </fill>
    <fill>
      <patternFill patternType="lightGray">
        <fgColor indexed="9"/>
        <bgColor indexed="22"/>
      </patternFill>
    </fill>
    <fill>
      <patternFill patternType="lightGray">
        <fgColor indexed="9"/>
        <bgColor indexed="9"/>
      </patternFill>
    </fill>
    <fill>
      <patternFill patternType="solid">
        <fgColor indexed="44"/>
      </patternFill>
    </fill>
    <fill>
      <patternFill patternType="solid">
        <fgColor indexed="43"/>
      </patternFill>
    </fill>
    <fill>
      <patternFill patternType="solid">
        <fgColor theme="0" tint="-0.34998626667073579"/>
        <bgColor indexed="64"/>
      </patternFill>
    </fill>
    <fill>
      <patternFill patternType="solid">
        <fgColor rgb="FF000000"/>
        <bgColor rgb="FF000000"/>
      </patternFill>
    </fill>
  </fills>
  <borders count="6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4"/>
      </bottom>
      <diagonal/>
    </border>
    <border>
      <left/>
      <right/>
      <top/>
      <bottom style="thick">
        <color indexed="22"/>
      </bottom>
      <diagonal/>
    </border>
    <border>
      <left/>
      <right/>
      <top/>
      <bottom style="medium">
        <color indexed="4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4"/>
      </top>
      <bottom style="double">
        <color indexed="5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indexed="12"/>
      </left>
      <right style="thin">
        <color indexed="23"/>
      </right>
      <top style="thick">
        <color indexed="12"/>
      </top>
      <bottom style="double">
        <color indexed="64"/>
      </bottom>
      <diagonal/>
    </border>
    <border>
      <left style="thin">
        <color indexed="23"/>
      </left>
      <right style="thin">
        <color indexed="23"/>
      </right>
      <top style="thick">
        <color indexed="12"/>
      </top>
      <bottom style="double">
        <color indexed="8"/>
      </bottom>
      <diagonal/>
    </border>
    <border>
      <left/>
      <right style="thin">
        <color indexed="23"/>
      </right>
      <top style="thick">
        <color indexed="12"/>
      </top>
      <bottom style="double">
        <color indexed="64"/>
      </bottom>
      <diagonal/>
    </border>
    <border>
      <left style="thin">
        <color indexed="23"/>
      </left>
      <right style="thin">
        <color indexed="23"/>
      </right>
      <top style="thick">
        <color indexed="12"/>
      </top>
      <bottom style="double">
        <color indexed="64"/>
      </bottom>
      <diagonal/>
    </border>
    <border>
      <left/>
      <right style="thick">
        <color indexed="12"/>
      </right>
      <top style="thick">
        <color indexed="12"/>
      </top>
      <bottom style="double">
        <color indexed="64"/>
      </bottom>
      <diagonal/>
    </border>
    <border>
      <left style="thick">
        <color indexed="12"/>
      </left>
      <right style="thin">
        <color indexed="23"/>
      </right>
      <top/>
      <bottom/>
      <diagonal/>
    </border>
    <border>
      <left/>
      <right style="thin">
        <color indexed="23"/>
      </right>
      <top/>
      <bottom/>
      <diagonal/>
    </border>
    <border>
      <left style="thin">
        <color indexed="23"/>
      </left>
      <right style="thin">
        <color indexed="23"/>
      </right>
      <top/>
      <bottom/>
      <diagonal/>
    </border>
    <border>
      <left/>
      <right style="thick">
        <color indexed="12"/>
      </right>
      <top/>
      <bottom/>
      <diagonal/>
    </border>
    <border>
      <left style="thick">
        <color indexed="12"/>
      </left>
      <right style="thin">
        <color indexed="23"/>
      </right>
      <top style="thin">
        <color indexed="23"/>
      </top>
      <bottom/>
      <diagonal/>
    </border>
    <border>
      <left/>
      <right style="thin">
        <color indexed="23"/>
      </right>
      <top style="thin">
        <color indexed="23"/>
      </top>
      <bottom/>
      <diagonal/>
    </border>
    <border>
      <left style="thin">
        <color indexed="23"/>
      </left>
      <right style="thin">
        <color indexed="23"/>
      </right>
      <top style="thin">
        <color indexed="23"/>
      </top>
      <bottom/>
      <diagonal/>
    </border>
    <border>
      <left style="thick">
        <color indexed="12"/>
      </left>
      <right style="thin">
        <color indexed="23"/>
      </right>
      <top/>
      <bottom style="thick">
        <color indexed="12"/>
      </bottom>
      <diagonal/>
    </border>
    <border>
      <left/>
      <right style="thin">
        <color indexed="23"/>
      </right>
      <top/>
      <bottom style="thick">
        <color indexed="12"/>
      </bottom>
      <diagonal/>
    </border>
    <border>
      <left style="thin">
        <color indexed="23"/>
      </left>
      <right style="thin">
        <color indexed="23"/>
      </right>
      <top/>
      <bottom style="thick">
        <color indexed="12"/>
      </bottom>
      <diagonal/>
    </border>
    <border>
      <left/>
      <right style="thick">
        <color indexed="12"/>
      </right>
      <top/>
      <bottom style="thick">
        <color indexed="12"/>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medium">
        <color indexed="64"/>
      </top>
      <bottom/>
      <diagonal/>
    </border>
  </borders>
  <cellStyleXfs count="46">
    <xf numFmtId="0" fontId="0" fillId="0" borderId="0"/>
    <xf numFmtId="0" fontId="4"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5" fillId="6" borderId="0" applyNumberFormat="0" applyBorder="0" applyAlignment="0" applyProtection="0"/>
    <xf numFmtId="0" fontId="5" fillId="9" borderId="0" applyNumberFormat="0" applyBorder="0" applyAlignment="0" applyProtection="0"/>
    <xf numFmtId="0" fontId="4" fillId="7" borderId="0" applyNumberFormat="0" applyBorder="0" applyAlignment="0" applyProtection="0"/>
    <xf numFmtId="0" fontId="4" fillId="2"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4" fillId="7" borderId="0" applyNumberFormat="0" applyBorder="0" applyAlignment="0" applyProtection="0"/>
    <xf numFmtId="0" fontId="4" fillId="10" borderId="0" applyNumberFormat="0" applyBorder="0" applyAlignment="0" applyProtection="0"/>
    <xf numFmtId="0" fontId="5" fillId="11" borderId="0" applyNumberFormat="0" applyBorder="0" applyAlignment="0" applyProtection="0"/>
    <xf numFmtId="0" fontId="5" fillId="3" borderId="0" applyNumberFormat="0" applyBorder="0" applyAlignment="0" applyProtection="0"/>
    <xf numFmtId="0" fontId="4" fillId="4" borderId="0" applyNumberFormat="0" applyBorder="0" applyAlignment="0" applyProtection="0"/>
    <xf numFmtId="0" fontId="4" fillId="12" borderId="0" applyNumberFormat="0" applyBorder="0" applyAlignment="0" applyProtection="0"/>
    <xf numFmtId="0" fontId="5" fillId="6" borderId="0" applyNumberFormat="0" applyBorder="0" applyAlignment="0" applyProtection="0"/>
    <xf numFmtId="0" fontId="5" fillId="13" borderId="0" applyNumberFormat="0" applyBorder="0" applyAlignment="0" applyProtection="0"/>
    <xf numFmtId="0" fontId="4" fillId="13" borderId="0" applyNumberFormat="0" applyBorder="0" applyAlignment="0" applyProtection="0"/>
    <xf numFmtId="0" fontId="6" fillId="14" borderId="0" applyNumberFormat="0" applyBorder="0" applyAlignment="0" applyProtection="0"/>
    <xf numFmtId="0" fontId="7" fillId="15" borderId="1" applyNumberFormat="0" applyAlignment="0" applyProtection="0"/>
    <xf numFmtId="0" fontId="8" fillId="8" borderId="2" applyNumberFormat="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10" fillId="9"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 fillId="0" borderId="0" applyNumberFormat="0" applyFill="0" applyBorder="0" applyAlignment="0" applyProtection="0">
      <alignment vertical="top"/>
      <protection locked="0"/>
    </xf>
    <xf numFmtId="0" fontId="14" fillId="13" borderId="1" applyNumberFormat="0" applyAlignment="0" applyProtection="0"/>
    <xf numFmtId="0" fontId="15" fillId="0" borderId="6" applyNumberFormat="0" applyFill="0" applyAlignment="0" applyProtection="0"/>
    <xf numFmtId="0" fontId="16" fillId="19" borderId="0" applyNumberFormat="0" applyBorder="0" applyAlignment="0" applyProtection="0"/>
    <xf numFmtId="0" fontId="3" fillId="6" borderId="7" applyNumberFormat="0" applyFont="0" applyAlignment="0" applyProtection="0"/>
    <xf numFmtId="0" fontId="17" fillId="15" borderId="8" applyNumberFormat="0" applyAlignment="0" applyProtection="0"/>
    <xf numFmtId="0" fontId="18" fillId="0" borderId="0" applyNumberFormat="0" applyFill="0" applyBorder="0" applyAlignment="0" applyProtection="0"/>
    <xf numFmtId="0" fontId="9" fillId="0" borderId="9" applyNumberFormat="0" applyFill="0" applyAlignment="0" applyProtection="0"/>
    <xf numFmtId="0" fontId="19" fillId="0" borderId="0" applyNumberFormat="0" applyFill="0" applyBorder="0" applyAlignment="0" applyProtection="0"/>
    <xf numFmtId="0" fontId="5" fillId="0" borderId="0"/>
  </cellStyleXfs>
  <cellXfs count="191">
    <xf numFmtId="0" fontId="0" fillId="0" borderId="0" xfId="0"/>
    <xf numFmtId="0" fontId="21" fillId="20" borderId="0" xfId="0" applyFont="1" applyFill="1"/>
    <xf numFmtId="0" fontId="22" fillId="20" borderId="0" xfId="36" applyFont="1" applyFill="1" applyAlignment="1" applyProtection="1"/>
    <xf numFmtId="0" fontId="23" fillId="20" borderId="0" xfId="0" applyFont="1" applyFill="1" applyAlignment="1">
      <alignment horizontal="right"/>
    </xf>
    <xf numFmtId="164" fontId="23" fillId="20" borderId="0" xfId="0" applyNumberFormat="1" applyFont="1" applyFill="1"/>
    <xf numFmtId="164" fontId="24" fillId="20" borderId="0" xfId="0" applyNumberFormat="1" applyFont="1" applyFill="1" applyAlignment="1">
      <alignment horizontal="center" vertical="center"/>
    </xf>
    <xf numFmtId="0" fontId="24" fillId="0" borderId="0" xfId="0" applyFont="1"/>
    <xf numFmtId="0" fontId="25" fillId="20" borderId="0" xfId="36" applyFont="1" applyFill="1" applyAlignment="1" applyProtection="1"/>
    <xf numFmtId="0" fontId="23" fillId="20" borderId="0" xfId="0" applyFont="1" applyFill="1"/>
    <xf numFmtId="164" fontId="26" fillId="20" borderId="0" xfId="0" applyNumberFormat="1" applyFont="1" applyFill="1"/>
    <xf numFmtId="164" fontId="21" fillId="20" borderId="0" xfId="0" applyNumberFormat="1" applyFont="1" applyFill="1" applyAlignment="1">
      <alignment horizontal="center" vertical="center"/>
    </xf>
    <xf numFmtId="0" fontId="21" fillId="20" borderId="0" xfId="0" applyFont="1" applyFill="1" applyAlignment="1">
      <alignment horizontal="left" wrapText="1"/>
    </xf>
    <xf numFmtId="0" fontId="21" fillId="20" borderId="0" xfId="0" applyFont="1" applyFill="1" applyAlignment="1">
      <alignment vertical="top" textRotation="180"/>
    </xf>
    <xf numFmtId="49" fontId="21" fillId="20" borderId="0" xfId="0" applyNumberFormat="1" applyFont="1" applyFill="1" applyAlignment="1">
      <alignment horizontal="left" vertical="top" textRotation="180"/>
    </xf>
    <xf numFmtId="0" fontId="21" fillId="20" borderId="0" xfId="0" applyFont="1" applyFill="1" applyAlignment="1">
      <alignment horizontal="left" vertical="top" textRotation="180"/>
    </xf>
    <xf numFmtId="49" fontId="21" fillId="20" borderId="0" xfId="0" applyNumberFormat="1" applyFont="1" applyFill="1" applyAlignment="1">
      <alignment vertical="top" textRotation="180" wrapText="1"/>
    </xf>
    <xf numFmtId="49" fontId="20" fillId="0" borderId="10" xfId="0" applyNumberFormat="1" applyFont="1" applyBorder="1" applyAlignment="1">
      <alignment horizontal="left" indent="1"/>
    </xf>
    <xf numFmtId="0" fontId="20" fillId="0" borderId="11" xfId="0" applyFont="1" applyBorder="1" applyAlignment="1">
      <alignment horizontal="left" indent="1"/>
    </xf>
    <xf numFmtId="0" fontId="20" fillId="21" borderId="12" xfId="0" applyFont="1" applyFill="1" applyBorder="1" applyAlignment="1">
      <alignment horizontal="center"/>
    </xf>
    <xf numFmtId="49" fontId="23" fillId="0" borderId="0" xfId="0" applyNumberFormat="1" applyFont="1"/>
    <xf numFmtId="165" fontId="20" fillId="0" borderId="0" xfId="0" applyNumberFormat="1" applyFont="1"/>
    <xf numFmtId="1" fontId="20" fillId="0" borderId="13" xfId="0" applyNumberFormat="1" applyFont="1" applyBorder="1"/>
    <xf numFmtId="0" fontId="20" fillId="22" borderId="0" xfId="0" applyFont="1" applyFill="1"/>
    <xf numFmtId="49" fontId="21" fillId="0" borderId="0" xfId="0" applyNumberFormat="1" applyFont="1" applyAlignment="1">
      <alignment shrinkToFit="1"/>
    </xf>
    <xf numFmtId="0" fontId="27" fillId="23" borderId="0" xfId="0" applyFont="1" applyFill="1"/>
    <xf numFmtId="1" fontId="28" fillId="20" borderId="0" xfId="0" applyNumberFormat="1" applyFont="1" applyFill="1"/>
    <xf numFmtId="0" fontId="20" fillId="20" borderId="0" xfId="0" applyFont="1" applyFill="1"/>
    <xf numFmtId="0" fontId="20" fillId="23" borderId="0" xfId="0" applyFont="1" applyFill="1"/>
    <xf numFmtId="1" fontId="21" fillId="20" borderId="0" xfId="0" applyNumberFormat="1" applyFont="1" applyFill="1"/>
    <xf numFmtId="0" fontId="21" fillId="23" borderId="0" xfId="0" applyFont="1" applyFill="1" applyAlignment="1">
      <alignment horizontal="left"/>
    </xf>
    <xf numFmtId="9" fontId="20" fillId="20" borderId="0" xfId="0" applyNumberFormat="1" applyFont="1" applyFill="1"/>
    <xf numFmtId="0" fontId="29" fillId="20" borderId="0" xfId="0" applyFont="1" applyFill="1"/>
    <xf numFmtId="9" fontId="21" fillId="20" borderId="0" xfId="0" applyNumberFormat="1" applyFont="1" applyFill="1"/>
    <xf numFmtId="0" fontId="30" fillId="20" borderId="0" xfId="0" applyFont="1" applyFill="1"/>
    <xf numFmtId="0" fontId="29" fillId="23" borderId="0" xfId="0" applyFont="1" applyFill="1"/>
    <xf numFmtId="14" fontId="29" fillId="20" borderId="0" xfId="0" applyNumberFormat="1" applyFont="1" applyFill="1"/>
    <xf numFmtId="1" fontId="20" fillId="20" borderId="0" xfId="0" applyNumberFormat="1" applyFont="1" applyFill="1"/>
    <xf numFmtId="0" fontId="31" fillId="20" borderId="0" xfId="0" applyFont="1" applyFill="1"/>
    <xf numFmtId="0" fontId="24" fillId="21" borderId="0" xfId="0" applyFont="1" applyFill="1"/>
    <xf numFmtId="0" fontId="20" fillId="21" borderId="0" xfId="0" applyFont="1" applyFill="1"/>
    <xf numFmtId="0" fontId="32" fillId="21" borderId="14" xfId="0" applyFont="1" applyFill="1" applyBorder="1"/>
    <xf numFmtId="0" fontId="20" fillId="21" borderId="15" xfId="0" applyFont="1" applyFill="1" applyBorder="1"/>
    <xf numFmtId="0" fontId="24" fillId="21" borderId="15" xfId="0" applyFont="1" applyFill="1" applyBorder="1"/>
    <xf numFmtId="169" fontId="24" fillId="24" borderId="16" xfId="0" applyNumberFormat="1" applyFont="1" applyFill="1" applyBorder="1"/>
    <xf numFmtId="0" fontId="32" fillId="21" borderId="17" xfId="0" applyFont="1" applyFill="1" applyBorder="1"/>
    <xf numFmtId="0" fontId="20" fillId="21" borderId="18" xfId="0" applyFont="1" applyFill="1" applyBorder="1"/>
    <xf numFmtId="169" fontId="24" fillId="21" borderId="18" xfId="0" applyNumberFormat="1" applyFont="1" applyFill="1" applyBorder="1"/>
    <xf numFmtId="169" fontId="24" fillId="21" borderId="19" xfId="0" applyNumberFormat="1" applyFont="1" applyFill="1" applyBorder="1"/>
    <xf numFmtId="14" fontId="24" fillId="21" borderId="0" xfId="0" applyNumberFormat="1" applyFont="1" applyFill="1"/>
    <xf numFmtId="0" fontId="33" fillId="21" borderId="0" xfId="0" applyFont="1" applyFill="1" applyAlignment="1">
      <alignment horizontal="center"/>
    </xf>
    <xf numFmtId="0" fontId="34" fillId="21" borderId="20" xfId="0" applyFont="1" applyFill="1" applyBorder="1" applyAlignment="1">
      <alignment horizontal="center"/>
    </xf>
    <xf numFmtId="0" fontId="24" fillId="21" borderId="21" xfId="0" applyFont="1" applyFill="1" applyBorder="1"/>
    <xf numFmtId="0" fontId="31" fillId="21" borderId="21" xfId="0" applyFont="1" applyFill="1" applyBorder="1"/>
    <xf numFmtId="0" fontId="31" fillId="21" borderId="20" xfId="0" applyFont="1" applyFill="1" applyBorder="1"/>
    <xf numFmtId="0" fontId="31" fillId="21" borderId="22" xfId="0" applyFont="1" applyFill="1" applyBorder="1"/>
    <xf numFmtId="49" fontId="35" fillId="21" borderId="23" xfId="0" applyNumberFormat="1" applyFont="1" applyFill="1" applyBorder="1" applyAlignment="1">
      <alignment horizontal="left" vertical="top" wrapText="1"/>
    </xf>
    <xf numFmtId="0" fontId="24" fillId="21" borderId="0" xfId="0" applyFont="1" applyFill="1" applyAlignment="1">
      <alignment horizontal="center" vertical="top" wrapText="1"/>
    </xf>
    <xf numFmtId="0" fontId="20" fillId="21" borderId="0" xfId="0" applyFont="1" applyFill="1" applyAlignment="1">
      <alignment vertical="top" wrapText="1"/>
    </xf>
    <xf numFmtId="0" fontId="35" fillId="21" borderId="0" xfId="0" applyFont="1" applyFill="1" applyAlignment="1">
      <alignment wrapText="1"/>
    </xf>
    <xf numFmtId="0" fontId="24" fillId="21" borderId="0" xfId="0" applyFont="1" applyFill="1" applyAlignment="1">
      <alignment wrapText="1"/>
    </xf>
    <xf numFmtId="165" fontId="35" fillId="21" borderId="24" xfId="0" applyNumberFormat="1" applyFont="1" applyFill="1" applyBorder="1" applyAlignment="1">
      <alignment horizontal="center" wrapText="1"/>
    </xf>
    <xf numFmtId="16" fontId="24" fillId="0" borderId="25" xfId="0" applyNumberFormat="1" applyFont="1" applyBorder="1" applyAlignment="1">
      <alignment horizontal="center"/>
    </xf>
    <xf numFmtId="167" fontId="24" fillId="25" borderId="26" xfId="0" applyNumberFormat="1" applyFont="1" applyFill="1" applyBorder="1" applyAlignment="1">
      <alignment horizontal="center"/>
    </xf>
    <xf numFmtId="167" fontId="24" fillId="26" borderId="26" xfId="0" applyNumberFormat="1" applyFont="1" applyFill="1" applyBorder="1" applyAlignment="1">
      <alignment horizontal="center"/>
    </xf>
    <xf numFmtId="16" fontId="24" fillId="25" borderId="25" xfId="0" applyNumberFormat="1" applyFont="1" applyFill="1" applyBorder="1" applyAlignment="1">
      <alignment horizontal="center"/>
    </xf>
    <xf numFmtId="49" fontId="24" fillId="21" borderId="23" xfId="0" applyNumberFormat="1" applyFont="1" applyFill="1" applyBorder="1" applyAlignment="1">
      <alignment horizontal="left" vertical="top" wrapText="1"/>
    </xf>
    <xf numFmtId="0" fontId="24" fillId="21" borderId="0" xfId="0" applyFont="1" applyFill="1" applyAlignment="1">
      <alignment vertical="top" wrapText="1"/>
    </xf>
    <xf numFmtId="0" fontId="32" fillId="21" borderId="0" xfId="0" applyFont="1" applyFill="1" applyAlignment="1">
      <alignment horizontal="center" wrapText="1"/>
    </xf>
    <xf numFmtId="0" fontId="32" fillId="21" borderId="24" xfId="0" applyFont="1" applyFill="1" applyBorder="1" applyAlignment="1">
      <alignment horizontal="center" wrapText="1"/>
    </xf>
    <xf numFmtId="0" fontId="24" fillId="0" borderId="27" xfId="0" applyFont="1" applyBorder="1" applyAlignment="1">
      <alignment horizontal="center"/>
    </xf>
    <xf numFmtId="0" fontId="24" fillId="0" borderId="28" xfId="0" applyFont="1" applyBorder="1" applyAlignment="1">
      <alignment horizontal="center"/>
    </xf>
    <xf numFmtId="0" fontId="24" fillId="26" borderId="28" xfId="0" applyFont="1" applyFill="1" applyBorder="1" applyAlignment="1">
      <alignment horizontal="center"/>
    </xf>
    <xf numFmtId="0" fontId="24" fillId="26" borderId="29" xfId="0" applyFont="1" applyFill="1" applyBorder="1" applyAlignment="1">
      <alignment horizontal="center"/>
    </xf>
    <xf numFmtId="49" fontId="35" fillId="21" borderId="30" xfId="0" applyNumberFormat="1" applyFont="1" applyFill="1" applyBorder="1" applyAlignment="1">
      <alignment horizontal="left" vertical="top" wrapText="1"/>
    </xf>
    <xf numFmtId="166" fontId="24" fillId="21" borderId="11" xfId="0" applyNumberFormat="1" applyFont="1" applyFill="1" applyBorder="1" applyAlignment="1">
      <alignment horizontal="center" vertical="top" wrapText="1"/>
    </xf>
    <xf numFmtId="1" fontId="20" fillId="21" borderId="0" xfId="0" applyNumberFormat="1" applyFont="1" applyFill="1" applyAlignment="1">
      <alignment horizontal="left" vertical="top" wrapText="1"/>
    </xf>
    <xf numFmtId="0" fontId="20" fillId="21" borderId="31" xfId="0" applyFont="1" applyFill="1" applyBorder="1" applyAlignment="1">
      <alignment horizontal="center"/>
    </xf>
    <xf numFmtId="9" fontId="24" fillId="21" borderId="31" xfId="0" applyNumberFormat="1" applyFont="1" applyFill="1" applyBorder="1" applyAlignment="1">
      <alignment horizontal="center"/>
    </xf>
    <xf numFmtId="165" fontId="24" fillId="21" borderId="31" xfId="0" applyNumberFormat="1" applyFont="1" applyFill="1" applyBorder="1" applyAlignment="1">
      <alignment horizontal="center"/>
    </xf>
    <xf numFmtId="165" fontId="24" fillId="21" borderId="32" xfId="0" applyNumberFormat="1" applyFont="1" applyFill="1" applyBorder="1"/>
    <xf numFmtId="0" fontId="24" fillId="27" borderId="33" xfId="0" applyFont="1" applyFill="1" applyBorder="1" applyAlignment="1">
      <alignment horizontal="center"/>
    </xf>
    <xf numFmtId="0" fontId="24" fillId="27" borderId="16" xfId="0" applyFont="1" applyFill="1" applyBorder="1" applyAlignment="1">
      <alignment horizontal="center"/>
    </xf>
    <xf numFmtId="49" fontId="24" fillId="21" borderId="30" xfId="0" applyNumberFormat="1" applyFont="1" applyFill="1" applyBorder="1" applyAlignment="1">
      <alignment horizontal="left" vertical="top" wrapText="1"/>
    </xf>
    <xf numFmtId="9" fontId="20" fillId="21" borderId="0" xfId="0" applyNumberFormat="1" applyFont="1" applyFill="1" applyAlignment="1">
      <alignment horizontal="left" vertical="top" wrapText="1"/>
    </xf>
    <xf numFmtId="9" fontId="24" fillId="21" borderId="12" xfId="0" applyNumberFormat="1" applyFont="1" applyFill="1" applyBorder="1" applyAlignment="1">
      <alignment horizontal="center"/>
    </xf>
    <xf numFmtId="0" fontId="24" fillId="21" borderId="30" xfId="0" applyFont="1" applyFill="1" applyBorder="1" applyAlignment="1">
      <alignment horizontal="center"/>
    </xf>
    <xf numFmtId="0" fontId="24" fillId="21" borderId="11" xfId="0" applyFont="1" applyFill="1" applyBorder="1" applyAlignment="1">
      <alignment horizontal="center"/>
    </xf>
    <xf numFmtId="0" fontId="24" fillId="27" borderId="34" xfId="0" applyFont="1" applyFill="1" applyBorder="1" applyAlignment="1">
      <alignment horizontal="center"/>
    </xf>
    <xf numFmtId="0" fontId="24" fillId="27" borderId="35" xfId="0" applyFont="1" applyFill="1" applyBorder="1" applyAlignment="1">
      <alignment horizontal="center"/>
    </xf>
    <xf numFmtId="49" fontId="24" fillId="26" borderId="30" xfId="0" applyNumberFormat="1" applyFont="1" applyFill="1" applyBorder="1" applyAlignment="1">
      <alignment horizontal="left" vertical="top" wrapText="1"/>
    </xf>
    <xf numFmtId="166" fontId="24" fillId="26" borderId="11" xfId="0" applyNumberFormat="1" applyFont="1" applyFill="1" applyBorder="1" applyAlignment="1">
      <alignment horizontal="center" vertical="top" wrapText="1"/>
    </xf>
    <xf numFmtId="0" fontId="24" fillId="21" borderId="23" xfId="0" applyFont="1" applyFill="1" applyBorder="1"/>
    <xf numFmtId="166" fontId="20" fillId="21" borderId="0" xfId="0" applyNumberFormat="1" applyFont="1" applyFill="1" applyAlignment="1">
      <alignment horizontal="left" vertical="top" wrapText="1"/>
    </xf>
    <xf numFmtId="0" fontId="24" fillId="21" borderId="32" xfId="0" applyFont="1" applyFill="1" applyBorder="1"/>
    <xf numFmtId="166" fontId="24" fillId="21" borderId="0" xfId="0" applyNumberFormat="1" applyFont="1" applyFill="1" applyAlignment="1">
      <alignment horizontal="left" vertical="top" wrapText="1"/>
    </xf>
    <xf numFmtId="0" fontId="24" fillId="21" borderId="12" xfId="0" applyFont="1" applyFill="1" applyBorder="1" applyAlignment="1">
      <alignment horizontal="center"/>
    </xf>
    <xf numFmtId="0" fontId="20" fillId="21" borderId="36" xfId="0" applyFont="1" applyFill="1" applyBorder="1" applyAlignment="1">
      <alignment horizontal="center"/>
    </xf>
    <xf numFmtId="0" fontId="24" fillId="21" borderId="36" xfId="0" applyFont="1" applyFill="1" applyBorder="1" applyAlignment="1">
      <alignment horizontal="center"/>
    </xf>
    <xf numFmtId="0" fontId="24" fillId="21" borderId="37" xfId="0" applyFont="1" applyFill="1" applyBorder="1" applyAlignment="1">
      <alignment horizontal="center"/>
    </xf>
    <xf numFmtId="0" fontId="24" fillId="21" borderId="38" xfId="0" applyFont="1" applyFill="1" applyBorder="1" applyAlignment="1">
      <alignment horizontal="center"/>
    </xf>
    <xf numFmtId="0" fontId="24" fillId="27" borderId="39" xfId="0" applyFont="1" applyFill="1" applyBorder="1" applyAlignment="1">
      <alignment horizontal="center"/>
    </xf>
    <xf numFmtId="0" fontId="24" fillId="27" borderId="19" xfId="0" applyFont="1" applyFill="1" applyBorder="1" applyAlignment="1">
      <alignment horizontal="center"/>
    </xf>
    <xf numFmtId="0" fontId="24" fillId="21" borderId="0" xfId="0" applyFont="1" applyFill="1" applyAlignment="1">
      <alignment horizontal="center"/>
    </xf>
    <xf numFmtId="1" fontId="24" fillId="21" borderId="24" xfId="0" applyNumberFormat="1" applyFont="1" applyFill="1" applyBorder="1" applyAlignment="1">
      <alignment wrapText="1"/>
    </xf>
    <xf numFmtId="0" fontId="24" fillId="28" borderId="25" xfId="0" applyFont="1" applyFill="1" applyBorder="1"/>
    <xf numFmtId="0" fontId="24" fillId="28" borderId="26" xfId="0" applyFont="1" applyFill="1" applyBorder="1"/>
    <xf numFmtId="0" fontId="24" fillId="28" borderId="0" xfId="0" applyFont="1" applyFill="1"/>
    <xf numFmtId="0" fontId="35" fillId="28" borderId="0" xfId="0" applyFont="1" applyFill="1" applyAlignment="1">
      <alignment horizontal="center"/>
    </xf>
    <xf numFmtId="0" fontId="35" fillId="28" borderId="24" xfId="0" applyFont="1" applyFill="1" applyBorder="1" applyAlignment="1">
      <alignment horizontal="center"/>
    </xf>
    <xf numFmtId="0" fontId="20" fillId="21" borderId="40" xfId="0" applyFont="1" applyFill="1" applyBorder="1"/>
    <xf numFmtId="0" fontId="20" fillId="21" borderId="41" xfId="0" applyFont="1" applyFill="1" applyBorder="1"/>
    <xf numFmtId="0" fontId="24" fillId="21" borderId="41" xfId="0" applyFont="1" applyFill="1" applyBorder="1"/>
    <xf numFmtId="0" fontId="24" fillId="21" borderId="42" xfId="0" applyFont="1" applyFill="1" applyBorder="1"/>
    <xf numFmtId="0" fontId="24" fillId="21" borderId="40" xfId="0" applyFont="1" applyFill="1" applyBorder="1"/>
    <xf numFmtId="0" fontId="24" fillId="28" borderId="41" xfId="0" applyFont="1" applyFill="1" applyBorder="1"/>
    <xf numFmtId="0" fontId="24" fillId="29" borderId="0" xfId="0" applyFont="1" applyFill="1" applyAlignment="1">
      <alignment horizontal="center"/>
    </xf>
    <xf numFmtId="16" fontId="20" fillId="21" borderId="0" xfId="0" applyNumberFormat="1" applyFont="1" applyFill="1"/>
    <xf numFmtId="168" fontId="24" fillId="21" borderId="0" xfId="0" applyNumberFormat="1" applyFont="1" applyFill="1"/>
    <xf numFmtId="16" fontId="24" fillId="21" borderId="0" xfId="0" applyNumberFormat="1" applyFont="1" applyFill="1"/>
    <xf numFmtId="0" fontId="24" fillId="21" borderId="0" xfId="0" quotePrefix="1" applyFont="1" applyFill="1" applyAlignment="1">
      <alignment horizontal="left"/>
    </xf>
    <xf numFmtId="14" fontId="20" fillId="21" borderId="0" xfId="0" applyNumberFormat="1" applyFont="1" applyFill="1"/>
    <xf numFmtId="0" fontId="32" fillId="21" borderId="0" xfId="0" applyFont="1" applyFill="1"/>
    <xf numFmtId="0" fontId="32" fillId="30" borderId="43" xfId="0" applyFont="1" applyFill="1" applyBorder="1" applyAlignment="1">
      <alignment horizontal="center"/>
    </xf>
    <xf numFmtId="0" fontId="32" fillId="30" borderId="44" xfId="0" applyFont="1" applyFill="1" applyBorder="1" applyAlignment="1">
      <alignment horizontal="left"/>
    </xf>
    <xf numFmtId="0" fontId="32" fillId="30" borderId="45" xfId="0" applyFont="1" applyFill="1" applyBorder="1" applyAlignment="1">
      <alignment horizontal="center"/>
    </xf>
    <xf numFmtId="0" fontId="32" fillId="30" borderId="46" xfId="0" applyFont="1" applyFill="1" applyBorder="1" applyAlignment="1">
      <alignment horizontal="center"/>
    </xf>
    <xf numFmtId="0" fontId="32" fillId="30" borderId="47" xfId="0" applyFont="1" applyFill="1" applyBorder="1" applyAlignment="1">
      <alignment horizontal="center"/>
    </xf>
    <xf numFmtId="0" fontId="32" fillId="30" borderId="48" xfId="0" applyFont="1" applyFill="1" applyBorder="1" applyAlignment="1">
      <alignment horizontal="center"/>
    </xf>
    <xf numFmtId="0" fontId="32" fillId="30" borderId="49" xfId="0" applyFont="1" applyFill="1" applyBorder="1" applyAlignment="1">
      <alignment horizontal="left"/>
    </xf>
    <xf numFmtId="0" fontId="32" fillId="30" borderId="49" xfId="0" applyFont="1" applyFill="1" applyBorder="1" applyAlignment="1">
      <alignment horizontal="center"/>
    </xf>
    <xf numFmtId="0" fontId="32" fillId="30" borderId="50" xfId="0" applyFont="1" applyFill="1" applyBorder="1" applyAlignment="1">
      <alignment horizontal="center"/>
    </xf>
    <xf numFmtId="0" fontId="32" fillId="30" borderId="51" xfId="0" applyFont="1" applyFill="1" applyBorder="1" applyAlignment="1">
      <alignment horizontal="center"/>
    </xf>
    <xf numFmtId="0" fontId="20" fillId="30" borderId="52" xfId="0" applyFont="1" applyFill="1" applyBorder="1" applyAlignment="1">
      <alignment horizontal="left"/>
    </xf>
    <xf numFmtId="0" fontId="20" fillId="30" borderId="53" xfId="0" applyFont="1" applyFill="1" applyBorder="1" applyAlignment="1">
      <alignment horizontal="left"/>
    </xf>
    <xf numFmtId="0" fontId="20" fillId="30" borderId="54" xfId="0" applyFont="1" applyFill="1" applyBorder="1" applyAlignment="1">
      <alignment horizontal="left"/>
    </xf>
    <xf numFmtId="0" fontId="20" fillId="0" borderId="55" xfId="0" applyFont="1" applyBorder="1"/>
    <xf numFmtId="0" fontId="20" fillId="0" borderId="56" xfId="0" applyFont="1" applyBorder="1" applyAlignment="1">
      <alignment horizontal="left" vertical="top"/>
    </xf>
    <xf numFmtId="0" fontId="20" fillId="0" borderId="57" xfId="0" applyFont="1" applyBorder="1" applyAlignment="1">
      <alignment horizontal="left"/>
    </xf>
    <xf numFmtId="0" fontId="20" fillId="0" borderId="57" xfId="36" applyFont="1" applyFill="1" applyBorder="1" applyAlignment="1" applyProtection="1">
      <alignment horizontal="left" wrapText="1"/>
    </xf>
    <xf numFmtId="0" fontId="20" fillId="0" borderId="58" xfId="0" applyFont="1" applyBorder="1" applyAlignment="1">
      <alignment horizontal="left"/>
    </xf>
    <xf numFmtId="169" fontId="24" fillId="21" borderId="0" xfId="0" applyNumberFormat="1" applyFont="1" applyFill="1"/>
    <xf numFmtId="0" fontId="25" fillId="0" borderId="0" xfId="36" applyFont="1" applyAlignment="1" applyProtection="1"/>
    <xf numFmtId="0" fontId="20" fillId="0" borderId="0" xfId="0" applyFont="1"/>
    <xf numFmtId="0" fontId="32" fillId="0" borderId="0" xfId="0" applyFont="1"/>
    <xf numFmtId="164" fontId="27" fillId="20" borderId="0" xfId="0" applyNumberFormat="1" applyFont="1" applyFill="1" applyAlignment="1">
      <alignment horizontal="center" vertical="center"/>
    </xf>
    <xf numFmtId="49" fontId="27" fillId="20" borderId="0" xfId="0" applyNumberFormat="1" applyFont="1" applyFill="1" applyAlignment="1">
      <alignment horizontal="left" vertical="top" textRotation="180"/>
    </xf>
    <xf numFmtId="0" fontId="27" fillId="20" borderId="0" xfId="0" applyFont="1" applyFill="1" applyAlignment="1">
      <alignment horizontal="left" vertical="top" textRotation="180"/>
    </xf>
    <xf numFmtId="0" fontId="27" fillId="20" borderId="0" xfId="0" applyFont="1" applyFill="1"/>
    <xf numFmtId="0" fontId="37" fillId="20" borderId="0" xfId="0" applyFont="1" applyFill="1"/>
    <xf numFmtId="0" fontId="36" fillId="0" borderId="0" xfId="0" applyFont="1"/>
    <xf numFmtId="0" fontId="38" fillId="0" borderId="0" xfId="0" applyFont="1"/>
    <xf numFmtId="9" fontId="39" fillId="0" borderId="0" xfId="0" applyNumberFormat="1" applyFont="1"/>
    <xf numFmtId="0" fontId="39" fillId="0" borderId="0" xfId="0" applyFont="1"/>
    <xf numFmtId="164" fontId="39" fillId="0" borderId="0" xfId="0" applyNumberFormat="1" applyFont="1"/>
    <xf numFmtId="0" fontId="40" fillId="0" borderId="0" xfId="0" applyFont="1"/>
    <xf numFmtId="165" fontId="39" fillId="0" borderId="0" xfId="0" applyNumberFormat="1" applyFont="1"/>
    <xf numFmtId="1" fontId="39" fillId="0" borderId="0" xfId="0" applyNumberFormat="1" applyFont="1"/>
    <xf numFmtId="0" fontId="41" fillId="0" borderId="0" xfId="0" applyFont="1"/>
    <xf numFmtId="0" fontId="9" fillId="0" borderId="0" xfId="45" applyFont="1"/>
    <xf numFmtId="0" fontId="5" fillId="0" borderId="0" xfId="45"/>
    <xf numFmtId="0" fontId="5" fillId="0" borderId="0" xfId="45" applyAlignment="1">
      <alignment horizontal="left"/>
    </xf>
    <xf numFmtId="0" fontId="5" fillId="0" borderId="0" xfId="45" applyAlignment="1">
      <alignment horizontal="center"/>
    </xf>
    <xf numFmtId="0" fontId="9" fillId="0" borderId="0" xfId="45" applyFont="1" applyAlignment="1">
      <alignment horizontal="left"/>
    </xf>
    <xf numFmtId="49" fontId="20" fillId="0" borderId="11" xfId="0" applyNumberFormat="1" applyFont="1" applyBorder="1" applyAlignment="1">
      <alignment horizontal="left" indent="1"/>
    </xf>
    <xf numFmtId="49" fontId="20" fillId="0" borderId="11" xfId="0" applyNumberFormat="1" applyFont="1" applyBorder="1" applyAlignment="1">
      <alignment horizontal="left"/>
    </xf>
    <xf numFmtId="0" fontId="9" fillId="0" borderId="0" xfId="45" applyFont="1" applyAlignment="1">
      <alignment horizontal="center"/>
    </xf>
    <xf numFmtId="9" fontId="0" fillId="0" borderId="0" xfId="0" applyNumberFormat="1"/>
    <xf numFmtId="0" fontId="42" fillId="0" borderId="0" xfId="0" applyFont="1" applyAlignment="1">
      <alignment horizontal="center"/>
    </xf>
    <xf numFmtId="9" fontId="42" fillId="0" borderId="0" xfId="0" applyNumberFormat="1" applyFont="1"/>
    <xf numFmtId="9" fontId="42" fillId="0" borderId="0" xfId="0" applyNumberFormat="1" applyFont="1" applyAlignment="1">
      <alignment horizontal="center"/>
    </xf>
    <xf numFmtId="167" fontId="24" fillId="31" borderId="26" xfId="0" applyNumberFormat="1" applyFont="1" applyFill="1" applyBorder="1" applyAlignment="1">
      <alignment horizontal="center"/>
    </xf>
    <xf numFmtId="164" fontId="44" fillId="32" borderId="0" xfId="0" applyNumberFormat="1" applyFont="1" applyFill="1" applyAlignment="1">
      <alignment horizontal="center" vertical="center"/>
    </xf>
    <xf numFmtId="0" fontId="1" fillId="30" borderId="53" xfId="36" applyFill="1" applyBorder="1" applyAlignment="1" applyProtection="1">
      <alignment horizontal="left"/>
    </xf>
    <xf numFmtId="0" fontId="45" fillId="30" borderId="53" xfId="36" applyFont="1" applyFill="1" applyBorder="1" applyAlignment="1" applyProtection="1">
      <alignment horizontal="left"/>
    </xf>
    <xf numFmtId="165" fontId="24" fillId="0" borderId="0" xfId="0" applyNumberFormat="1" applyFont="1"/>
    <xf numFmtId="1" fontId="24" fillId="0" borderId="0" xfId="0" applyNumberFormat="1" applyFont="1"/>
    <xf numFmtId="0" fontId="21" fillId="23" borderId="0" xfId="0" applyFont="1" applyFill="1" applyAlignment="1">
      <alignment horizontal="right"/>
    </xf>
    <xf numFmtId="164" fontId="23" fillId="20" borderId="0" xfId="0" applyNumberFormat="1" applyFont="1" applyFill="1" applyAlignment="1">
      <alignment horizontal="center" vertical="center"/>
    </xf>
    <xf numFmtId="0" fontId="27" fillId="23" borderId="0" xfId="0" applyFont="1" applyFill="1" applyAlignment="1">
      <alignment horizontal="right"/>
    </xf>
    <xf numFmtId="0" fontId="35" fillId="28" borderId="59" xfId="0" applyFont="1" applyFill="1" applyBorder="1" applyAlignment="1">
      <alignment horizontal="center"/>
    </xf>
    <xf numFmtId="0" fontId="35" fillId="28" borderId="60" xfId="0" applyFont="1" applyFill="1" applyBorder="1" applyAlignment="1">
      <alignment horizontal="center"/>
    </xf>
    <xf numFmtId="0" fontId="35" fillId="28" borderId="61" xfId="0" applyFont="1" applyFill="1" applyBorder="1" applyAlignment="1">
      <alignment horizontal="center"/>
    </xf>
    <xf numFmtId="0" fontId="34" fillId="20" borderId="20" xfId="0" applyFont="1" applyFill="1" applyBorder="1" applyAlignment="1">
      <alignment horizontal="center"/>
    </xf>
    <xf numFmtId="0" fontId="34" fillId="20" borderId="21" xfId="0" applyFont="1" applyFill="1" applyBorder="1" applyAlignment="1">
      <alignment horizontal="center"/>
    </xf>
    <xf numFmtId="0" fontId="34" fillId="20" borderId="22" xfId="0" applyFont="1" applyFill="1" applyBorder="1" applyAlignment="1">
      <alignment horizontal="center"/>
    </xf>
    <xf numFmtId="16" fontId="35" fillId="21" borderId="25" xfId="0" applyNumberFormat="1" applyFont="1" applyFill="1" applyBorder="1" applyAlignment="1">
      <alignment horizontal="center"/>
    </xf>
    <xf numFmtId="16" fontId="35" fillId="21" borderId="26" xfId="0" applyNumberFormat="1" applyFont="1" applyFill="1" applyBorder="1" applyAlignment="1">
      <alignment horizontal="center"/>
    </xf>
    <xf numFmtId="16" fontId="35" fillId="21" borderId="62" xfId="0" applyNumberFormat="1" applyFont="1" applyFill="1" applyBorder="1" applyAlignment="1">
      <alignment horizontal="center"/>
    </xf>
    <xf numFmtId="0" fontId="24" fillId="21" borderId="27" xfId="0" applyFont="1" applyFill="1" applyBorder="1" applyAlignment="1">
      <alignment horizontal="center"/>
    </xf>
    <xf numFmtId="0" fontId="24" fillId="21" borderId="28" xfId="0" applyFont="1" applyFill="1" applyBorder="1" applyAlignment="1">
      <alignment horizontal="center"/>
    </xf>
    <xf numFmtId="0" fontId="24" fillId="21" borderId="29" xfId="0" applyFont="1" applyFill="1" applyBorder="1" applyAlignment="1">
      <alignment horizontal="center"/>
    </xf>
  </cellXfs>
  <cellStyles count="46">
    <cellStyle name="Accent1" xfId="1" builtinId="29" customBuiltin="1"/>
    <cellStyle name="Accent1 - 20%" xfId="2" xr:uid="{00000000-0005-0000-0000-000001000000}"/>
    <cellStyle name="Accent1 - 40%" xfId="3" xr:uid="{00000000-0005-0000-0000-000002000000}"/>
    <cellStyle name="Accent1 - 60%" xfId="4" xr:uid="{00000000-0005-0000-0000-000003000000}"/>
    <cellStyle name="Accent2" xfId="5" builtinId="33" customBuiltin="1"/>
    <cellStyle name="Accent2 - 20%" xfId="6" xr:uid="{00000000-0005-0000-0000-000005000000}"/>
    <cellStyle name="Accent2 - 40%" xfId="7" xr:uid="{00000000-0005-0000-0000-000006000000}"/>
    <cellStyle name="Accent2 - 60%" xfId="8" xr:uid="{00000000-0005-0000-0000-000007000000}"/>
    <cellStyle name="Accent3" xfId="9" builtinId="37" customBuiltin="1"/>
    <cellStyle name="Accent3 - 20%" xfId="10" xr:uid="{00000000-0005-0000-0000-000009000000}"/>
    <cellStyle name="Accent3 - 40%" xfId="11" xr:uid="{00000000-0005-0000-0000-00000A000000}"/>
    <cellStyle name="Accent3 - 60%" xfId="12" xr:uid="{00000000-0005-0000-0000-00000B000000}"/>
    <cellStyle name="Accent4" xfId="13" builtinId="41" customBuiltin="1"/>
    <cellStyle name="Accent4 - 20%" xfId="14" xr:uid="{00000000-0005-0000-0000-00000D000000}"/>
    <cellStyle name="Accent4 - 40%" xfId="15" xr:uid="{00000000-0005-0000-0000-00000E000000}"/>
    <cellStyle name="Accent4 - 60%" xfId="16" xr:uid="{00000000-0005-0000-0000-00000F000000}"/>
    <cellStyle name="Accent5" xfId="17" builtinId="45" customBuiltin="1"/>
    <cellStyle name="Accent5 - 20%" xfId="18" xr:uid="{00000000-0005-0000-0000-000011000000}"/>
    <cellStyle name="Accent5 - 40%" xfId="19" xr:uid="{00000000-0005-0000-0000-000012000000}"/>
    <cellStyle name="Accent5 - 60%" xfId="20" xr:uid="{00000000-0005-0000-0000-000013000000}"/>
    <cellStyle name="Accent6" xfId="21" builtinId="49" customBuiltin="1"/>
    <cellStyle name="Accent6 - 20%" xfId="22" xr:uid="{00000000-0005-0000-0000-000015000000}"/>
    <cellStyle name="Accent6 - 40%" xfId="23" xr:uid="{00000000-0005-0000-0000-000016000000}"/>
    <cellStyle name="Accent6 - 60%" xfId="24" xr:uid="{00000000-0005-0000-0000-000017000000}"/>
    <cellStyle name="Bad" xfId="25" builtinId="27" customBuiltin="1"/>
    <cellStyle name="Calculation" xfId="26" builtinId="22" customBuiltin="1"/>
    <cellStyle name="Check Cell" xfId="27" builtinId="23" customBuiltin="1"/>
    <cellStyle name="Emphasis 1" xfId="28" xr:uid="{00000000-0005-0000-0000-00001B000000}"/>
    <cellStyle name="Emphasis 2" xfId="29" xr:uid="{00000000-0005-0000-0000-00001C000000}"/>
    <cellStyle name="Emphasis 3" xfId="30" xr:uid="{00000000-0005-0000-0000-00001D000000}"/>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Hyperlink" xfId="36" builtinId="8"/>
    <cellStyle name="Input" xfId="37" builtinId="20" customBuiltin="1"/>
    <cellStyle name="Linked Cell" xfId="38" builtinId="24" customBuiltin="1"/>
    <cellStyle name="Neutral" xfId="39" builtinId="28" customBuiltin="1"/>
    <cellStyle name="Normal" xfId="0" builtinId="0"/>
    <cellStyle name="Normal 2" xfId="45" xr:uid="{00000000-0005-0000-0000-000028000000}"/>
    <cellStyle name="Note" xfId="40" builtinId="10" customBuiltin="1"/>
    <cellStyle name="Output" xfId="41" builtinId="21" customBuiltin="1"/>
    <cellStyle name="Sheet Title" xfId="42" xr:uid="{00000000-0005-0000-0000-00002B000000}"/>
    <cellStyle name="Total" xfId="43" builtinId="25" customBuiltin="1"/>
    <cellStyle name="Warning Text" xfId="44" builtinId="11" customBuiltin="1"/>
  </cellStyles>
  <dxfs count="111">
    <dxf>
      <fill>
        <patternFill patternType="gray0625">
          <fgColor indexed="64"/>
          <bgColor indexed="65"/>
        </patternFill>
      </fill>
    </dxf>
    <dxf>
      <fill>
        <patternFill patternType="solid">
          <fgColor indexed="64"/>
          <bgColor indexed="54"/>
        </patternFill>
      </fill>
    </dxf>
    <dxf>
      <fill>
        <patternFill patternType="solid">
          <fgColor indexed="64"/>
          <bgColor indexed="44"/>
        </patternFill>
      </fill>
    </dxf>
    <dxf>
      <fill>
        <patternFill patternType="solid">
          <fgColor indexed="64"/>
          <bgColor indexed="47"/>
        </patternFill>
      </fill>
    </dxf>
    <dxf>
      <fill>
        <patternFill patternType="solid">
          <fgColor indexed="64"/>
          <bgColor indexed="26"/>
        </patternFill>
      </fill>
    </dxf>
    <dxf>
      <fill>
        <patternFill patternType="gray0625">
          <fgColor indexed="64"/>
          <bgColor indexed="65"/>
        </patternFill>
      </fill>
    </dxf>
    <dxf>
      <fill>
        <patternFill patternType="solid">
          <fgColor indexed="64"/>
          <bgColor indexed="54"/>
        </patternFill>
      </fill>
    </dxf>
    <dxf>
      <fill>
        <patternFill patternType="solid">
          <fgColor indexed="64"/>
          <bgColor indexed="44"/>
        </patternFill>
      </fill>
    </dxf>
    <dxf>
      <fill>
        <patternFill patternType="solid">
          <fgColor indexed="64"/>
          <bgColor indexed="47"/>
        </patternFill>
      </fill>
    </dxf>
    <dxf>
      <fill>
        <patternFill patternType="solid">
          <fgColor indexed="64"/>
          <bgColor indexed="26"/>
        </patternFill>
      </fill>
    </dxf>
    <dxf>
      <fill>
        <patternFill patternType="gray0625">
          <fgColor indexed="64"/>
          <bgColor indexed="65"/>
        </patternFill>
      </fill>
    </dxf>
    <dxf>
      <fill>
        <patternFill patternType="solid">
          <fgColor indexed="64"/>
          <bgColor indexed="54"/>
        </patternFill>
      </fill>
    </dxf>
    <dxf>
      <fill>
        <patternFill patternType="solid">
          <fgColor indexed="64"/>
          <bgColor indexed="44"/>
        </patternFill>
      </fill>
    </dxf>
    <dxf>
      <fill>
        <patternFill patternType="solid">
          <fgColor indexed="64"/>
          <bgColor indexed="47"/>
        </patternFill>
      </fill>
    </dxf>
    <dxf>
      <fill>
        <patternFill patternType="solid">
          <fgColor indexed="64"/>
          <bgColor indexed="26"/>
        </patternFill>
      </fill>
    </dxf>
    <dxf>
      <fill>
        <patternFill patternType="gray0625">
          <fgColor indexed="64"/>
          <bgColor indexed="65"/>
        </patternFill>
      </fill>
    </dxf>
    <dxf>
      <fill>
        <patternFill patternType="solid">
          <fgColor indexed="64"/>
          <bgColor indexed="54"/>
        </patternFill>
      </fill>
    </dxf>
    <dxf>
      <fill>
        <patternFill patternType="solid">
          <fgColor indexed="64"/>
          <bgColor indexed="44"/>
        </patternFill>
      </fill>
    </dxf>
    <dxf>
      <fill>
        <patternFill patternType="solid">
          <fgColor indexed="64"/>
          <bgColor indexed="47"/>
        </patternFill>
      </fill>
    </dxf>
    <dxf>
      <fill>
        <patternFill patternType="solid">
          <fgColor indexed="64"/>
          <bgColor indexed="26"/>
        </patternFill>
      </fill>
    </dxf>
    <dxf>
      <fill>
        <patternFill patternType="gray0625">
          <fgColor indexed="64"/>
          <bgColor indexed="65"/>
        </patternFill>
      </fill>
    </dxf>
    <dxf>
      <fill>
        <patternFill patternType="solid">
          <fgColor indexed="64"/>
          <bgColor indexed="54"/>
        </patternFill>
      </fill>
    </dxf>
    <dxf>
      <fill>
        <patternFill patternType="solid">
          <fgColor indexed="64"/>
          <bgColor indexed="44"/>
        </patternFill>
      </fill>
    </dxf>
    <dxf>
      <fill>
        <patternFill patternType="solid">
          <fgColor indexed="64"/>
          <bgColor indexed="47"/>
        </patternFill>
      </fill>
    </dxf>
    <dxf>
      <fill>
        <patternFill patternType="solid">
          <fgColor indexed="64"/>
          <bgColor indexed="26"/>
        </patternFill>
      </fill>
    </dxf>
    <dxf>
      <fill>
        <patternFill patternType="gray0625">
          <fgColor indexed="64"/>
          <bgColor indexed="65"/>
        </patternFill>
      </fill>
    </dxf>
    <dxf>
      <fill>
        <patternFill patternType="solid">
          <fgColor indexed="64"/>
          <bgColor indexed="54"/>
        </patternFill>
      </fill>
    </dxf>
    <dxf>
      <fill>
        <patternFill patternType="solid">
          <fgColor indexed="64"/>
          <bgColor indexed="44"/>
        </patternFill>
      </fill>
    </dxf>
    <dxf>
      <fill>
        <patternFill patternType="solid">
          <fgColor indexed="64"/>
          <bgColor indexed="44"/>
        </patternFill>
      </fill>
    </dxf>
    <dxf>
      <fill>
        <patternFill patternType="solid">
          <fgColor indexed="64"/>
          <bgColor indexed="47"/>
        </patternFill>
      </fill>
    </dxf>
    <dxf>
      <fill>
        <patternFill patternType="solid">
          <fgColor indexed="64"/>
          <bgColor indexed="54"/>
        </patternFill>
      </fill>
    </dxf>
    <dxf>
      <fill>
        <patternFill patternType="solid">
          <fgColor indexed="64"/>
          <bgColor indexed="44"/>
        </patternFill>
      </fill>
    </dxf>
    <dxf>
      <fill>
        <patternFill patternType="solid">
          <fgColor indexed="64"/>
          <bgColor indexed="47"/>
        </patternFill>
      </fill>
    </dxf>
    <dxf>
      <font>
        <b/>
        <i val="0"/>
        <condense val="0"/>
        <extend val="0"/>
        <color indexed="9"/>
      </font>
      <fill>
        <patternFill patternType="solid">
          <fgColor indexed="64"/>
          <bgColor indexed="57"/>
        </patternFill>
      </fill>
    </dxf>
    <dxf>
      <fill>
        <patternFill patternType="solid">
          <fgColor indexed="64"/>
          <bgColor indexed="42"/>
        </patternFill>
      </fill>
    </dxf>
    <dxf>
      <fill>
        <patternFill patternType="solid">
          <fgColor indexed="64"/>
          <bgColor indexed="45"/>
        </patternFill>
      </fill>
    </dxf>
    <dxf>
      <fill>
        <patternFill patternType="solid">
          <fgColor indexed="64"/>
          <bgColor indexed="11"/>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47"/>
        </patternFill>
      </fill>
    </dxf>
    <dxf>
      <fill>
        <patternFill patternType="solid">
          <fgColor indexed="64"/>
          <bgColor indexed="26"/>
        </patternFill>
      </fill>
    </dxf>
    <dxf>
      <fill>
        <patternFill patternType="solid">
          <fgColor indexed="64"/>
          <bgColor indexed="47"/>
        </patternFill>
      </fill>
    </dxf>
    <dxf>
      <fill>
        <patternFill patternType="solid">
          <fgColor indexed="64"/>
          <bgColor indexed="26"/>
        </patternFill>
      </fill>
    </dxf>
    <dxf>
      <fill>
        <patternFill patternType="solid">
          <fgColor indexed="64"/>
          <bgColor indexed="47"/>
        </patternFill>
      </fill>
    </dxf>
    <dxf>
      <fill>
        <patternFill patternType="solid">
          <fgColor indexed="64"/>
          <bgColor indexed="26"/>
        </patternFill>
      </fill>
    </dxf>
    <dxf>
      <fill>
        <patternFill patternType="solid">
          <fgColor indexed="64"/>
          <bgColor indexed="54"/>
        </patternFill>
      </fill>
    </dxf>
    <dxf>
      <fill>
        <patternFill patternType="solid">
          <fgColor indexed="64"/>
          <bgColor indexed="44"/>
        </patternFill>
      </fill>
    </dxf>
    <dxf>
      <fill>
        <patternFill patternType="solid">
          <fgColor indexed="64"/>
          <bgColor indexed="43"/>
        </patternFill>
      </fill>
    </dxf>
    <dxf>
      <fill>
        <patternFill patternType="gray0625">
          <fgColor indexed="64"/>
          <bgColor indexed="65"/>
        </patternFill>
      </fill>
    </dxf>
    <dxf>
      <fill>
        <patternFill patternType="solid">
          <fgColor indexed="64"/>
          <bgColor indexed="54"/>
        </patternFill>
      </fill>
    </dxf>
    <dxf>
      <fill>
        <patternFill patternType="solid">
          <fgColor indexed="64"/>
          <bgColor indexed="44"/>
        </patternFill>
      </fill>
    </dxf>
    <dxf>
      <fill>
        <patternFill patternType="solid">
          <fgColor indexed="64"/>
          <bgColor indexed="10"/>
        </patternFill>
      </fill>
    </dxf>
    <dxf>
      <font>
        <condense val="0"/>
        <extend val="0"/>
        <color auto="1"/>
      </font>
      <fill>
        <patternFill patternType="solid">
          <fgColor indexed="64"/>
          <bgColor indexed="42"/>
        </patternFill>
      </fill>
    </dxf>
    <dxf>
      <font>
        <condense val="0"/>
        <extend val="0"/>
        <color auto="1"/>
      </font>
      <fill>
        <patternFill patternType="solid">
          <fgColor indexed="64"/>
          <bgColor indexed="42"/>
        </patternFill>
      </fill>
    </dxf>
    <dxf>
      <font>
        <condense val="0"/>
        <extend val="0"/>
        <color auto="1"/>
      </font>
      <fill>
        <patternFill patternType="solid">
          <fgColor indexed="64"/>
          <bgColor indexed="42"/>
        </patternFill>
      </fill>
    </dxf>
    <dxf>
      <font>
        <condense val="0"/>
        <extend val="0"/>
        <color auto="1"/>
      </font>
      <fill>
        <patternFill patternType="solid">
          <fgColor indexed="64"/>
          <bgColor indexed="42"/>
        </patternFill>
      </fill>
    </dxf>
    <dxf>
      <font>
        <condense val="0"/>
        <extend val="0"/>
        <color auto="1"/>
      </font>
      <fill>
        <patternFill patternType="solid">
          <fgColor indexed="64"/>
          <bgColor indexed="42"/>
        </patternFill>
      </fill>
    </dxf>
    <dxf>
      <font>
        <condense val="0"/>
        <extend val="0"/>
        <color auto="1"/>
      </font>
      <fill>
        <patternFill patternType="solid">
          <fgColor indexed="64"/>
          <bgColor indexed="42"/>
        </patternFill>
      </fill>
    </dxf>
    <dxf>
      <font>
        <condense val="0"/>
        <extend val="0"/>
        <color auto="1"/>
      </font>
      <fill>
        <patternFill patternType="solid">
          <fgColor indexed="64"/>
          <bgColor indexed="42"/>
        </patternFill>
      </fill>
    </dxf>
    <dxf>
      <font>
        <condense val="0"/>
        <extend val="0"/>
        <color auto="1"/>
      </font>
      <fill>
        <patternFill patternType="solid">
          <fgColor indexed="64"/>
          <bgColor indexed="42"/>
        </patternFill>
      </fill>
    </dxf>
    <dxf>
      <font>
        <condense val="0"/>
        <extend val="0"/>
        <color auto="1"/>
      </font>
      <fill>
        <patternFill patternType="solid">
          <fgColor indexed="64"/>
          <bgColor indexed="9"/>
        </patternFill>
      </fill>
    </dxf>
    <dxf>
      <font>
        <condense val="0"/>
        <extend val="0"/>
        <color auto="1"/>
      </font>
      <fill>
        <patternFill patternType="solid">
          <fgColor indexed="64"/>
          <bgColor indexed="9"/>
        </patternFill>
      </fill>
    </dxf>
    <dxf>
      <font>
        <condense val="0"/>
        <extend val="0"/>
        <color auto="1"/>
      </font>
      <fill>
        <patternFill patternType="solid">
          <fgColor indexed="64"/>
          <bgColor indexed="9"/>
        </patternFill>
      </fill>
    </dxf>
    <dxf>
      <font>
        <condense val="0"/>
        <extend val="0"/>
        <color auto="1"/>
      </font>
      <fill>
        <patternFill patternType="solid">
          <fgColor indexed="64"/>
          <bgColor indexed="9"/>
        </patternFill>
      </fill>
    </dxf>
    <dxf>
      <font>
        <condense val="0"/>
        <extend val="0"/>
        <color auto="1"/>
      </font>
      <fill>
        <patternFill patternType="solid">
          <fgColor indexed="64"/>
          <bgColor indexed="9"/>
        </patternFill>
      </fill>
    </dxf>
    <dxf>
      <font>
        <condense val="0"/>
        <extend val="0"/>
        <color auto="1"/>
      </font>
      <fill>
        <patternFill patternType="solid">
          <fgColor indexed="64"/>
          <bgColor indexed="9"/>
        </patternFill>
      </fill>
    </dxf>
    <dxf>
      <font>
        <condense val="0"/>
        <extend val="0"/>
        <color auto="1"/>
      </font>
      <fill>
        <patternFill patternType="solid">
          <fgColor indexed="64"/>
          <bgColor indexed="9"/>
        </patternFill>
      </fill>
    </dxf>
    <dxf>
      <font>
        <condense val="0"/>
        <extend val="0"/>
        <color auto="1"/>
      </font>
      <fill>
        <patternFill patternType="solid">
          <fgColor indexed="64"/>
          <bgColor indexed="9"/>
        </patternFill>
      </fill>
    </dxf>
    <dxf>
      <font>
        <condense val="0"/>
        <extend val="0"/>
        <color auto="1"/>
      </font>
      <fill>
        <patternFill patternType="solid">
          <fgColor indexed="64"/>
          <bgColor indexed="9"/>
        </patternFill>
      </fill>
    </dxf>
    <dxf>
      <font>
        <condense val="0"/>
        <extend val="0"/>
        <color auto="1"/>
      </font>
      <fill>
        <patternFill patternType="solid">
          <fgColor indexed="64"/>
          <bgColor indexed="9"/>
        </patternFill>
      </fill>
    </dxf>
    <dxf>
      <font>
        <condense val="0"/>
        <extend val="0"/>
        <color auto="1"/>
      </font>
      <fill>
        <patternFill patternType="solid">
          <fgColor indexed="64"/>
          <bgColor indexed="9"/>
        </patternFill>
      </fill>
    </dxf>
    <dxf>
      <font>
        <condense val="0"/>
        <extend val="0"/>
        <color auto="1"/>
      </font>
      <fill>
        <patternFill patternType="solid">
          <fgColor indexed="64"/>
          <bgColor indexed="9"/>
        </patternFill>
      </fill>
    </dxf>
    <dxf>
      <font>
        <condense val="0"/>
        <extend val="0"/>
        <color auto="1"/>
      </font>
      <fill>
        <patternFill patternType="solid">
          <fgColor indexed="64"/>
          <bgColor indexed="9"/>
        </patternFill>
      </fill>
    </dxf>
    <dxf>
      <font>
        <condense val="0"/>
        <extend val="0"/>
        <color auto="1"/>
      </font>
      <fill>
        <patternFill patternType="solid">
          <fgColor indexed="64"/>
          <bgColor indexed="9"/>
        </patternFill>
      </fill>
    </dxf>
    <dxf>
      <font>
        <condense val="0"/>
        <extend val="0"/>
        <color auto="1"/>
      </font>
      <fill>
        <patternFill patternType="solid">
          <fgColor indexed="64"/>
          <bgColor indexed="9"/>
        </patternFill>
      </fill>
    </dxf>
    <dxf>
      <font>
        <condense val="0"/>
        <extend val="0"/>
        <color auto="1"/>
      </font>
      <fill>
        <patternFill patternType="solid">
          <fgColor indexed="64"/>
          <bgColor indexed="9"/>
        </patternFill>
      </fill>
    </dxf>
    <dxf>
      <font>
        <condense val="0"/>
        <extend val="0"/>
        <color auto="1"/>
      </font>
      <fill>
        <patternFill patternType="solid">
          <fgColor indexed="64"/>
          <bgColor indexed="9"/>
        </patternFill>
      </fill>
    </dxf>
    <dxf>
      <font>
        <condense val="0"/>
        <extend val="0"/>
        <color auto="1"/>
      </font>
      <fill>
        <patternFill patternType="solid">
          <fgColor indexed="64"/>
          <bgColor indexed="9"/>
        </patternFill>
      </fill>
    </dxf>
    <dxf>
      <font>
        <condense val="0"/>
        <extend val="0"/>
        <color auto="1"/>
      </font>
      <fill>
        <patternFill patternType="solid">
          <fgColor indexed="64"/>
          <bgColor indexed="9"/>
        </patternFill>
      </fill>
    </dxf>
    <dxf>
      <font>
        <condense val="0"/>
        <extend val="0"/>
        <color auto="1"/>
      </font>
      <fill>
        <patternFill patternType="solid">
          <fgColor indexed="64"/>
          <bgColor indexed="9"/>
        </patternFill>
      </fill>
    </dxf>
    <dxf>
      <font>
        <condense val="0"/>
        <extend val="0"/>
        <color indexed="9"/>
      </font>
      <fill>
        <patternFill patternType="solid">
          <fgColor indexed="64"/>
          <bgColor indexed="62"/>
        </patternFill>
      </fill>
      <border>
        <left style="thin">
          <color indexed="64"/>
        </left>
      </border>
    </dxf>
    <dxf>
      <fill>
        <patternFill patternType="lightDown">
          <fgColor indexed="22"/>
          <bgColor indexed="65"/>
        </patternFill>
      </fill>
    </dxf>
    <dxf>
      <font>
        <condense val="0"/>
        <extend val="0"/>
        <color auto="1"/>
      </font>
      <fill>
        <patternFill patternType="solid">
          <fgColor indexed="64"/>
          <bgColor indexed="9"/>
        </patternFill>
      </fill>
    </dxf>
    <dxf>
      <font>
        <condense val="0"/>
        <extend val="0"/>
        <color auto="1"/>
      </font>
      <fill>
        <patternFill patternType="solid">
          <fgColor indexed="64"/>
          <bgColor indexed="9"/>
        </patternFill>
      </fill>
    </dxf>
    <dxf>
      <font>
        <condense val="0"/>
        <extend val="0"/>
        <color indexed="9"/>
      </font>
      <fill>
        <patternFill patternType="solid">
          <fgColor indexed="64"/>
          <bgColor indexed="54"/>
        </patternFill>
      </fill>
      <border>
        <right style="thin">
          <color indexed="64"/>
        </right>
      </border>
    </dxf>
    <dxf>
      <font>
        <condense val="0"/>
        <extend val="0"/>
        <color indexed="9"/>
      </font>
      <fill>
        <patternFill patternType="solid">
          <fgColor indexed="64"/>
          <bgColor indexed="62"/>
        </patternFill>
      </fill>
      <border>
        <left style="thin">
          <color indexed="64"/>
        </left>
      </border>
    </dxf>
    <dxf>
      <font>
        <condense val="0"/>
        <extend val="0"/>
        <color auto="1"/>
      </font>
      <fill>
        <patternFill patternType="solid">
          <fgColor indexed="64"/>
          <bgColor indexed="9"/>
        </patternFill>
      </fill>
    </dxf>
    <dxf>
      <font>
        <condense val="0"/>
        <extend val="0"/>
        <color auto="1"/>
      </font>
      <fill>
        <patternFill patternType="solid">
          <fgColor indexed="64"/>
          <bgColor indexed="9"/>
        </patternFill>
      </fill>
    </dxf>
    <dxf>
      <font>
        <condense val="0"/>
        <extend val="0"/>
        <color auto="1"/>
      </font>
      <fill>
        <patternFill patternType="solid">
          <fgColor indexed="22"/>
          <bgColor indexed="22"/>
        </patternFill>
      </fill>
    </dxf>
    <dxf>
      <font>
        <condense val="0"/>
        <extend val="0"/>
        <color auto="1"/>
      </font>
      <fill>
        <patternFill patternType="solid">
          <fgColor indexed="64"/>
          <bgColor indexed="43"/>
        </patternFill>
      </fill>
    </dxf>
    <dxf>
      <font>
        <condense val="0"/>
        <extend val="0"/>
        <color auto="1"/>
      </font>
      <fill>
        <patternFill patternType="solid">
          <fgColor indexed="64"/>
          <bgColor indexed="42"/>
        </patternFill>
      </fill>
    </dxf>
    <dxf>
      <fill>
        <patternFill patternType="solid">
          <fgColor indexed="64"/>
          <bgColor indexed="43"/>
        </patternFill>
      </fill>
    </dxf>
    <dxf>
      <fill>
        <patternFill patternType="solid">
          <fgColor indexed="64"/>
          <bgColor indexed="42"/>
        </patternFill>
      </fill>
    </dxf>
    <dxf>
      <font>
        <condense val="0"/>
        <extend val="0"/>
        <color auto="1"/>
      </font>
      <fill>
        <patternFill patternType="solid">
          <fgColor indexed="64"/>
          <bgColor indexed="42"/>
        </patternFill>
      </fill>
    </dxf>
    <dxf>
      <font>
        <condense val="0"/>
        <extend val="0"/>
        <u/>
        <color indexed="44"/>
      </font>
    </dxf>
    <dxf>
      <font>
        <condense val="0"/>
        <extend val="0"/>
        <color auto="1"/>
      </font>
      <fill>
        <patternFill patternType="solid">
          <fgColor indexed="64"/>
          <bgColor indexed="9"/>
        </patternFill>
      </fill>
    </dxf>
    <dxf>
      <font>
        <condense val="0"/>
        <extend val="0"/>
        <color indexed="42"/>
      </font>
      <fill>
        <patternFill patternType="solid">
          <fgColor indexed="64"/>
          <bgColor indexed="42"/>
        </patternFill>
      </fill>
    </dxf>
    <dxf>
      <font>
        <condense val="0"/>
        <extend val="0"/>
        <color indexed="43"/>
      </font>
      <fill>
        <patternFill patternType="solid">
          <fgColor indexed="64"/>
          <bgColor indexed="43"/>
        </patternFill>
      </fill>
    </dxf>
    <dxf>
      <font>
        <condense val="0"/>
        <extend val="0"/>
        <color indexed="22"/>
      </font>
      <fill>
        <patternFill patternType="solid">
          <fgColor indexed="22"/>
          <bgColor indexed="22"/>
        </patternFill>
      </fill>
    </dxf>
    <dxf>
      <fill>
        <patternFill patternType="lightDown">
          <fgColor indexed="22"/>
          <bgColor indexed="65"/>
        </patternFill>
      </fill>
    </dxf>
    <dxf>
      <fill>
        <patternFill patternType="lightDown">
          <fgColor indexed="22"/>
          <bgColor indexed="65"/>
        </patternFill>
      </fill>
    </dxf>
    <dxf>
      <font>
        <condense val="0"/>
        <extend val="0"/>
        <color indexed="9"/>
      </font>
      <fill>
        <patternFill patternType="solid">
          <fgColor indexed="64"/>
          <bgColor indexed="54"/>
        </patternFill>
      </fill>
      <border>
        <right style="thin">
          <color indexed="64"/>
        </right>
      </border>
    </dxf>
    <dxf>
      <fill>
        <patternFill patternType="lightDown">
          <fgColor indexed="22"/>
          <bgColor indexed="65"/>
        </patternFill>
      </fill>
    </dxf>
    <dxf>
      <font>
        <condense val="0"/>
        <extend val="0"/>
        <color indexed="9"/>
      </font>
      <fill>
        <patternFill patternType="solid">
          <fgColor indexed="64"/>
          <bgColor indexed="62"/>
        </patternFill>
      </fill>
      <border>
        <left style="thin">
          <color indexed="64"/>
        </left>
      </border>
    </dxf>
    <dxf>
      <font>
        <condense val="0"/>
        <extend val="0"/>
        <color auto="1"/>
      </font>
      <fill>
        <patternFill patternType="solid">
          <fgColor indexed="64"/>
          <bgColor indexed="9"/>
        </patternFill>
      </fill>
    </dxf>
    <dxf>
      <font>
        <condense val="0"/>
        <extend val="0"/>
        <color auto="1"/>
      </font>
      <fill>
        <patternFill patternType="solid">
          <fgColor indexed="64"/>
          <bgColor indexed="9"/>
        </patternFill>
      </fill>
    </dxf>
    <dxf>
      <font>
        <condense val="0"/>
        <extend val="0"/>
        <color auto="1"/>
      </font>
      <fill>
        <patternFill patternType="solid">
          <fgColor indexed="64"/>
          <bgColor indexed="9"/>
        </patternFill>
      </fill>
    </dxf>
    <dxf>
      <font>
        <condense val="0"/>
        <extend val="0"/>
        <color indexed="10"/>
      </font>
    </dxf>
    <dxf>
      <font>
        <condense val="0"/>
        <extend val="0"/>
        <color indexed="13"/>
      </font>
    </dxf>
    <dxf>
      <font>
        <condense val="0"/>
        <extend val="0"/>
        <color indexed="11"/>
      </font>
    </dxf>
  </dxfs>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Work Item Cumulative Flow</a:t>
            </a:r>
          </a:p>
        </c:rich>
      </c:tx>
      <c:layout>
        <c:manualLayout>
          <c:xMode val="edge"/>
          <c:yMode val="edge"/>
          <c:x val="0.17505054923690092"/>
          <c:y val="3.8461645124548111E-2"/>
        </c:manualLayout>
      </c:layout>
      <c:overlay val="0"/>
    </c:title>
    <c:autoTitleDeleted val="0"/>
    <c:plotArea>
      <c:layout>
        <c:manualLayout>
          <c:layoutTarget val="inner"/>
          <c:xMode val="edge"/>
          <c:yMode val="edge"/>
          <c:x val="0.12577209098862638"/>
          <c:y val="0.16981163364466695"/>
          <c:w val="0.81713108778069421"/>
          <c:h val="0.54213915713366023"/>
        </c:manualLayout>
      </c:layout>
      <c:areaChart>
        <c:grouping val="stacked"/>
        <c:varyColors val="0"/>
        <c:ser>
          <c:idx val="0"/>
          <c:order val="0"/>
          <c:tx>
            <c:v>Complete</c:v>
          </c:tx>
          <c:spPr>
            <a:solidFill>
              <a:srgbClr val="00B050"/>
            </a:solidFill>
          </c:spPr>
          <c:cat>
            <c:numRef>
              <c:f>Analysis!$E$19:$Y$19</c:f>
              <c:numCache>
                <c:formatCode>General</c:formatCode>
                <c:ptCount val="21"/>
                <c:pt idx="0">
                  <c:v>1</c:v>
                </c:pt>
                <c:pt idx="1">
                  <c:v>2</c:v>
                </c:pt>
                <c:pt idx="2">
                  <c:v>3</c:v>
                </c:pt>
                <c:pt idx="3">
                  <c:v>4</c:v>
                </c:pt>
                <c:pt idx="4">
                  <c:v>5</c:v>
                </c:pt>
                <c:pt idx="5">
                  <c:v>6</c:v>
                </c:pt>
                <c:pt idx="6">
                  <c:v>7</c:v>
                </c:pt>
                <c:pt idx="7">
                  <c:v>8</c:v>
                </c:pt>
                <c:pt idx="8">
                  <c:v>9</c:v>
                </c:pt>
                <c:pt idx="9">
                  <c:v>10</c:v>
                </c:pt>
                <c:pt idx="10">
                  <c:v>26</c:v>
                </c:pt>
                <c:pt idx="11">
                  <c:v>27</c:v>
                </c:pt>
                <c:pt idx="12">
                  <c:v>28</c:v>
                </c:pt>
                <c:pt idx="13">
                  <c:v>29</c:v>
                </c:pt>
                <c:pt idx="14">
                  <c:v>30</c:v>
                </c:pt>
                <c:pt idx="15">
                  <c:v>31</c:v>
                </c:pt>
                <c:pt idx="16">
                  <c:v>32</c:v>
                </c:pt>
                <c:pt idx="17">
                  <c:v>33</c:v>
                </c:pt>
                <c:pt idx="18">
                  <c:v>34</c:v>
                </c:pt>
                <c:pt idx="19">
                  <c:v>35</c:v>
                </c:pt>
                <c:pt idx="20">
                  <c:v>36</c:v>
                </c:pt>
              </c:numCache>
            </c:numRef>
          </c:cat>
          <c:val>
            <c:numRef>
              <c:f>Analysis!$E$37:$Y$37</c:f>
              <c:numCache>
                <c:formatCode>General</c:formatCode>
                <c:ptCount val="21"/>
                <c:pt idx="0">
                  <c:v>0</c:v>
                </c:pt>
                <c:pt idx="1">
                  <c:v>0</c:v>
                </c:pt>
                <c:pt idx="2">
                  <c:v>0</c:v>
                </c:pt>
                <c:pt idx="3">
                  <c:v>0</c:v>
                </c:pt>
                <c:pt idx="4">
                  <c:v>0</c:v>
                </c:pt>
                <c:pt idx="5">
                  <c:v>0</c:v>
                </c:pt>
                <c:pt idx="6">
                  <c:v>0</c:v>
                </c:pt>
                <c:pt idx="7">
                  <c:v>0</c:v>
                </c:pt>
                <c:pt idx="8">
                  <c:v>0</c:v>
                </c:pt>
                <c:pt idx="9">
                  <c:v>0</c:v>
                </c:pt>
                <c:pt idx="10">
                  <c:v>8</c:v>
                </c:pt>
                <c:pt idx="11">
                  <c:v>8</c:v>
                </c:pt>
                <c:pt idx="12">
                  <c:v>8</c:v>
                </c:pt>
                <c:pt idx="13">
                  <c:v>12</c:v>
                </c:pt>
                <c:pt idx="14">
                  <c:v>18</c:v>
                </c:pt>
                <c:pt idx="15">
                  <c:v>21</c:v>
                </c:pt>
                <c:pt idx="16">
                  <c:v>24</c:v>
                </c:pt>
                <c:pt idx="17">
                  <c:v>27</c:v>
                </c:pt>
                <c:pt idx="18">
                  <c:v>27</c:v>
                </c:pt>
                <c:pt idx="19">
                  <c:v>29</c:v>
                </c:pt>
                <c:pt idx="20">
                  <c:v>#N/A</c:v>
                </c:pt>
              </c:numCache>
            </c:numRef>
          </c:val>
          <c:extLst>
            <c:ext xmlns:c16="http://schemas.microsoft.com/office/drawing/2014/chart" uri="{C3380CC4-5D6E-409C-BE32-E72D297353CC}">
              <c16:uniqueId val="{00000000-8E99-435C-9BD6-E927BD957C83}"/>
            </c:ext>
          </c:extLst>
        </c:ser>
        <c:ser>
          <c:idx val="1"/>
          <c:order val="1"/>
          <c:tx>
            <c:v>In Progress</c:v>
          </c:tx>
          <c:spPr>
            <a:solidFill>
              <a:srgbClr val="FFFF00"/>
            </a:solidFill>
          </c:spPr>
          <c:cat>
            <c:numRef>
              <c:f>Analysis!$E$19:$Y$19</c:f>
              <c:numCache>
                <c:formatCode>General</c:formatCode>
                <c:ptCount val="21"/>
                <c:pt idx="0">
                  <c:v>1</c:v>
                </c:pt>
                <c:pt idx="1">
                  <c:v>2</c:v>
                </c:pt>
                <c:pt idx="2">
                  <c:v>3</c:v>
                </c:pt>
                <c:pt idx="3">
                  <c:v>4</c:v>
                </c:pt>
                <c:pt idx="4">
                  <c:v>5</c:v>
                </c:pt>
                <c:pt idx="5">
                  <c:v>6</c:v>
                </c:pt>
                <c:pt idx="6">
                  <c:v>7</c:v>
                </c:pt>
                <c:pt idx="7">
                  <c:v>8</c:v>
                </c:pt>
                <c:pt idx="8">
                  <c:v>9</c:v>
                </c:pt>
                <c:pt idx="9">
                  <c:v>10</c:v>
                </c:pt>
                <c:pt idx="10">
                  <c:v>26</c:v>
                </c:pt>
                <c:pt idx="11">
                  <c:v>27</c:v>
                </c:pt>
                <c:pt idx="12">
                  <c:v>28</c:v>
                </c:pt>
                <c:pt idx="13">
                  <c:v>29</c:v>
                </c:pt>
                <c:pt idx="14">
                  <c:v>30</c:v>
                </c:pt>
                <c:pt idx="15">
                  <c:v>31</c:v>
                </c:pt>
                <c:pt idx="16">
                  <c:v>32</c:v>
                </c:pt>
                <c:pt idx="17">
                  <c:v>33</c:v>
                </c:pt>
                <c:pt idx="18">
                  <c:v>34</c:v>
                </c:pt>
                <c:pt idx="19">
                  <c:v>35</c:v>
                </c:pt>
                <c:pt idx="20">
                  <c:v>36</c:v>
                </c:pt>
              </c:numCache>
            </c:numRef>
          </c:cat>
          <c:val>
            <c:numRef>
              <c:f>Analysis!$E$36:$Y$36</c:f>
              <c:numCache>
                <c:formatCode>General</c:formatCode>
                <c:ptCount val="21"/>
                <c:pt idx="0">
                  <c:v>0</c:v>
                </c:pt>
                <c:pt idx="1">
                  <c:v>0</c:v>
                </c:pt>
                <c:pt idx="2">
                  <c:v>0</c:v>
                </c:pt>
                <c:pt idx="3">
                  <c:v>0</c:v>
                </c:pt>
                <c:pt idx="4">
                  <c:v>0</c:v>
                </c:pt>
                <c:pt idx="5">
                  <c:v>0</c:v>
                </c:pt>
                <c:pt idx="6">
                  <c:v>0</c:v>
                </c:pt>
                <c:pt idx="7">
                  <c:v>0</c:v>
                </c:pt>
                <c:pt idx="8">
                  <c:v>0</c:v>
                </c:pt>
                <c:pt idx="9">
                  <c:v>0</c:v>
                </c:pt>
                <c:pt idx="10">
                  <c:v>12</c:v>
                </c:pt>
                <c:pt idx="11">
                  <c:v>12</c:v>
                </c:pt>
                <c:pt idx="12">
                  <c:v>12</c:v>
                </c:pt>
                <c:pt idx="13">
                  <c:v>13</c:v>
                </c:pt>
                <c:pt idx="14">
                  <c:v>9</c:v>
                </c:pt>
                <c:pt idx="15">
                  <c:v>8</c:v>
                </c:pt>
                <c:pt idx="16">
                  <c:v>8</c:v>
                </c:pt>
                <c:pt idx="17">
                  <c:v>6</c:v>
                </c:pt>
                <c:pt idx="18">
                  <c:v>6</c:v>
                </c:pt>
                <c:pt idx="19">
                  <c:v>4</c:v>
                </c:pt>
                <c:pt idx="20">
                  <c:v>#N/A</c:v>
                </c:pt>
              </c:numCache>
            </c:numRef>
          </c:val>
          <c:extLst>
            <c:ext xmlns:c16="http://schemas.microsoft.com/office/drawing/2014/chart" uri="{C3380CC4-5D6E-409C-BE32-E72D297353CC}">
              <c16:uniqueId val="{00000001-8E99-435C-9BD6-E927BD957C83}"/>
            </c:ext>
          </c:extLst>
        </c:ser>
        <c:ser>
          <c:idx val="2"/>
          <c:order val="2"/>
          <c:tx>
            <c:v>Pending</c:v>
          </c:tx>
          <c:spPr>
            <a:solidFill>
              <a:schemeClr val="bg2">
                <a:lumMod val="90000"/>
              </a:schemeClr>
            </a:solidFill>
          </c:spPr>
          <c:cat>
            <c:numRef>
              <c:f>Analysis!$E$19:$Y$19</c:f>
              <c:numCache>
                <c:formatCode>General</c:formatCode>
                <c:ptCount val="21"/>
                <c:pt idx="0">
                  <c:v>1</c:v>
                </c:pt>
                <c:pt idx="1">
                  <c:v>2</c:v>
                </c:pt>
                <c:pt idx="2">
                  <c:v>3</c:v>
                </c:pt>
                <c:pt idx="3">
                  <c:v>4</c:v>
                </c:pt>
                <c:pt idx="4">
                  <c:v>5</c:v>
                </c:pt>
                <c:pt idx="5">
                  <c:v>6</c:v>
                </c:pt>
                <c:pt idx="6">
                  <c:v>7</c:v>
                </c:pt>
                <c:pt idx="7">
                  <c:v>8</c:v>
                </c:pt>
                <c:pt idx="8">
                  <c:v>9</c:v>
                </c:pt>
                <c:pt idx="9">
                  <c:v>10</c:v>
                </c:pt>
                <c:pt idx="10">
                  <c:v>26</c:v>
                </c:pt>
                <c:pt idx="11">
                  <c:v>27</c:v>
                </c:pt>
                <c:pt idx="12">
                  <c:v>28</c:v>
                </c:pt>
                <c:pt idx="13">
                  <c:v>29</c:v>
                </c:pt>
                <c:pt idx="14">
                  <c:v>30</c:v>
                </c:pt>
                <c:pt idx="15">
                  <c:v>31</c:v>
                </c:pt>
                <c:pt idx="16">
                  <c:v>32</c:v>
                </c:pt>
                <c:pt idx="17">
                  <c:v>33</c:v>
                </c:pt>
                <c:pt idx="18">
                  <c:v>34</c:v>
                </c:pt>
                <c:pt idx="19">
                  <c:v>35</c:v>
                </c:pt>
                <c:pt idx="20">
                  <c:v>36</c:v>
                </c:pt>
              </c:numCache>
            </c:numRef>
          </c:cat>
          <c:val>
            <c:numRef>
              <c:f>Analysis!$E$35:$Y$35</c:f>
              <c:numCache>
                <c:formatCode>General</c:formatCode>
                <c:ptCount val="21"/>
                <c:pt idx="0">
                  <c:v>60</c:v>
                </c:pt>
                <c:pt idx="1">
                  <c:v>60</c:v>
                </c:pt>
                <c:pt idx="2">
                  <c:v>60</c:v>
                </c:pt>
                <c:pt idx="3">
                  <c:v>60</c:v>
                </c:pt>
                <c:pt idx="4">
                  <c:v>60</c:v>
                </c:pt>
                <c:pt idx="5">
                  <c:v>60</c:v>
                </c:pt>
                <c:pt idx="6">
                  <c:v>60</c:v>
                </c:pt>
                <c:pt idx="7">
                  <c:v>60</c:v>
                </c:pt>
                <c:pt idx="8">
                  <c:v>60</c:v>
                </c:pt>
                <c:pt idx="9">
                  <c:v>60</c:v>
                </c:pt>
                <c:pt idx="10">
                  <c:v>40</c:v>
                </c:pt>
                <c:pt idx="11">
                  <c:v>40</c:v>
                </c:pt>
                <c:pt idx="12">
                  <c:v>40</c:v>
                </c:pt>
                <c:pt idx="13">
                  <c:v>35</c:v>
                </c:pt>
                <c:pt idx="14">
                  <c:v>33</c:v>
                </c:pt>
                <c:pt idx="15">
                  <c:v>31</c:v>
                </c:pt>
                <c:pt idx="16">
                  <c:v>28</c:v>
                </c:pt>
                <c:pt idx="17">
                  <c:v>27</c:v>
                </c:pt>
                <c:pt idx="18">
                  <c:v>27</c:v>
                </c:pt>
                <c:pt idx="19">
                  <c:v>27</c:v>
                </c:pt>
                <c:pt idx="20">
                  <c:v>#N/A</c:v>
                </c:pt>
              </c:numCache>
            </c:numRef>
          </c:val>
          <c:extLst>
            <c:ext xmlns:c16="http://schemas.microsoft.com/office/drawing/2014/chart" uri="{C3380CC4-5D6E-409C-BE32-E72D297353CC}">
              <c16:uniqueId val="{00000002-8E99-435C-9BD6-E927BD957C83}"/>
            </c:ext>
          </c:extLst>
        </c:ser>
        <c:dLbls>
          <c:showLegendKey val="0"/>
          <c:showVal val="0"/>
          <c:showCatName val="0"/>
          <c:showSerName val="0"/>
          <c:showPercent val="0"/>
          <c:showBubbleSize val="0"/>
        </c:dLbls>
        <c:axId val="97980800"/>
        <c:axId val="97982720"/>
      </c:areaChart>
      <c:catAx>
        <c:axId val="97980800"/>
        <c:scaling>
          <c:orientation val="minMax"/>
        </c:scaling>
        <c:delete val="0"/>
        <c:axPos val="b"/>
        <c:title>
          <c:tx>
            <c:rich>
              <a:bodyPr/>
              <a:lstStyle/>
              <a:p>
                <a:pPr>
                  <a:defRPr sz="1400"/>
                </a:pPr>
                <a:r>
                  <a:rPr lang="en-US" sz="1400"/>
                  <a:t>Days</a:t>
                </a:r>
              </a:p>
            </c:rich>
          </c:tx>
          <c:layout>
            <c:manualLayout>
              <c:xMode val="edge"/>
              <c:yMode val="edge"/>
              <c:x val="0.51515407796247692"/>
              <c:y val="0.79516822661318864"/>
            </c:manualLayout>
          </c:layout>
          <c:overlay val="0"/>
        </c:title>
        <c:numFmt formatCode="General" sourceLinked="0"/>
        <c:majorTickMark val="out"/>
        <c:minorTickMark val="none"/>
        <c:tickLblPos val="nextTo"/>
        <c:txPr>
          <a:bodyPr rot="-2700000" vert="horz"/>
          <a:lstStyle/>
          <a:p>
            <a:pPr>
              <a:defRPr/>
            </a:pPr>
            <a:endParaRPr lang="en-US"/>
          </a:p>
        </c:txPr>
        <c:crossAx val="97982720"/>
        <c:crosses val="autoZero"/>
        <c:auto val="1"/>
        <c:lblAlgn val="ctr"/>
        <c:lblOffset val="100"/>
        <c:tickLblSkip val="3"/>
        <c:tickMarkSkip val="1"/>
        <c:noMultiLvlLbl val="1"/>
      </c:catAx>
      <c:valAx>
        <c:axId val="97982720"/>
        <c:scaling>
          <c:orientation val="minMax"/>
          <c:min val="0"/>
        </c:scaling>
        <c:delete val="0"/>
        <c:axPos val="l"/>
        <c:majorGridlines/>
        <c:title>
          <c:tx>
            <c:rich>
              <a:bodyPr/>
              <a:lstStyle/>
              <a:p>
                <a:pPr>
                  <a:defRPr sz="1400"/>
                </a:pPr>
                <a:r>
                  <a:rPr lang="en-US" sz="1400"/>
                  <a:t>Work Item Count</a:t>
                </a:r>
              </a:p>
            </c:rich>
          </c:tx>
          <c:layout>
            <c:manualLayout>
              <c:xMode val="edge"/>
              <c:yMode val="edge"/>
              <c:x val="3.6927621861152143E-2"/>
              <c:y val="0.22115384615384612"/>
            </c:manualLayout>
          </c:layout>
          <c:overlay val="0"/>
        </c:title>
        <c:numFmt formatCode="General" sourceLinked="1"/>
        <c:majorTickMark val="out"/>
        <c:minorTickMark val="none"/>
        <c:tickLblPos val="none"/>
        <c:crossAx val="97980800"/>
        <c:crossesAt val="1"/>
        <c:crossBetween val="midCat"/>
        <c:majorUnit val="2"/>
        <c:minorUnit val="1"/>
      </c:valAx>
      <c:spPr>
        <a:solidFill>
          <a:schemeClr val="bg1">
            <a:lumMod val="20000"/>
            <a:lumOff val="80000"/>
          </a:schemeClr>
        </a:solidFill>
      </c:spPr>
    </c:plotArea>
    <c:legend>
      <c:legendPos val="r"/>
      <c:layout>
        <c:manualLayout>
          <c:xMode val="edge"/>
          <c:yMode val="edge"/>
          <c:x val="2.9537523087391854E-2"/>
          <c:y val="0.89894161343040391"/>
          <c:w val="0.92308569067755464"/>
          <c:h val="7.5018075570742374E-2"/>
        </c:manualLayout>
      </c:layout>
      <c:overlay val="0"/>
    </c:legend>
    <c:plotVisOnly val="1"/>
    <c:dispBlanksAs val="zero"/>
    <c:showDLblsOverMax val="0"/>
  </c:chart>
  <c:spPr>
    <a:solidFill>
      <a:srgbClr val="FFFFFF"/>
    </a:solidFill>
  </c:spPr>
  <c:printSettings>
    <c:headerFooter/>
    <c:pageMargins b="0.75000000000000366" l="0.70000000000000062" r="0.70000000000000062" t="0.75000000000000366" header="0.30000000000000032" footer="0.30000000000000032"/>
    <c:pageSetup paperSize="0" orientation="portrait" horizontalDpi="0" verticalDpi="0" copies="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Hours Burndown with Cumulative Flow</a:t>
            </a:r>
          </a:p>
        </c:rich>
      </c:tx>
      <c:layout>
        <c:manualLayout>
          <c:xMode val="edge"/>
          <c:yMode val="edge"/>
          <c:x val="0.22098421541318475"/>
          <c:y val="3.8369304556354941E-2"/>
        </c:manualLayout>
      </c:layout>
      <c:overlay val="0"/>
    </c:title>
    <c:autoTitleDeleted val="0"/>
    <c:plotArea>
      <c:layout>
        <c:manualLayout>
          <c:layoutTarget val="inner"/>
          <c:xMode val="edge"/>
          <c:yMode val="edge"/>
          <c:x val="0.1011257386832118"/>
          <c:y val="0.17669172932330818"/>
          <c:w val="0.87100657289633654"/>
          <c:h val="0.46992481203007747"/>
        </c:manualLayout>
      </c:layout>
      <c:areaChart>
        <c:grouping val="stacked"/>
        <c:varyColors val="0"/>
        <c:ser>
          <c:idx val="0"/>
          <c:order val="0"/>
          <c:tx>
            <c:v>Complete</c:v>
          </c:tx>
          <c:spPr>
            <a:solidFill>
              <a:srgbClr val="00B050"/>
            </a:solidFill>
          </c:spPr>
          <c:cat>
            <c:numRef>
              <c:f>Analysis!$E$19:$Y$19</c:f>
              <c:numCache>
                <c:formatCode>General</c:formatCode>
                <c:ptCount val="21"/>
                <c:pt idx="0">
                  <c:v>1</c:v>
                </c:pt>
                <c:pt idx="1">
                  <c:v>2</c:v>
                </c:pt>
                <c:pt idx="2">
                  <c:v>3</c:v>
                </c:pt>
                <c:pt idx="3">
                  <c:v>4</c:v>
                </c:pt>
                <c:pt idx="4">
                  <c:v>5</c:v>
                </c:pt>
                <c:pt idx="5">
                  <c:v>6</c:v>
                </c:pt>
                <c:pt idx="6">
                  <c:v>7</c:v>
                </c:pt>
                <c:pt idx="7">
                  <c:v>8</c:v>
                </c:pt>
                <c:pt idx="8">
                  <c:v>9</c:v>
                </c:pt>
                <c:pt idx="9">
                  <c:v>10</c:v>
                </c:pt>
                <c:pt idx="10">
                  <c:v>26</c:v>
                </c:pt>
                <c:pt idx="11">
                  <c:v>27</c:v>
                </c:pt>
                <c:pt idx="12">
                  <c:v>28</c:v>
                </c:pt>
                <c:pt idx="13">
                  <c:v>29</c:v>
                </c:pt>
                <c:pt idx="14">
                  <c:v>30</c:v>
                </c:pt>
                <c:pt idx="15">
                  <c:v>31</c:v>
                </c:pt>
                <c:pt idx="16">
                  <c:v>32</c:v>
                </c:pt>
                <c:pt idx="17">
                  <c:v>33</c:v>
                </c:pt>
                <c:pt idx="18">
                  <c:v>34</c:v>
                </c:pt>
                <c:pt idx="19">
                  <c:v>35</c:v>
                </c:pt>
                <c:pt idx="20">
                  <c:v>36</c:v>
                </c:pt>
              </c:numCache>
            </c:numRef>
          </c:cat>
          <c:val>
            <c:numRef>
              <c:f>Analysis!$E$33:$Y$33</c:f>
              <c:numCache>
                <c:formatCode>General</c:formatCode>
                <c:ptCount val="21"/>
                <c:pt idx="0">
                  <c:v>0</c:v>
                </c:pt>
                <c:pt idx="1">
                  <c:v>0</c:v>
                </c:pt>
                <c:pt idx="2">
                  <c:v>0</c:v>
                </c:pt>
                <c:pt idx="3">
                  <c:v>0</c:v>
                </c:pt>
                <c:pt idx="4">
                  <c:v>0</c:v>
                </c:pt>
                <c:pt idx="5">
                  <c:v>0</c:v>
                </c:pt>
                <c:pt idx="6">
                  <c:v>0</c:v>
                </c:pt>
                <c:pt idx="7">
                  <c:v>0</c:v>
                </c:pt>
                <c:pt idx="8">
                  <c:v>0</c:v>
                </c:pt>
                <c:pt idx="9">
                  <c:v>0</c:v>
                </c:pt>
                <c:pt idx="10">
                  <c:v>16.5</c:v>
                </c:pt>
                <c:pt idx="11">
                  <c:v>16.5</c:v>
                </c:pt>
                <c:pt idx="12">
                  <c:v>16.5</c:v>
                </c:pt>
                <c:pt idx="13">
                  <c:v>14.5</c:v>
                </c:pt>
                <c:pt idx="14">
                  <c:v>18.5</c:v>
                </c:pt>
                <c:pt idx="15">
                  <c:v>20.5</c:v>
                </c:pt>
                <c:pt idx="16">
                  <c:v>20.5</c:v>
                </c:pt>
                <c:pt idx="17">
                  <c:v>22.5</c:v>
                </c:pt>
                <c:pt idx="18">
                  <c:v>22.5</c:v>
                </c:pt>
                <c:pt idx="19">
                  <c:v>27.5</c:v>
                </c:pt>
                <c:pt idx="20">
                  <c:v>#N/A</c:v>
                </c:pt>
              </c:numCache>
            </c:numRef>
          </c:val>
          <c:extLst>
            <c:ext xmlns:c16="http://schemas.microsoft.com/office/drawing/2014/chart" uri="{C3380CC4-5D6E-409C-BE32-E72D297353CC}">
              <c16:uniqueId val="{00000000-1D31-481B-B369-47BEC2305300}"/>
            </c:ext>
          </c:extLst>
        </c:ser>
        <c:ser>
          <c:idx val="1"/>
          <c:order val="1"/>
          <c:tx>
            <c:v>In Progress</c:v>
          </c:tx>
          <c:spPr>
            <a:solidFill>
              <a:srgbClr val="FFFF00"/>
            </a:solidFill>
          </c:spPr>
          <c:cat>
            <c:numRef>
              <c:f>Analysis!$E$19:$Y$19</c:f>
              <c:numCache>
                <c:formatCode>General</c:formatCode>
                <c:ptCount val="21"/>
                <c:pt idx="0">
                  <c:v>1</c:v>
                </c:pt>
                <c:pt idx="1">
                  <c:v>2</c:v>
                </c:pt>
                <c:pt idx="2">
                  <c:v>3</c:v>
                </c:pt>
                <c:pt idx="3">
                  <c:v>4</c:v>
                </c:pt>
                <c:pt idx="4">
                  <c:v>5</c:v>
                </c:pt>
                <c:pt idx="5">
                  <c:v>6</c:v>
                </c:pt>
                <c:pt idx="6">
                  <c:v>7</c:v>
                </c:pt>
                <c:pt idx="7">
                  <c:v>8</c:v>
                </c:pt>
                <c:pt idx="8">
                  <c:v>9</c:v>
                </c:pt>
                <c:pt idx="9">
                  <c:v>10</c:v>
                </c:pt>
                <c:pt idx="10">
                  <c:v>26</c:v>
                </c:pt>
                <c:pt idx="11">
                  <c:v>27</c:v>
                </c:pt>
                <c:pt idx="12">
                  <c:v>28</c:v>
                </c:pt>
                <c:pt idx="13">
                  <c:v>29</c:v>
                </c:pt>
                <c:pt idx="14">
                  <c:v>30</c:v>
                </c:pt>
                <c:pt idx="15">
                  <c:v>31</c:v>
                </c:pt>
                <c:pt idx="16">
                  <c:v>32</c:v>
                </c:pt>
                <c:pt idx="17">
                  <c:v>33</c:v>
                </c:pt>
                <c:pt idx="18">
                  <c:v>34</c:v>
                </c:pt>
                <c:pt idx="19">
                  <c:v>35</c:v>
                </c:pt>
                <c:pt idx="20">
                  <c:v>36</c:v>
                </c:pt>
              </c:numCache>
            </c:numRef>
          </c:cat>
          <c:val>
            <c:numRef>
              <c:f>Analysis!$E$32:$Y$32</c:f>
              <c:numCache>
                <c:formatCode>0</c:formatCode>
                <c:ptCount val="21"/>
                <c:pt idx="0">
                  <c:v>6</c:v>
                </c:pt>
                <c:pt idx="1">
                  <c:v>6</c:v>
                </c:pt>
                <c:pt idx="2">
                  <c:v>6</c:v>
                </c:pt>
                <c:pt idx="3">
                  <c:v>9</c:v>
                </c:pt>
                <c:pt idx="4">
                  <c:v>9</c:v>
                </c:pt>
                <c:pt idx="5">
                  <c:v>9</c:v>
                </c:pt>
                <c:pt idx="6">
                  <c:v>13</c:v>
                </c:pt>
                <c:pt idx="7">
                  <c:v>13.5</c:v>
                </c:pt>
                <c:pt idx="8">
                  <c:v>34</c:v>
                </c:pt>
                <c:pt idx="9">
                  <c:v>36.5</c:v>
                </c:pt>
                <c:pt idx="10">
                  <c:v>57.5</c:v>
                </c:pt>
                <c:pt idx="11">
                  <c:v>57.5</c:v>
                </c:pt>
                <c:pt idx="12">
                  <c:v>57.5</c:v>
                </c:pt>
                <c:pt idx="13">
                  <c:v>66</c:v>
                </c:pt>
                <c:pt idx="14">
                  <c:v>67</c:v>
                </c:pt>
                <c:pt idx="15">
                  <c:v>74</c:v>
                </c:pt>
                <c:pt idx="16">
                  <c:v>83</c:v>
                </c:pt>
                <c:pt idx="17">
                  <c:v>83</c:v>
                </c:pt>
                <c:pt idx="18">
                  <c:v>84</c:v>
                </c:pt>
                <c:pt idx="19">
                  <c:v>81</c:v>
                </c:pt>
                <c:pt idx="20">
                  <c:v>#N/A</c:v>
                </c:pt>
              </c:numCache>
            </c:numRef>
          </c:val>
          <c:extLst>
            <c:ext xmlns:c16="http://schemas.microsoft.com/office/drawing/2014/chart" uri="{C3380CC4-5D6E-409C-BE32-E72D297353CC}">
              <c16:uniqueId val="{00000001-1D31-481B-B369-47BEC2305300}"/>
            </c:ext>
          </c:extLst>
        </c:ser>
        <c:ser>
          <c:idx val="2"/>
          <c:order val="2"/>
          <c:tx>
            <c:v>Pending</c:v>
          </c:tx>
          <c:spPr>
            <a:solidFill>
              <a:schemeClr val="bg2">
                <a:lumMod val="90000"/>
              </a:schemeClr>
            </a:solidFill>
          </c:spPr>
          <c:cat>
            <c:numRef>
              <c:f>Analysis!$E$19:$Y$19</c:f>
              <c:numCache>
                <c:formatCode>General</c:formatCode>
                <c:ptCount val="21"/>
                <c:pt idx="0">
                  <c:v>1</c:v>
                </c:pt>
                <c:pt idx="1">
                  <c:v>2</c:v>
                </c:pt>
                <c:pt idx="2">
                  <c:v>3</c:v>
                </c:pt>
                <c:pt idx="3">
                  <c:v>4</c:v>
                </c:pt>
                <c:pt idx="4">
                  <c:v>5</c:v>
                </c:pt>
                <c:pt idx="5">
                  <c:v>6</c:v>
                </c:pt>
                <c:pt idx="6">
                  <c:v>7</c:v>
                </c:pt>
                <c:pt idx="7">
                  <c:v>8</c:v>
                </c:pt>
                <c:pt idx="8">
                  <c:v>9</c:v>
                </c:pt>
                <c:pt idx="9">
                  <c:v>10</c:v>
                </c:pt>
                <c:pt idx="10">
                  <c:v>26</c:v>
                </c:pt>
                <c:pt idx="11">
                  <c:v>27</c:v>
                </c:pt>
                <c:pt idx="12">
                  <c:v>28</c:v>
                </c:pt>
                <c:pt idx="13">
                  <c:v>29</c:v>
                </c:pt>
                <c:pt idx="14">
                  <c:v>30</c:v>
                </c:pt>
                <c:pt idx="15">
                  <c:v>31</c:v>
                </c:pt>
                <c:pt idx="16">
                  <c:v>32</c:v>
                </c:pt>
                <c:pt idx="17">
                  <c:v>33</c:v>
                </c:pt>
                <c:pt idx="18">
                  <c:v>34</c:v>
                </c:pt>
                <c:pt idx="19">
                  <c:v>35</c:v>
                </c:pt>
                <c:pt idx="20">
                  <c:v>36</c:v>
                </c:pt>
              </c:numCache>
            </c:numRef>
          </c:cat>
          <c:val>
            <c:numRef>
              <c:f>Analysis!$E$31:$Y$31</c:f>
              <c:numCache>
                <c:formatCode>General</c:formatCode>
                <c:ptCount val="21"/>
                <c:pt idx="0">
                  <c:v>124</c:v>
                </c:pt>
                <c:pt idx="1">
                  <c:v>123.5</c:v>
                </c:pt>
                <c:pt idx="2">
                  <c:v>125.5</c:v>
                </c:pt>
                <c:pt idx="3">
                  <c:v>122.5</c:v>
                </c:pt>
                <c:pt idx="4">
                  <c:v>122.5</c:v>
                </c:pt>
                <c:pt idx="5">
                  <c:v>122.5</c:v>
                </c:pt>
                <c:pt idx="6">
                  <c:v>118.5</c:v>
                </c:pt>
                <c:pt idx="7">
                  <c:v>118</c:v>
                </c:pt>
                <c:pt idx="8">
                  <c:v>99.5</c:v>
                </c:pt>
                <c:pt idx="9">
                  <c:v>95</c:v>
                </c:pt>
                <c:pt idx="10">
                  <c:v>50</c:v>
                </c:pt>
                <c:pt idx="11">
                  <c:v>50</c:v>
                </c:pt>
                <c:pt idx="12">
                  <c:v>50</c:v>
                </c:pt>
                <c:pt idx="13">
                  <c:v>44</c:v>
                </c:pt>
                <c:pt idx="14">
                  <c:v>39</c:v>
                </c:pt>
                <c:pt idx="15">
                  <c:v>31</c:v>
                </c:pt>
                <c:pt idx="16">
                  <c:v>23</c:v>
                </c:pt>
                <c:pt idx="17">
                  <c:v>22</c:v>
                </c:pt>
                <c:pt idx="18">
                  <c:v>22</c:v>
                </c:pt>
                <c:pt idx="19">
                  <c:v>22</c:v>
                </c:pt>
                <c:pt idx="20">
                  <c:v>#N/A</c:v>
                </c:pt>
              </c:numCache>
            </c:numRef>
          </c:val>
          <c:extLst>
            <c:ext xmlns:c16="http://schemas.microsoft.com/office/drawing/2014/chart" uri="{C3380CC4-5D6E-409C-BE32-E72D297353CC}">
              <c16:uniqueId val="{00000002-1D31-481B-B369-47BEC2305300}"/>
            </c:ext>
          </c:extLst>
        </c:ser>
        <c:dLbls>
          <c:showLegendKey val="0"/>
          <c:showVal val="0"/>
          <c:showCatName val="0"/>
          <c:showSerName val="0"/>
          <c:showPercent val="0"/>
          <c:showBubbleSize val="0"/>
        </c:dLbls>
        <c:axId val="98024064"/>
        <c:axId val="98026624"/>
      </c:areaChart>
      <c:lineChart>
        <c:grouping val="standard"/>
        <c:varyColors val="0"/>
        <c:ser>
          <c:idx val="3"/>
          <c:order val="3"/>
          <c:tx>
            <c:v>Remaining</c:v>
          </c:tx>
          <c:spPr>
            <a:ln w="25400">
              <a:solidFill>
                <a:schemeClr val="accent6"/>
              </a:solidFill>
            </a:ln>
          </c:spPr>
          <c:marker>
            <c:symbol val="x"/>
            <c:size val="3"/>
            <c:spPr>
              <a:solidFill>
                <a:schemeClr val="accent6"/>
              </a:solidFill>
              <a:ln w="3175"/>
            </c:spPr>
          </c:marker>
          <c:trendline>
            <c:spPr>
              <a:ln w="12700">
                <a:solidFill>
                  <a:srgbClr val="FF0000"/>
                </a:solidFill>
                <a:prstDash val="dash"/>
              </a:ln>
            </c:spPr>
            <c:trendlineType val="linear"/>
            <c:dispRSqr val="0"/>
            <c:dispEq val="0"/>
          </c:trendline>
          <c:cat>
            <c:numRef>
              <c:f>Analysis!$E$19:$Y$19</c:f>
              <c:numCache>
                <c:formatCode>General</c:formatCode>
                <c:ptCount val="21"/>
                <c:pt idx="0">
                  <c:v>1</c:v>
                </c:pt>
                <c:pt idx="1">
                  <c:v>2</c:v>
                </c:pt>
                <c:pt idx="2">
                  <c:v>3</c:v>
                </c:pt>
                <c:pt idx="3">
                  <c:v>4</c:v>
                </c:pt>
                <c:pt idx="4">
                  <c:v>5</c:v>
                </c:pt>
                <c:pt idx="5">
                  <c:v>6</c:v>
                </c:pt>
                <c:pt idx="6">
                  <c:v>7</c:v>
                </c:pt>
                <c:pt idx="7">
                  <c:v>8</c:v>
                </c:pt>
                <c:pt idx="8">
                  <c:v>9</c:v>
                </c:pt>
                <c:pt idx="9">
                  <c:v>10</c:v>
                </c:pt>
                <c:pt idx="10">
                  <c:v>26</c:v>
                </c:pt>
                <c:pt idx="11">
                  <c:v>27</c:v>
                </c:pt>
                <c:pt idx="12">
                  <c:v>28</c:v>
                </c:pt>
                <c:pt idx="13">
                  <c:v>29</c:v>
                </c:pt>
                <c:pt idx="14">
                  <c:v>30</c:v>
                </c:pt>
                <c:pt idx="15">
                  <c:v>31</c:v>
                </c:pt>
                <c:pt idx="16">
                  <c:v>32</c:v>
                </c:pt>
                <c:pt idx="17">
                  <c:v>33</c:v>
                </c:pt>
                <c:pt idx="18">
                  <c:v>34</c:v>
                </c:pt>
                <c:pt idx="19">
                  <c:v>35</c:v>
                </c:pt>
                <c:pt idx="20">
                  <c:v>36</c:v>
                </c:pt>
              </c:numCache>
            </c:numRef>
          </c:cat>
          <c:val>
            <c:numRef>
              <c:f>Analysis!$E$22:$Y$22</c:f>
              <c:numCache>
                <c:formatCode>General</c:formatCode>
                <c:ptCount val="21"/>
                <c:pt idx="0">
                  <c:v>124</c:v>
                </c:pt>
                <c:pt idx="1">
                  <c:v>123.5</c:v>
                </c:pt>
                <c:pt idx="2">
                  <c:v>125.5</c:v>
                </c:pt>
                <c:pt idx="3">
                  <c:v>122.5</c:v>
                </c:pt>
                <c:pt idx="4">
                  <c:v>122.5</c:v>
                </c:pt>
                <c:pt idx="5">
                  <c:v>122.5</c:v>
                </c:pt>
                <c:pt idx="6">
                  <c:v>118.5</c:v>
                </c:pt>
                <c:pt idx="7">
                  <c:v>118</c:v>
                </c:pt>
                <c:pt idx="8">
                  <c:v>99.5</c:v>
                </c:pt>
                <c:pt idx="9">
                  <c:v>95</c:v>
                </c:pt>
                <c:pt idx="10">
                  <c:v>87.5</c:v>
                </c:pt>
                <c:pt idx="11">
                  <c:v>87.3</c:v>
                </c:pt>
                <c:pt idx="12">
                  <c:v>85.3</c:v>
                </c:pt>
                <c:pt idx="13">
                  <c:v>75.5</c:v>
                </c:pt>
                <c:pt idx="14">
                  <c:v>67</c:v>
                </c:pt>
                <c:pt idx="15">
                  <c:v>58</c:v>
                </c:pt>
                <c:pt idx="16">
                  <c:v>48</c:v>
                </c:pt>
                <c:pt idx="17">
                  <c:v>43.5</c:v>
                </c:pt>
                <c:pt idx="18">
                  <c:v>35.5</c:v>
                </c:pt>
                <c:pt idx="19">
                  <c:v>34.5</c:v>
                </c:pt>
                <c:pt idx="20">
                  <c:v>#N/A</c:v>
                </c:pt>
              </c:numCache>
            </c:numRef>
          </c:val>
          <c:smooth val="0"/>
          <c:extLst>
            <c:ext xmlns:c16="http://schemas.microsoft.com/office/drawing/2014/chart" uri="{C3380CC4-5D6E-409C-BE32-E72D297353CC}">
              <c16:uniqueId val="{00000004-1D31-481B-B369-47BEC2305300}"/>
            </c:ext>
          </c:extLst>
        </c:ser>
        <c:ser>
          <c:idx val="4"/>
          <c:order val="4"/>
          <c:tx>
            <c:v>Effort</c:v>
          </c:tx>
          <c:spPr>
            <a:ln w="25400">
              <a:solidFill>
                <a:schemeClr val="accent1"/>
              </a:solidFill>
            </a:ln>
          </c:spPr>
          <c:marker>
            <c:symbol val="circle"/>
            <c:size val="3"/>
            <c:spPr>
              <a:solidFill>
                <a:schemeClr val="accent1"/>
              </a:solidFill>
              <a:ln w="3175"/>
            </c:spPr>
          </c:marker>
          <c:cat>
            <c:numRef>
              <c:f>Analysis!$E$19:$Y$19</c:f>
              <c:numCache>
                <c:formatCode>General</c:formatCode>
                <c:ptCount val="21"/>
                <c:pt idx="0">
                  <c:v>1</c:v>
                </c:pt>
                <c:pt idx="1">
                  <c:v>2</c:v>
                </c:pt>
                <c:pt idx="2">
                  <c:v>3</c:v>
                </c:pt>
                <c:pt idx="3">
                  <c:v>4</c:v>
                </c:pt>
                <c:pt idx="4">
                  <c:v>5</c:v>
                </c:pt>
                <c:pt idx="5">
                  <c:v>6</c:v>
                </c:pt>
                <c:pt idx="6">
                  <c:v>7</c:v>
                </c:pt>
                <c:pt idx="7">
                  <c:v>8</c:v>
                </c:pt>
                <c:pt idx="8">
                  <c:v>9</c:v>
                </c:pt>
                <c:pt idx="9">
                  <c:v>10</c:v>
                </c:pt>
                <c:pt idx="10">
                  <c:v>26</c:v>
                </c:pt>
                <c:pt idx="11">
                  <c:v>27</c:v>
                </c:pt>
                <c:pt idx="12">
                  <c:v>28</c:v>
                </c:pt>
                <c:pt idx="13">
                  <c:v>29</c:v>
                </c:pt>
                <c:pt idx="14">
                  <c:v>30</c:v>
                </c:pt>
                <c:pt idx="15">
                  <c:v>31</c:v>
                </c:pt>
                <c:pt idx="16">
                  <c:v>32</c:v>
                </c:pt>
                <c:pt idx="17">
                  <c:v>33</c:v>
                </c:pt>
                <c:pt idx="18">
                  <c:v>34</c:v>
                </c:pt>
                <c:pt idx="19">
                  <c:v>35</c:v>
                </c:pt>
                <c:pt idx="20">
                  <c:v>36</c:v>
                </c:pt>
              </c:numCache>
            </c:numRef>
          </c:cat>
          <c:val>
            <c:numRef>
              <c:f>Analysis!$E$24:$Y$24</c:f>
              <c:numCache>
                <c:formatCode>General</c:formatCode>
                <c:ptCount val="21"/>
                <c:pt idx="0">
                  <c:v>6</c:v>
                </c:pt>
                <c:pt idx="1">
                  <c:v>6</c:v>
                </c:pt>
                <c:pt idx="2">
                  <c:v>6</c:v>
                </c:pt>
                <c:pt idx="3">
                  <c:v>9</c:v>
                </c:pt>
                <c:pt idx="4">
                  <c:v>9</c:v>
                </c:pt>
                <c:pt idx="5">
                  <c:v>9</c:v>
                </c:pt>
                <c:pt idx="6">
                  <c:v>13</c:v>
                </c:pt>
                <c:pt idx="7">
                  <c:v>13.5</c:v>
                </c:pt>
                <c:pt idx="8">
                  <c:v>34</c:v>
                </c:pt>
                <c:pt idx="9">
                  <c:v>36.5</c:v>
                </c:pt>
                <c:pt idx="10">
                  <c:v>36.5</c:v>
                </c:pt>
                <c:pt idx="11">
                  <c:v>36.700000000000003</c:v>
                </c:pt>
                <c:pt idx="12">
                  <c:v>38.700000000000003</c:v>
                </c:pt>
                <c:pt idx="13">
                  <c:v>49</c:v>
                </c:pt>
                <c:pt idx="14">
                  <c:v>57.5</c:v>
                </c:pt>
                <c:pt idx="15">
                  <c:v>67.5</c:v>
                </c:pt>
                <c:pt idx="16">
                  <c:v>78.5</c:v>
                </c:pt>
                <c:pt idx="17">
                  <c:v>84</c:v>
                </c:pt>
                <c:pt idx="18">
                  <c:v>93</c:v>
                </c:pt>
                <c:pt idx="19">
                  <c:v>96</c:v>
                </c:pt>
                <c:pt idx="20">
                  <c:v>#N/A</c:v>
                </c:pt>
              </c:numCache>
            </c:numRef>
          </c:val>
          <c:smooth val="1"/>
          <c:extLst>
            <c:ext xmlns:c16="http://schemas.microsoft.com/office/drawing/2014/chart" uri="{C3380CC4-5D6E-409C-BE32-E72D297353CC}">
              <c16:uniqueId val="{00000005-1D31-481B-B369-47BEC2305300}"/>
            </c:ext>
          </c:extLst>
        </c:ser>
        <c:dLbls>
          <c:showLegendKey val="0"/>
          <c:showVal val="0"/>
          <c:showCatName val="0"/>
          <c:showSerName val="0"/>
          <c:showPercent val="0"/>
          <c:showBubbleSize val="0"/>
        </c:dLbls>
        <c:marker val="1"/>
        <c:smooth val="0"/>
        <c:axId val="98024064"/>
        <c:axId val="98026624"/>
      </c:lineChart>
      <c:catAx>
        <c:axId val="98024064"/>
        <c:scaling>
          <c:orientation val="minMax"/>
        </c:scaling>
        <c:delete val="0"/>
        <c:axPos val="b"/>
        <c:title>
          <c:tx>
            <c:rich>
              <a:bodyPr/>
              <a:lstStyle/>
              <a:p>
                <a:pPr algn="ctr" rtl="0">
                  <a:defRPr lang="en-US" sz="1400" b="1" i="0" u="none" strike="noStrike" kern="1200" baseline="0">
                    <a:solidFill>
                      <a:sysClr val="windowText" lastClr="000000"/>
                    </a:solidFill>
                    <a:latin typeface="+mn-lt"/>
                    <a:ea typeface="+mn-ea"/>
                    <a:cs typeface="+mn-cs"/>
                  </a:defRPr>
                </a:pPr>
                <a:r>
                  <a:rPr lang="en-US" sz="1400" b="1" i="0" u="none" strike="noStrike" kern="1200" baseline="0">
                    <a:solidFill>
                      <a:sysClr val="windowText" lastClr="000000"/>
                    </a:solidFill>
                    <a:latin typeface="+mn-lt"/>
                    <a:ea typeface="+mn-ea"/>
                    <a:cs typeface="+mn-cs"/>
                  </a:rPr>
                  <a:t>Days</a:t>
                </a:r>
              </a:p>
            </c:rich>
          </c:tx>
          <c:layout>
            <c:manualLayout>
              <c:xMode val="edge"/>
              <c:yMode val="edge"/>
              <c:x val="0.46346112718816135"/>
              <c:y val="0.7504193554753027"/>
            </c:manualLayout>
          </c:layout>
          <c:overlay val="0"/>
        </c:title>
        <c:numFmt formatCode="General" sourceLinked="0"/>
        <c:majorTickMark val="out"/>
        <c:minorTickMark val="none"/>
        <c:tickLblPos val="nextTo"/>
        <c:txPr>
          <a:bodyPr rot="-2700000" vert="horz"/>
          <a:lstStyle/>
          <a:p>
            <a:pPr>
              <a:defRPr/>
            </a:pPr>
            <a:endParaRPr lang="en-US"/>
          </a:p>
        </c:txPr>
        <c:crossAx val="98026624"/>
        <c:crosses val="autoZero"/>
        <c:auto val="1"/>
        <c:lblAlgn val="ctr"/>
        <c:lblOffset val="100"/>
        <c:tickLblSkip val="3"/>
        <c:tickMarkSkip val="1"/>
        <c:noMultiLvlLbl val="1"/>
      </c:catAx>
      <c:valAx>
        <c:axId val="98026624"/>
        <c:scaling>
          <c:orientation val="minMax"/>
          <c:min val="0"/>
        </c:scaling>
        <c:delete val="0"/>
        <c:axPos val="l"/>
        <c:majorGridlines/>
        <c:title>
          <c:tx>
            <c:rich>
              <a:bodyPr/>
              <a:lstStyle/>
              <a:p>
                <a:pPr>
                  <a:defRPr/>
                </a:pPr>
                <a:r>
                  <a:rPr lang="en-US" sz="1400" b="1" i="0" u="none" strike="noStrike" kern="1200" baseline="0">
                    <a:solidFill>
                      <a:sysClr val="windowText" lastClr="000000"/>
                    </a:solidFill>
                    <a:latin typeface="+mn-lt"/>
                    <a:ea typeface="+mn-ea"/>
                    <a:cs typeface="+mn-cs"/>
                  </a:rPr>
                  <a:t>Work Item Hours</a:t>
                </a:r>
              </a:p>
            </c:rich>
          </c:tx>
          <c:layout>
            <c:manualLayout>
              <c:xMode val="edge"/>
              <c:yMode val="edge"/>
              <c:x val="1.5944844501274948E-2"/>
              <c:y val="0.182939237858428"/>
            </c:manualLayout>
          </c:layout>
          <c:overlay val="0"/>
        </c:title>
        <c:numFmt formatCode="General" sourceLinked="1"/>
        <c:majorTickMark val="out"/>
        <c:minorTickMark val="none"/>
        <c:tickLblPos val="nextTo"/>
        <c:txPr>
          <a:bodyPr rot="0" vert="horz"/>
          <a:lstStyle/>
          <a:p>
            <a:pPr>
              <a:defRPr/>
            </a:pPr>
            <a:endParaRPr lang="en-US"/>
          </a:p>
        </c:txPr>
        <c:crossAx val="98024064"/>
        <c:crossesAt val="1"/>
        <c:crossBetween val="midCat"/>
      </c:valAx>
      <c:spPr>
        <a:solidFill>
          <a:srgbClr val="FFFFFF"/>
        </a:solidFill>
      </c:spPr>
    </c:plotArea>
    <c:legend>
      <c:legendPos val="r"/>
      <c:layout>
        <c:manualLayout>
          <c:xMode val="edge"/>
          <c:yMode val="edge"/>
          <c:x val="2.1141254520704252E-2"/>
          <c:y val="0.88314329129911395"/>
          <c:w val="0.94998646536704257"/>
          <c:h val="8.2977127859017633E-2"/>
        </c:manualLayout>
      </c:layout>
      <c:overlay val="0"/>
    </c:legend>
    <c:plotVisOnly val="1"/>
    <c:dispBlanksAs val="zero"/>
    <c:showDLblsOverMax val="0"/>
  </c:chart>
  <c:spPr>
    <a:solidFill>
      <a:srgbClr val="FFFFFF"/>
    </a:solidFill>
  </c:spPr>
  <c:printSettings>
    <c:headerFooter/>
    <c:pageMargins b="0.75000000000000366" l="0.70000000000000062" r="0.70000000000000062" t="0.75000000000000366" header="0.30000000000000032" footer="0.30000000000000032"/>
    <c:pageSetup paperSize="0" orientation="portrait" horizontalDpi="0" verticalDpi="0" copies="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percentStacked"/>
        <c:varyColors val="0"/>
        <c:ser>
          <c:idx val="0"/>
          <c:order val="0"/>
          <c:tx>
            <c:strRef>
              <c:f>'Project Specific Reports'!$A$2</c:f>
              <c:strCache>
                <c:ptCount val="1"/>
                <c:pt idx="0">
                  <c:v>Story / Feature</c:v>
                </c:pt>
              </c:strCache>
            </c:strRef>
          </c:tx>
          <c:invertIfNegative val="0"/>
          <c:val>
            <c:numRef>
              <c:f>'Project Specific Reports'!$B$2</c:f>
              <c:numCache>
                <c:formatCode>General</c:formatCode>
                <c:ptCount val="1"/>
                <c:pt idx="0">
                  <c:v>16</c:v>
                </c:pt>
              </c:numCache>
            </c:numRef>
          </c:val>
          <c:extLst>
            <c:ext xmlns:c16="http://schemas.microsoft.com/office/drawing/2014/chart" uri="{C3380CC4-5D6E-409C-BE32-E72D297353CC}">
              <c16:uniqueId val="{00000000-2416-436C-A3BC-177D54D23C31}"/>
            </c:ext>
          </c:extLst>
        </c:ser>
        <c:ser>
          <c:idx val="1"/>
          <c:order val="1"/>
          <c:tx>
            <c:strRef>
              <c:f>'Project Specific Reports'!$A$3</c:f>
              <c:strCache>
                <c:ptCount val="1"/>
                <c:pt idx="0">
                  <c:v>Tax</c:v>
                </c:pt>
              </c:strCache>
            </c:strRef>
          </c:tx>
          <c:invertIfNegative val="0"/>
          <c:val>
            <c:numRef>
              <c:f>'Project Specific Reports'!$B$3</c:f>
              <c:numCache>
                <c:formatCode>General</c:formatCode>
                <c:ptCount val="1"/>
                <c:pt idx="0">
                  <c:v>2</c:v>
                </c:pt>
              </c:numCache>
            </c:numRef>
          </c:val>
          <c:extLst>
            <c:ext xmlns:c16="http://schemas.microsoft.com/office/drawing/2014/chart" uri="{C3380CC4-5D6E-409C-BE32-E72D297353CC}">
              <c16:uniqueId val="{00000001-2416-436C-A3BC-177D54D23C31}"/>
            </c:ext>
          </c:extLst>
        </c:ser>
        <c:ser>
          <c:idx val="2"/>
          <c:order val="2"/>
          <c:tx>
            <c:strRef>
              <c:f>'Project Specific Reports'!$A$4</c:f>
              <c:strCache>
                <c:ptCount val="1"/>
                <c:pt idx="0">
                  <c:v>Precondition / Debt</c:v>
                </c:pt>
              </c:strCache>
            </c:strRef>
          </c:tx>
          <c:invertIfNegative val="0"/>
          <c:val>
            <c:numRef>
              <c:f>'Project Specific Reports'!$B$4</c:f>
              <c:numCache>
                <c:formatCode>General</c:formatCode>
                <c:ptCount val="1"/>
                <c:pt idx="0">
                  <c:v>4</c:v>
                </c:pt>
              </c:numCache>
            </c:numRef>
          </c:val>
          <c:extLst>
            <c:ext xmlns:c16="http://schemas.microsoft.com/office/drawing/2014/chart" uri="{C3380CC4-5D6E-409C-BE32-E72D297353CC}">
              <c16:uniqueId val="{00000002-2416-436C-A3BC-177D54D23C31}"/>
            </c:ext>
          </c:extLst>
        </c:ser>
        <c:ser>
          <c:idx val="3"/>
          <c:order val="3"/>
          <c:tx>
            <c:strRef>
              <c:f>'Project Specific Reports'!$A$5</c:f>
              <c:strCache>
                <c:ptCount val="1"/>
                <c:pt idx="0">
                  <c:v>Spike</c:v>
                </c:pt>
              </c:strCache>
            </c:strRef>
          </c:tx>
          <c:invertIfNegative val="0"/>
          <c:val>
            <c:numRef>
              <c:f>'Project Specific Reports'!$B$5</c:f>
              <c:numCache>
                <c:formatCode>General</c:formatCode>
                <c:ptCount val="1"/>
                <c:pt idx="0">
                  <c:v>0</c:v>
                </c:pt>
              </c:numCache>
            </c:numRef>
          </c:val>
          <c:extLst>
            <c:ext xmlns:c16="http://schemas.microsoft.com/office/drawing/2014/chart" uri="{C3380CC4-5D6E-409C-BE32-E72D297353CC}">
              <c16:uniqueId val="{00000003-2416-436C-A3BC-177D54D23C31}"/>
            </c:ext>
          </c:extLst>
        </c:ser>
        <c:dLbls>
          <c:showLegendKey val="0"/>
          <c:showVal val="0"/>
          <c:showCatName val="0"/>
          <c:showSerName val="0"/>
          <c:showPercent val="0"/>
          <c:showBubbleSize val="0"/>
        </c:dLbls>
        <c:gapWidth val="150"/>
        <c:overlap val="100"/>
        <c:axId val="103344768"/>
        <c:axId val="103346560"/>
      </c:barChart>
      <c:catAx>
        <c:axId val="103344768"/>
        <c:scaling>
          <c:orientation val="minMax"/>
        </c:scaling>
        <c:delete val="0"/>
        <c:axPos val="b"/>
        <c:majorTickMark val="out"/>
        <c:minorTickMark val="none"/>
        <c:tickLblPos val="nextTo"/>
        <c:crossAx val="103346560"/>
        <c:crosses val="autoZero"/>
        <c:auto val="1"/>
        <c:lblAlgn val="ctr"/>
        <c:lblOffset val="100"/>
        <c:noMultiLvlLbl val="0"/>
      </c:catAx>
      <c:valAx>
        <c:axId val="103346560"/>
        <c:scaling>
          <c:orientation val="minMax"/>
        </c:scaling>
        <c:delete val="0"/>
        <c:axPos val="l"/>
        <c:majorGridlines/>
        <c:numFmt formatCode="0%" sourceLinked="1"/>
        <c:majorTickMark val="out"/>
        <c:minorTickMark val="none"/>
        <c:tickLblPos val="nextTo"/>
        <c:crossAx val="103344768"/>
        <c:crosses val="autoZero"/>
        <c:crossBetween val="between"/>
      </c:valAx>
    </c:plotArea>
    <c:legend>
      <c:legendPos val="r"/>
      <c:overlay val="0"/>
    </c:legend>
    <c:plotVisOnly val="1"/>
    <c:dispBlanksAs val="gap"/>
    <c:showDLblsOverMax val="0"/>
  </c:chart>
  <c:printSettings>
    <c:headerFooter/>
    <c:pageMargins b="0.75000000000000133" l="0.70000000000000062" r="0.70000000000000062" t="0.75000000000000133"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percentStacked"/>
        <c:varyColors val="0"/>
        <c:ser>
          <c:idx val="0"/>
          <c:order val="0"/>
          <c:tx>
            <c:strRef>
              <c:f>'Project Specific Reports'!$A$9</c:f>
              <c:strCache>
                <c:ptCount val="1"/>
                <c:pt idx="0">
                  <c:v>Coding</c:v>
                </c:pt>
              </c:strCache>
            </c:strRef>
          </c:tx>
          <c:invertIfNegative val="0"/>
          <c:val>
            <c:numRef>
              <c:f>'Project Specific Reports'!$B$9:$C$9</c:f>
              <c:numCache>
                <c:formatCode>0%</c:formatCode>
                <c:ptCount val="2"/>
                <c:pt idx="0" formatCode="General">
                  <c:v>0</c:v>
                </c:pt>
                <c:pt idx="1">
                  <c:v>0</c:v>
                </c:pt>
              </c:numCache>
            </c:numRef>
          </c:val>
          <c:extLst>
            <c:ext xmlns:c16="http://schemas.microsoft.com/office/drawing/2014/chart" uri="{C3380CC4-5D6E-409C-BE32-E72D297353CC}">
              <c16:uniqueId val="{00000000-1D50-41F8-8C9E-8CD963D5BAB2}"/>
            </c:ext>
          </c:extLst>
        </c:ser>
        <c:ser>
          <c:idx val="1"/>
          <c:order val="1"/>
          <c:tx>
            <c:strRef>
              <c:f>'Project Specific Reports'!$A$10</c:f>
              <c:strCache>
                <c:ptCount val="1"/>
                <c:pt idx="0">
                  <c:v>Documentation</c:v>
                </c:pt>
              </c:strCache>
            </c:strRef>
          </c:tx>
          <c:invertIfNegative val="0"/>
          <c:val>
            <c:numRef>
              <c:f>'Project Specific Reports'!$B$10:$C$10</c:f>
              <c:numCache>
                <c:formatCode>0%</c:formatCode>
                <c:ptCount val="2"/>
                <c:pt idx="0" formatCode="General">
                  <c:v>0</c:v>
                </c:pt>
                <c:pt idx="1">
                  <c:v>0</c:v>
                </c:pt>
              </c:numCache>
            </c:numRef>
          </c:val>
          <c:extLst>
            <c:ext xmlns:c16="http://schemas.microsoft.com/office/drawing/2014/chart" uri="{C3380CC4-5D6E-409C-BE32-E72D297353CC}">
              <c16:uniqueId val="{00000001-1D50-41F8-8C9E-8CD963D5BAB2}"/>
            </c:ext>
          </c:extLst>
        </c:ser>
        <c:ser>
          <c:idx val="2"/>
          <c:order val="2"/>
          <c:tx>
            <c:strRef>
              <c:f>'Project Specific Reports'!$A$11</c:f>
              <c:strCache>
                <c:ptCount val="1"/>
                <c:pt idx="0">
                  <c:v>Testing</c:v>
                </c:pt>
              </c:strCache>
            </c:strRef>
          </c:tx>
          <c:invertIfNegative val="0"/>
          <c:val>
            <c:numRef>
              <c:f>'Project Specific Reports'!$B$11:$C$11</c:f>
              <c:numCache>
                <c:formatCode>0%</c:formatCode>
                <c:ptCount val="2"/>
                <c:pt idx="0" formatCode="General">
                  <c:v>0</c:v>
                </c:pt>
                <c:pt idx="1">
                  <c:v>0</c:v>
                </c:pt>
              </c:numCache>
            </c:numRef>
          </c:val>
          <c:extLst>
            <c:ext xmlns:c16="http://schemas.microsoft.com/office/drawing/2014/chart" uri="{C3380CC4-5D6E-409C-BE32-E72D297353CC}">
              <c16:uniqueId val="{00000002-1D50-41F8-8C9E-8CD963D5BAB2}"/>
            </c:ext>
          </c:extLst>
        </c:ser>
        <c:ser>
          <c:idx val="3"/>
          <c:order val="3"/>
          <c:tx>
            <c:strRef>
              <c:f>'Project Specific Reports'!$A$12</c:f>
              <c:strCache>
                <c:ptCount val="1"/>
                <c:pt idx="0">
                  <c:v>Project Mgt</c:v>
                </c:pt>
              </c:strCache>
            </c:strRef>
          </c:tx>
          <c:invertIfNegative val="0"/>
          <c:val>
            <c:numRef>
              <c:f>'Project Specific Reports'!$B$12:$C$12</c:f>
              <c:numCache>
                <c:formatCode>0%</c:formatCode>
                <c:ptCount val="2"/>
                <c:pt idx="0" formatCode="General">
                  <c:v>0</c:v>
                </c:pt>
                <c:pt idx="1">
                  <c:v>0</c:v>
                </c:pt>
              </c:numCache>
            </c:numRef>
          </c:val>
          <c:extLst>
            <c:ext xmlns:c16="http://schemas.microsoft.com/office/drawing/2014/chart" uri="{C3380CC4-5D6E-409C-BE32-E72D297353CC}">
              <c16:uniqueId val="{00000003-1D50-41F8-8C9E-8CD963D5BAB2}"/>
            </c:ext>
          </c:extLst>
        </c:ser>
        <c:dLbls>
          <c:showLegendKey val="0"/>
          <c:showVal val="0"/>
          <c:showCatName val="0"/>
          <c:showSerName val="0"/>
          <c:showPercent val="0"/>
          <c:showBubbleSize val="0"/>
        </c:dLbls>
        <c:gapWidth val="150"/>
        <c:overlap val="100"/>
        <c:axId val="103153664"/>
        <c:axId val="103155200"/>
      </c:barChart>
      <c:catAx>
        <c:axId val="103153664"/>
        <c:scaling>
          <c:orientation val="minMax"/>
        </c:scaling>
        <c:delete val="0"/>
        <c:axPos val="b"/>
        <c:majorTickMark val="out"/>
        <c:minorTickMark val="none"/>
        <c:tickLblPos val="nextTo"/>
        <c:crossAx val="103155200"/>
        <c:crosses val="autoZero"/>
        <c:auto val="1"/>
        <c:lblAlgn val="ctr"/>
        <c:lblOffset val="100"/>
        <c:noMultiLvlLbl val="0"/>
      </c:catAx>
      <c:valAx>
        <c:axId val="103155200"/>
        <c:scaling>
          <c:orientation val="minMax"/>
        </c:scaling>
        <c:delete val="0"/>
        <c:axPos val="l"/>
        <c:majorGridlines/>
        <c:numFmt formatCode="0%" sourceLinked="1"/>
        <c:majorTickMark val="out"/>
        <c:minorTickMark val="none"/>
        <c:tickLblPos val="nextTo"/>
        <c:crossAx val="103153664"/>
        <c:crosses val="autoZero"/>
        <c:crossBetween val="between"/>
      </c:valAx>
    </c:plotArea>
    <c:legend>
      <c:legendPos val="r"/>
      <c:overlay val="0"/>
    </c:legend>
    <c:plotVisOnly val="1"/>
    <c:dispBlanksAs val="gap"/>
    <c:showDLblsOverMax val="0"/>
  </c:chart>
  <c:printSettings>
    <c:headerFooter/>
    <c:pageMargins b="0.75000000000000133" l="0.70000000000000062" r="0.70000000000000062" t="0.75000000000000133"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percentStacked"/>
        <c:varyColors val="0"/>
        <c:ser>
          <c:idx val="0"/>
          <c:order val="0"/>
          <c:tx>
            <c:strRef>
              <c:f>'Project Specific Reports'!$A$16</c:f>
              <c:strCache>
                <c:ptCount val="1"/>
                <c:pt idx="0">
                  <c:v>Complete</c:v>
                </c:pt>
              </c:strCache>
            </c:strRef>
          </c:tx>
          <c:invertIfNegative val="0"/>
          <c:val>
            <c:numRef>
              <c:f>'Project Specific Reports'!$B$16</c:f>
              <c:numCache>
                <c:formatCode>General</c:formatCode>
                <c:ptCount val="1"/>
                <c:pt idx="0">
                  <c:v>38</c:v>
                </c:pt>
              </c:numCache>
            </c:numRef>
          </c:val>
          <c:extLst>
            <c:ext xmlns:c16="http://schemas.microsoft.com/office/drawing/2014/chart" uri="{C3380CC4-5D6E-409C-BE32-E72D297353CC}">
              <c16:uniqueId val="{00000000-6F53-4B10-9071-2317980D2B97}"/>
            </c:ext>
          </c:extLst>
        </c:ser>
        <c:ser>
          <c:idx val="1"/>
          <c:order val="1"/>
          <c:tx>
            <c:strRef>
              <c:f>'Project Specific Reports'!$A$17</c:f>
              <c:strCache>
                <c:ptCount val="1"/>
                <c:pt idx="0">
                  <c:v>In Progress</c:v>
                </c:pt>
              </c:strCache>
            </c:strRef>
          </c:tx>
          <c:invertIfNegative val="0"/>
          <c:val>
            <c:numRef>
              <c:f>'Project Specific Reports'!$B$17</c:f>
              <c:numCache>
                <c:formatCode>General</c:formatCode>
                <c:ptCount val="1"/>
                <c:pt idx="0">
                  <c:v>2</c:v>
                </c:pt>
              </c:numCache>
            </c:numRef>
          </c:val>
          <c:extLst>
            <c:ext xmlns:c16="http://schemas.microsoft.com/office/drawing/2014/chart" uri="{C3380CC4-5D6E-409C-BE32-E72D297353CC}">
              <c16:uniqueId val="{00000001-6F53-4B10-9071-2317980D2B97}"/>
            </c:ext>
          </c:extLst>
        </c:ser>
        <c:ser>
          <c:idx val="2"/>
          <c:order val="2"/>
          <c:tx>
            <c:strRef>
              <c:f>'Project Specific Reports'!$A$18</c:f>
              <c:strCache>
                <c:ptCount val="1"/>
                <c:pt idx="0">
                  <c:v>Pending</c:v>
                </c:pt>
              </c:strCache>
            </c:strRef>
          </c:tx>
          <c:invertIfNegative val="0"/>
          <c:val>
            <c:numRef>
              <c:f>'Project Specific Reports'!$B$18</c:f>
              <c:numCache>
                <c:formatCode>General</c:formatCode>
                <c:ptCount val="1"/>
                <c:pt idx="0">
                  <c:v>0</c:v>
                </c:pt>
              </c:numCache>
            </c:numRef>
          </c:val>
          <c:extLst>
            <c:ext xmlns:c16="http://schemas.microsoft.com/office/drawing/2014/chart" uri="{C3380CC4-5D6E-409C-BE32-E72D297353CC}">
              <c16:uniqueId val="{00000002-6F53-4B10-9071-2317980D2B97}"/>
            </c:ext>
          </c:extLst>
        </c:ser>
        <c:ser>
          <c:idx val="3"/>
          <c:order val="3"/>
          <c:tx>
            <c:strRef>
              <c:f>'Project Specific Reports'!$A$19</c:f>
              <c:strCache>
                <c:ptCount val="1"/>
                <c:pt idx="0">
                  <c:v>Postponed</c:v>
                </c:pt>
              </c:strCache>
            </c:strRef>
          </c:tx>
          <c:invertIfNegative val="0"/>
          <c:val>
            <c:numRef>
              <c:f>'Project Specific Reports'!$B$19</c:f>
              <c:numCache>
                <c:formatCode>General</c:formatCode>
                <c:ptCount val="1"/>
                <c:pt idx="0">
                  <c:v>0</c:v>
                </c:pt>
              </c:numCache>
            </c:numRef>
          </c:val>
          <c:extLst>
            <c:ext xmlns:c16="http://schemas.microsoft.com/office/drawing/2014/chart" uri="{C3380CC4-5D6E-409C-BE32-E72D297353CC}">
              <c16:uniqueId val="{00000003-6F53-4B10-9071-2317980D2B97}"/>
            </c:ext>
          </c:extLst>
        </c:ser>
        <c:ser>
          <c:idx val="4"/>
          <c:order val="4"/>
          <c:tx>
            <c:strRef>
              <c:f>'Project Specific Reports'!$A$20</c:f>
              <c:strCache>
                <c:ptCount val="1"/>
                <c:pt idx="0">
                  <c:v>Cancelled</c:v>
                </c:pt>
              </c:strCache>
            </c:strRef>
          </c:tx>
          <c:invertIfNegative val="0"/>
          <c:val>
            <c:numRef>
              <c:f>'Project Specific Reports'!$B$20</c:f>
              <c:numCache>
                <c:formatCode>General</c:formatCode>
                <c:ptCount val="1"/>
                <c:pt idx="0">
                  <c:v>0</c:v>
                </c:pt>
              </c:numCache>
            </c:numRef>
          </c:val>
          <c:extLst>
            <c:ext xmlns:c16="http://schemas.microsoft.com/office/drawing/2014/chart" uri="{C3380CC4-5D6E-409C-BE32-E72D297353CC}">
              <c16:uniqueId val="{00000004-6F53-4B10-9071-2317980D2B97}"/>
            </c:ext>
          </c:extLst>
        </c:ser>
        <c:dLbls>
          <c:showLegendKey val="0"/>
          <c:showVal val="0"/>
          <c:showCatName val="0"/>
          <c:showSerName val="0"/>
          <c:showPercent val="0"/>
          <c:showBubbleSize val="0"/>
        </c:dLbls>
        <c:gapWidth val="150"/>
        <c:overlap val="100"/>
        <c:axId val="103188352"/>
        <c:axId val="103189888"/>
      </c:barChart>
      <c:catAx>
        <c:axId val="103188352"/>
        <c:scaling>
          <c:orientation val="minMax"/>
        </c:scaling>
        <c:delete val="0"/>
        <c:axPos val="b"/>
        <c:majorTickMark val="out"/>
        <c:minorTickMark val="none"/>
        <c:tickLblPos val="nextTo"/>
        <c:crossAx val="103189888"/>
        <c:crosses val="autoZero"/>
        <c:auto val="1"/>
        <c:lblAlgn val="ctr"/>
        <c:lblOffset val="100"/>
        <c:noMultiLvlLbl val="0"/>
      </c:catAx>
      <c:valAx>
        <c:axId val="103189888"/>
        <c:scaling>
          <c:orientation val="minMax"/>
        </c:scaling>
        <c:delete val="0"/>
        <c:axPos val="l"/>
        <c:majorGridlines/>
        <c:numFmt formatCode="0%" sourceLinked="1"/>
        <c:majorTickMark val="out"/>
        <c:minorTickMark val="none"/>
        <c:tickLblPos val="nextTo"/>
        <c:crossAx val="103188352"/>
        <c:crosses val="autoZero"/>
        <c:crossBetween val="between"/>
      </c:valAx>
    </c:plotArea>
    <c:legend>
      <c:legendPos val="r"/>
      <c:overlay val="0"/>
    </c:legend>
    <c:plotVisOnly val="1"/>
    <c:dispBlanksAs val="gap"/>
    <c:showDLblsOverMax val="0"/>
  </c:chart>
  <c:printSettings>
    <c:headerFooter/>
    <c:pageMargins b="0.75000000000000133" l="0.70000000000000062" r="0.70000000000000062" t="0.75000000000000133"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28574</xdr:colOff>
      <xdr:row>1</xdr:row>
      <xdr:rowOff>123825</xdr:rowOff>
    </xdr:from>
    <xdr:to>
      <xdr:col>17</xdr:col>
      <xdr:colOff>609599</xdr:colOff>
      <xdr:row>17</xdr:row>
      <xdr:rowOff>57150</xdr:rowOff>
    </xdr:to>
    <xdr:graphicFrame macro="">
      <xdr:nvGraphicFramePr>
        <xdr:cNvPr id="7296" name="Chart 1">
          <a:extLst>
            <a:ext uri="{FF2B5EF4-FFF2-40B4-BE49-F238E27FC236}">
              <a16:creationId xmlns:a16="http://schemas.microsoft.com/office/drawing/2014/main" id="{00000000-0008-0000-0100-000080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123825</xdr:rowOff>
    </xdr:from>
    <xdr:to>
      <xdr:col>10</xdr:col>
      <xdr:colOff>514350</xdr:colOff>
      <xdr:row>17</xdr:row>
      <xdr:rowOff>66675</xdr:rowOff>
    </xdr:to>
    <xdr:graphicFrame macro="">
      <xdr:nvGraphicFramePr>
        <xdr:cNvPr id="7297" name="Chart 2">
          <a:extLst>
            <a:ext uri="{FF2B5EF4-FFF2-40B4-BE49-F238E27FC236}">
              <a16:creationId xmlns:a16="http://schemas.microsoft.com/office/drawing/2014/main" id="{00000000-0008-0000-0100-000081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28575</xdr:colOff>
      <xdr:row>1</xdr:row>
      <xdr:rowOff>19050</xdr:rowOff>
    </xdr:from>
    <xdr:to>
      <xdr:col>11</xdr:col>
      <xdr:colOff>333375</xdr:colOff>
      <xdr:row>8</xdr:row>
      <xdr:rowOff>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495300</xdr:colOff>
      <xdr:row>1</xdr:row>
      <xdr:rowOff>19050</xdr:rowOff>
    </xdr:from>
    <xdr:to>
      <xdr:col>19</xdr:col>
      <xdr:colOff>190500</xdr:colOff>
      <xdr:row>8</xdr:row>
      <xdr:rowOff>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xdr:colOff>
      <xdr:row>8</xdr:row>
      <xdr:rowOff>0</xdr:rowOff>
    </xdr:from>
    <xdr:to>
      <xdr:col>11</xdr:col>
      <xdr:colOff>333375</xdr:colOff>
      <xdr:row>19</xdr:row>
      <xdr:rowOff>104775</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imon Cameron-Leckey" id="{B9791921-B467-4131-BBDB-393F13F748B1}" userId="S::40410492@ads.qub.ac.uk::1112c033-bba9-4a5c-b512-7a1ded474eff"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33" dT="2024-04-12T16:05:09.50" personId="{B9791921-B467-4131-BBDB-393F13F748B1}" id="{A3EDA5E4-4523-44BD-8DEE-DCC2C7FB5CA8}">
    <text>Adam and Simon will do this over pair programming over the next week</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a.greeran11@gmail.com" TargetMode="External"/><Relationship Id="rId2" Type="http://schemas.openxmlformats.org/officeDocument/2006/relationships/hyperlink" Target="mailto:Hannahaedennis@gmail.com" TargetMode="External"/><Relationship Id="rId1" Type="http://schemas.openxmlformats.org/officeDocument/2006/relationships/hyperlink" Target="mailto:simonleckey@outlook.com" TargetMode="External"/><Relationship Id="rId6" Type="http://schemas.openxmlformats.org/officeDocument/2006/relationships/printerSettings" Target="../printerSettings/printerSettings4.bin"/><Relationship Id="rId5" Type="http://schemas.openxmlformats.org/officeDocument/2006/relationships/hyperlink" Target="mailto:luke.mccall03@gmail.com" TargetMode="External"/><Relationship Id="rId4" Type="http://schemas.openxmlformats.org/officeDocument/2006/relationships/hyperlink" Target="mailto:Peterhepden@outlook.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O77"/>
  <sheetViews>
    <sheetView tabSelected="1" zoomScale="125" zoomScaleNormal="145" workbookViewId="0">
      <pane xSplit="8" ySplit="3" topLeftCell="CF32" activePane="bottomRight" state="frozen"/>
      <selection pane="bottomRight" activeCell="DK70" sqref="DK70"/>
      <selection pane="bottomLeft" activeCell="A3" sqref="A3"/>
      <selection pane="topRight" activeCell="F1" sqref="F1"/>
    </sheetView>
  </sheetViews>
  <sheetFormatPr defaultColWidth="9.140625" defaultRowHeight="12.95" outlineLevelCol="1"/>
  <cols>
    <col min="1" max="1" width="12.140625" style="6" customWidth="1"/>
    <col min="2" max="2" width="16.42578125" style="6" bestFit="1" customWidth="1"/>
    <col min="3" max="3" width="12.140625" style="6" customWidth="1"/>
    <col min="4" max="4" width="6" style="6" customWidth="1"/>
    <col min="5" max="5" width="65.85546875" style="6" customWidth="1"/>
    <col min="6" max="6" width="9" style="6" bestFit="1" customWidth="1"/>
    <col min="7" max="7" width="7" style="6" customWidth="1"/>
    <col min="8" max="8" width="5.42578125" style="6" customWidth="1"/>
    <col min="9" max="9" width="4.28515625" style="6" customWidth="1"/>
    <col min="10" max="11" width="3.28515625" style="149" customWidth="1"/>
    <col min="12" max="12" width="2.42578125" style="6" customWidth="1"/>
    <col min="13" max="14" width="3.28515625" style="6" customWidth="1"/>
    <col min="15" max="15" width="2.42578125" style="6" customWidth="1"/>
    <col min="16" max="17" width="3.28515625" style="6" customWidth="1"/>
    <col min="18" max="18" width="2.42578125" style="6" customWidth="1"/>
    <col min="19" max="20" width="3.28515625" style="6" customWidth="1"/>
    <col min="21" max="21" width="2.42578125" style="6" customWidth="1"/>
    <col min="22" max="23" width="3.28515625" style="6" customWidth="1"/>
    <col min="24" max="24" width="2.42578125" style="6" customWidth="1"/>
    <col min="25" max="26" width="3.28515625" style="6" customWidth="1"/>
    <col min="27" max="27" width="2.42578125" style="6" customWidth="1"/>
    <col min="28" max="29" width="3.28515625" style="6" customWidth="1"/>
    <col min="30" max="30" width="2.42578125" style="6" customWidth="1"/>
    <col min="31" max="32" width="3.28515625" style="6" customWidth="1"/>
    <col min="33" max="33" width="2.42578125" style="6" customWidth="1"/>
    <col min="34" max="35" width="3.28515625" style="6" customWidth="1"/>
    <col min="36" max="36" width="2.42578125" style="6" customWidth="1"/>
    <col min="37" max="38" width="3.28515625" style="6" customWidth="1"/>
    <col min="39" max="39" width="2.42578125" style="6" customWidth="1"/>
    <col min="40" max="41" width="3.28515625" style="6" customWidth="1" outlineLevel="1"/>
    <col min="42" max="42" width="2.42578125" style="6" customWidth="1" outlineLevel="1"/>
    <col min="43" max="44" width="3.28515625" style="6" customWidth="1" outlineLevel="1"/>
    <col min="45" max="45" width="2.42578125" style="6" customWidth="1" outlineLevel="1"/>
    <col min="46" max="47" width="3.28515625" style="6" customWidth="1" outlineLevel="1"/>
    <col min="48" max="48" width="2.42578125" style="6" customWidth="1" outlineLevel="1"/>
    <col min="49" max="50" width="3.28515625" style="6" customWidth="1" outlineLevel="1"/>
    <col min="51" max="51" width="2.42578125" style="6" customWidth="1" outlineLevel="1"/>
    <col min="52" max="52" width="3.28515625" style="6" customWidth="1" outlineLevel="1"/>
    <col min="53" max="53" width="5" style="6" customWidth="1" outlineLevel="1"/>
    <col min="54" max="54" width="2.42578125" style="6" customWidth="1" outlineLevel="1"/>
    <col min="55" max="56" width="3.28515625" style="6" customWidth="1" outlineLevel="1"/>
    <col min="57" max="57" width="2.42578125" style="6" customWidth="1" outlineLevel="1"/>
    <col min="58" max="59" width="3.28515625" style="6" customWidth="1" outlineLevel="1"/>
    <col min="60" max="60" width="2.42578125" style="6" customWidth="1" outlineLevel="1"/>
    <col min="61" max="62" width="3.28515625" style="6" customWidth="1" outlineLevel="1"/>
    <col min="63" max="63" width="2.42578125" style="6" customWidth="1" outlineLevel="1"/>
    <col min="64" max="65" width="3.28515625" style="6" customWidth="1" outlineLevel="1"/>
    <col min="66" max="66" width="2.42578125" style="6" customWidth="1" outlineLevel="1"/>
    <col min="67" max="68" width="3.28515625" style="6" customWidth="1" outlineLevel="1"/>
    <col min="69" max="69" width="2.42578125" style="6" customWidth="1" outlineLevel="1"/>
    <col min="70" max="71" width="3.28515625" style="6" customWidth="1" outlineLevel="1"/>
    <col min="72" max="72" width="2.42578125" style="6" customWidth="1" outlineLevel="1"/>
    <col min="73" max="74" width="3.28515625" style="6" customWidth="1" outlineLevel="1"/>
    <col min="75" max="75" width="2.42578125" style="6" customWidth="1" outlineLevel="1"/>
    <col min="76" max="77" width="3.28515625" style="6" customWidth="1" outlineLevel="1"/>
    <col min="78" max="78" width="2.42578125" style="6" customWidth="1" outlineLevel="1"/>
    <col min="79" max="80" width="3.28515625" style="6" customWidth="1" outlineLevel="1"/>
    <col min="81" max="81" width="2.42578125" style="6" customWidth="1" outlineLevel="1"/>
    <col min="82" max="83" width="3.28515625" style="6" customWidth="1" outlineLevel="1"/>
    <col min="84" max="84" width="2.42578125" style="6" customWidth="1" outlineLevel="1"/>
    <col min="85" max="86" width="3.28515625" style="6" customWidth="1"/>
    <col min="87" max="87" width="2.42578125" style="6" customWidth="1"/>
    <col min="88" max="89" width="3.28515625" style="6" customWidth="1"/>
    <col min="90" max="90" width="2.42578125" style="6" customWidth="1"/>
    <col min="91" max="92" width="3.28515625" style="6" customWidth="1"/>
    <col min="93" max="93" width="2.42578125" style="6" customWidth="1"/>
    <col min="94" max="95" width="3.28515625" style="6" customWidth="1"/>
    <col min="96" max="96" width="2.42578125" style="6" customWidth="1"/>
    <col min="97" max="98" width="3.28515625" style="6" customWidth="1"/>
    <col min="99" max="99" width="2.42578125" style="6" customWidth="1"/>
    <col min="100" max="101" width="3.28515625" style="6" customWidth="1"/>
    <col min="102" max="102" width="2.42578125" style="6" customWidth="1"/>
    <col min="103" max="104" width="3.28515625" style="6" customWidth="1"/>
    <col min="105" max="105" width="2.42578125" style="6" customWidth="1"/>
    <col min="106" max="107" width="3.28515625" style="6" customWidth="1"/>
    <col min="108" max="108" width="2.42578125" style="6" customWidth="1"/>
    <col min="109" max="110" width="3.28515625" style="6" customWidth="1"/>
    <col min="111" max="111" width="2.42578125" style="6" customWidth="1"/>
    <col min="112" max="113" width="3.28515625" style="6" customWidth="1"/>
    <col min="114" max="114" width="2.42578125" style="6" customWidth="1"/>
    <col min="115" max="116" width="3.28515625" style="6" customWidth="1"/>
    <col min="117" max="118" width="2.42578125" style="6" customWidth="1"/>
    <col min="119" max="119" width="8.140625" style="6" customWidth="1"/>
    <col min="120" max="16384" width="9.140625" style="6"/>
  </cols>
  <sheetData>
    <row r="1" spans="1:119">
      <c r="A1" s="1"/>
      <c r="B1" s="1"/>
      <c r="C1" s="1"/>
      <c r="D1" s="1"/>
      <c r="E1" s="2"/>
      <c r="F1" s="3" t="s">
        <v>0</v>
      </c>
      <c r="G1" s="4">
        <f>SprintStart</f>
        <v>45355</v>
      </c>
      <c r="H1" s="1"/>
      <c r="I1" s="1"/>
      <c r="J1" s="177">
        <f>SprintStart</f>
        <v>45355</v>
      </c>
      <c r="K1" s="177"/>
      <c r="L1" s="177"/>
      <c r="M1" s="177">
        <f>IF(AND(SkipWeekends, WEEKDAY(J1)=6),J1+3, J1+1)</f>
        <v>45356</v>
      </c>
      <c r="N1" s="177"/>
      <c r="O1" s="177"/>
      <c r="P1" s="177">
        <f>IF(AND(SkipWeekends, WEEKDAY(M1)=6),M1+3, M1+1)</f>
        <v>45357</v>
      </c>
      <c r="Q1" s="177"/>
      <c r="R1" s="177"/>
      <c r="S1" s="177">
        <f>IF(AND(SkipWeekends, WEEKDAY(P1)=6),P1+3, P1+1)</f>
        <v>45358</v>
      </c>
      <c r="T1" s="177"/>
      <c r="U1" s="177"/>
      <c r="V1" s="177">
        <f>IF(AND(SkipWeekends, WEEKDAY(S1)=6),S1+3, S1+1)</f>
        <v>45359</v>
      </c>
      <c r="W1" s="177"/>
      <c r="X1" s="177"/>
      <c r="Y1" s="177">
        <f>IF(AND(SkipWeekends, WEEKDAY(V1)=6),V1+3, V1+1)</f>
        <v>45362</v>
      </c>
      <c r="Z1" s="177"/>
      <c r="AA1" s="177"/>
      <c r="AB1" s="177">
        <f>IF(AND(SkipWeekends, WEEKDAY(Y1)=6),Y1+3, Y1+1)</f>
        <v>45363</v>
      </c>
      <c r="AC1" s="177"/>
      <c r="AD1" s="177"/>
      <c r="AE1" s="177">
        <f>IF(AND(SkipWeekends, WEEKDAY(AB1)=6),AB1+3, AB1+1)</f>
        <v>45364</v>
      </c>
      <c r="AF1" s="177"/>
      <c r="AG1" s="177"/>
      <c r="AH1" s="177">
        <f>IF(AND(SkipWeekends, WEEKDAY(AE1)=6),AE1+3, AE1+1)</f>
        <v>45365</v>
      </c>
      <c r="AI1" s="177"/>
      <c r="AJ1" s="177"/>
      <c r="AK1" s="177">
        <f>IF(AND(SkipWeekends, WEEKDAY(AH1)=6),AH1+3, AH1+1)</f>
        <v>45366</v>
      </c>
      <c r="AL1" s="177"/>
      <c r="AM1" s="177"/>
      <c r="AN1" s="177">
        <f>IF(AND(SkipWeekends, WEEKDAY(AK1)=6),AK1+3, AK1+1)</f>
        <v>45369</v>
      </c>
      <c r="AO1" s="177"/>
      <c r="AP1" s="177"/>
      <c r="AQ1" s="177">
        <f>IF(AND(SkipWeekends, WEEKDAY(AN1)=6),AN1+3, AN1+1)</f>
        <v>45370</v>
      </c>
      <c r="AR1" s="177"/>
      <c r="AS1" s="177"/>
      <c r="AT1" s="177">
        <f>IF(AND(SkipWeekends, WEEKDAY(AQ1)=6),AQ1+3, AQ1+1)</f>
        <v>45371</v>
      </c>
      <c r="AU1" s="177"/>
      <c r="AV1" s="177"/>
      <c r="AW1" s="177">
        <f>IF(AND(SkipWeekends, WEEKDAY(AT1)=6),AT1+3, AT1+1)</f>
        <v>45372</v>
      </c>
      <c r="AX1" s="177"/>
      <c r="AY1" s="177"/>
      <c r="AZ1" s="177">
        <f>IF(AND(SkipWeekends, WEEKDAY(AW1)=6),AW1+3, AW1+1)</f>
        <v>45373</v>
      </c>
      <c r="BA1" s="177"/>
      <c r="BB1" s="177"/>
      <c r="BC1" s="177">
        <f>IF(AND(SkipWeekends, WEEKDAY(AZ1)=6),AZ1+3, AZ1+1)</f>
        <v>45376</v>
      </c>
      <c r="BD1" s="177"/>
      <c r="BE1" s="177"/>
      <c r="BF1" s="177">
        <f>IF(AND(SkipWeekends, WEEKDAY(BC1)=6),BC1+3, BC1+1)</f>
        <v>45377</v>
      </c>
      <c r="BG1" s="177"/>
      <c r="BH1" s="177"/>
      <c r="BI1" s="177">
        <f>IF(AND(SkipWeekends, WEEKDAY(BF1)=6),BF1+3, BF1+1)</f>
        <v>45378</v>
      </c>
      <c r="BJ1" s="177"/>
      <c r="BK1" s="177"/>
      <c r="BL1" s="177">
        <f>IF(AND(SkipWeekends, WEEKDAY(BI1)=6),BI1+3, BI1+1)</f>
        <v>45379</v>
      </c>
      <c r="BM1" s="177"/>
      <c r="BN1" s="177"/>
      <c r="BO1" s="177">
        <f>IF(AND(SkipWeekends, WEEKDAY(BL1)=6),BL1+3, BL1+1)</f>
        <v>45380</v>
      </c>
      <c r="BP1" s="177"/>
      <c r="BQ1" s="177"/>
      <c r="BR1" s="177">
        <f>IF(AND(SkipWeekends, WEEKDAY(BO1)=6),BO1+3, BO1+1)</f>
        <v>45383</v>
      </c>
      <c r="BS1" s="177"/>
      <c r="BT1" s="177"/>
      <c r="BU1" s="177">
        <f>IF(AND(SkipWeekends, WEEKDAY(BR1)=6),BR1+3, BR1+1)</f>
        <v>45384</v>
      </c>
      <c r="BV1" s="177"/>
      <c r="BW1" s="177"/>
      <c r="BX1" s="177">
        <f>IF(AND(SkipWeekends, WEEKDAY(BU1)=6),BU1+3, BU1+1)</f>
        <v>45385</v>
      </c>
      <c r="BY1" s="177"/>
      <c r="BZ1" s="177"/>
      <c r="CA1" s="177">
        <f>IF(AND(SkipWeekends, WEEKDAY(BX1)=6),BX1+3, BX1+1)</f>
        <v>45386</v>
      </c>
      <c r="CB1" s="177"/>
      <c r="CC1" s="177"/>
      <c r="CD1" s="177">
        <f>IF(AND(SkipWeekends, WEEKDAY(CA1)=6),CA1+3, CA1+1)</f>
        <v>45387</v>
      </c>
      <c r="CE1" s="177"/>
      <c r="CF1" s="177"/>
      <c r="CG1" s="177">
        <f>IF(AND(SkipWeekends, WEEKDAY(CD1)=6),CD1+3, CD1+1)</f>
        <v>45390</v>
      </c>
      <c r="CH1" s="177"/>
      <c r="CI1" s="177"/>
      <c r="CJ1" s="177">
        <f>IF(AND(SkipWeekends, WEEKDAY(CG1)=6),CG1+3, CG1+1)</f>
        <v>45391</v>
      </c>
      <c r="CK1" s="177"/>
      <c r="CL1" s="177"/>
      <c r="CM1" s="177">
        <f>IF(AND(SkipWeekends, WEEKDAY(CJ1)=6),CJ1+3, CJ1+1)</f>
        <v>45392</v>
      </c>
      <c r="CN1" s="177"/>
      <c r="CO1" s="177"/>
      <c r="CP1" s="177">
        <f>IF(AND(SkipWeekends, WEEKDAY(CM1)=6),CM1+3, CM1+1)</f>
        <v>45393</v>
      </c>
      <c r="CQ1" s="177"/>
      <c r="CR1" s="177"/>
      <c r="CS1" s="177">
        <f>IF(AND(SkipWeekends, WEEKDAY(CP1)=6),CP1+3, CP1+1)</f>
        <v>45394</v>
      </c>
      <c r="CT1" s="177"/>
      <c r="CU1" s="177"/>
      <c r="CV1" s="177">
        <f>IF(AND(SkipWeekends, WEEKDAY(CS1)=6),CS1+3, CS1+1)</f>
        <v>45397</v>
      </c>
      <c r="CW1" s="177"/>
      <c r="CX1" s="177"/>
      <c r="CY1" s="177">
        <f>IF(AND(SkipWeekends, WEEKDAY(CV1)=6),CV1+3, CV1+1)</f>
        <v>45398</v>
      </c>
      <c r="CZ1" s="177"/>
      <c r="DA1" s="177"/>
      <c r="DB1" s="177">
        <f>IF(AND(SkipWeekends, WEEKDAY(CY1)=6),CY1+3, CY1+1)</f>
        <v>45399</v>
      </c>
      <c r="DC1" s="177"/>
      <c r="DD1" s="177"/>
      <c r="DE1" s="177">
        <f>IF(AND(SkipWeekends, WEEKDAY(DB1)=6),DB1+3, DB1+1)</f>
        <v>45400</v>
      </c>
      <c r="DF1" s="177"/>
      <c r="DG1" s="177"/>
      <c r="DH1" s="177">
        <f>IF(AND(SkipWeekends, WEEKDAY(DE1)=6),DE1+3, DE1+1)</f>
        <v>45401</v>
      </c>
      <c r="DI1" s="177"/>
      <c r="DJ1" s="177"/>
      <c r="DK1" s="177">
        <f>IF(AND(SkipWeekends, WEEKDAY(DH1)=6),DH1+3, DH1+1)</f>
        <v>45404</v>
      </c>
      <c r="DL1" s="177"/>
      <c r="DM1" s="177"/>
      <c r="DN1" s="5"/>
      <c r="DO1" s="1"/>
    </row>
    <row r="2" spans="1:119">
      <c r="A2" s="1"/>
      <c r="B2" s="1"/>
      <c r="C2" s="1"/>
      <c r="D2" s="1"/>
      <c r="E2" s="7"/>
      <c r="F2" s="8"/>
      <c r="G2" s="9"/>
      <c r="H2" s="1"/>
      <c r="I2" s="1"/>
      <c r="J2" s="144"/>
      <c r="K2" s="144" t="s">
        <v>1</v>
      </c>
      <c r="L2" s="10"/>
      <c r="M2" s="10"/>
      <c r="N2" s="10" t="s">
        <v>2</v>
      </c>
      <c r="O2" s="10"/>
      <c r="P2" s="10"/>
      <c r="Q2" s="10" t="s">
        <v>3</v>
      </c>
      <c r="R2" s="10"/>
      <c r="S2" s="10"/>
      <c r="T2" s="10" t="s">
        <v>4</v>
      </c>
      <c r="U2" s="10"/>
      <c r="V2" s="10"/>
      <c r="W2" s="10" t="s">
        <v>5</v>
      </c>
      <c r="X2" s="10"/>
      <c r="Y2" s="10"/>
      <c r="Z2" s="10" t="s">
        <v>6</v>
      </c>
      <c r="AA2" s="10"/>
      <c r="AB2" s="10"/>
      <c r="AC2" s="10" t="s">
        <v>7</v>
      </c>
      <c r="AD2" s="10"/>
      <c r="AE2" s="10"/>
      <c r="AF2" s="10" t="s">
        <v>8</v>
      </c>
      <c r="AG2" s="10"/>
      <c r="AH2" s="10"/>
      <c r="AI2" s="10" t="s">
        <v>9</v>
      </c>
      <c r="AJ2" s="10"/>
      <c r="AK2" s="10"/>
      <c r="AL2" s="10" t="s">
        <v>10</v>
      </c>
      <c r="AM2" s="10"/>
      <c r="AN2" s="10"/>
      <c r="AO2" s="10" t="s">
        <v>11</v>
      </c>
      <c r="AP2" s="10"/>
      <c r="AQ2" s="10"/>
      <c r="AR2" s="10" t="s">
        <v>12</v>
      </c>
      <c r="AS2" s="10"/>
      <c r="AT2" s="10"/>
      <c r="AU2" s="171" t="s">
        <v>13</v>
      </c>
      <c r="AV2" s="10"/>
      <c r="AW2" s="10"/>
      <c r="AX2" s="171" t="s">
        <v>14</v>
      </c>
      <c r="AY2" s="10"/>
      <c r="AZ2" s="10"/>
      <c r="BA2" s="171" t="s">
        <v>15</v>
      </c>
      <c r="BB2" s="10"/>
      <c r="BC2" s="10"/>
      <c r="BD2" s="171" t="s">
        <v>16</v>
      </c>
      <c r="BE2" s="10"/>
      <c r="BF2" s="10"/>
      <c r="BG2" s="171" t="s">
        <v>17</v>
      </c>
      <c r="BH2" s="10"/>
      <c r="BI2" s="10"/>
      <c r="BJ2" s="171" t="s">
        <v>18</v>
      </c>
      <c r="BK2" s="10"/>
      <c r="BL2" s="10"/>
      <c r="BM2" s="171" t="s">
        <v>19</v>
      </c>
      <c r="BN2" s="10"/>
      <c r="BO2" s="10"/>
      <c r="BP2" s="171" t="s">
        <v>20</v>
      </c>
      <c r="BQ2" s="10"/>
      <c r="BR2" s="10"/>
      <c r="BS2" s="171" t="s">
        <v>21</v>
      </c>
      <c r="BT2" s="10"/>
      <c r="BU2" s="10"/>
      <c r="BV2" s="171" t="s">
        <v>22</v>
      </c>
      <c r="BW2" s="10"/>
      <c r="BX2" s="10"/>
      <c r="BY2" s="171" t="s">
        <v>23</v>
      </c>
      <c r="BZ2" s="10"/>
      <c r="CA2" s="10"/>
      <c r="CB2" s="171" t="s">
        <v>24</v>
      </c>
      <c r="CC2" s="10"/>
      <c r="CD2" s="10"/>
      <c r="CE2" s="171" t="s">
        <v>25</v>
      </c>
      <c r="CF2" s="10"/>
      <c r="CG2" s="10"/>
      <c r="CH2" s="10" t="s">
        <v>26</v>
      </c>
      <c r="CI2" s="10"/>
      <c r="CJ2" s="10"/>
      <c r="CK2" s="10" t="s">
        <v>27</v>
      </c>
      <c r="CL2" s="10"/>
      <c r="CM2" s="10"/>
      <c r="CN2" s="10" t="s">
        <v>28</v>
      </c>
      <c r="CO2" s="10"/>
      <c r="CP2" s="10"/>
      <c r="CQ2" s="10" t="s">
        <v>29</v>
      </c>
      <c r="CR2" s="10"/>
      <c r="CS2" s="10"/>
      <c r="CT2" s="10" t="s">
        <v>30</v>
      </c>
      <c r="CU2" s="10"/>
      <c r="CV2" s="10"/>
      <c r="CW2" s="10" t="s">
        <v>31</v>
      </c>
      <c r="CX2" s="10"/>
      <c r="CY2" s="10"/>
      <c r="CZ2" s="10" t="s">
        <v>32</v>
      </c>
      <c r="DA2" s="10"/>
      <c r="DB2" s="10"/>
      <c r="DC2" s="10" t="s">
        <v>33</v>
      </c>
      <c r="DD2" s="10"/>
      <c r="DE2" s="10"/>
      <c r="DF2" s="10" t="s">
        <v>34</v>
      </c>
      <c r="DG2" s="10"/>
      <c r="DH2" s="10"/>
      <c r="DI2" s="10" t="s">
        <v>35</v>
      </c>
      <c r="DJ2" s="10"/>
      <c r="DK2" s="10"/>
      <c r="DL2" s="10" t="s">
        <v>36</v>
      </c>
      <c r="DM2" s="10"/>
      <c r="DN2" s="5"/>
      <c r="DO2" s="1"/>
    </row>
    <row r="3" spans="1:119" ht="38.25" customHeight="1">
      <c r="A3" s="11" t="s">
        <v>37</v>
      </c>
      <c r="B3" s="11" t="s">
        <v>38</v>
      </c>
      <c r="C3" s="11" t="s">
        <v>39</v>
      </c>
      <c r="D3" s="11" t="s">
        <v>40</v>
      </c>
      <c r="E3" s="1" t="s">
        <v>41</v>
      </c>
      <c r="F3" s="1" t="s">
        <v>42</v>
      </c>
      <c r="G3" s="1" t="s">
        <v>43</v>
      </c>
      <c r="H3" s="12" t="s">
        <v>44</v>
      </c>
      <c r="I3" s="12" t="s">
        <v>45</v>
      </c>
      <c r="J3" s="145" t="s">
        <v>46</v>
      </c>
      <c r="K3" s="146" t="s">
        <v>47</v>
      </c>
      <c r="L3" s="14"/>
      <c r="M3" s="13" t="s">
        <v>46</v>
      </c>
      <c r="N3" s="14" t="s">
        <v>47</v>
      </c>
      <c r="O3" s="14"/>
      <c r="P3" s="13" t="s">
        <v>46</v>
      </c>
      <c r="Q3" s="14" t="s">
        <v>47</v>
      </c>
      <c r="R3" s="14"/>
      <c r="S3" s="13" t="s">
        <v>46</v>
      </c>
      <c r="T3" s="14" t="s">
        <v>47</v>
      </c>
      <c r="U3" s="14"/>
      <c r="V3" s="13" t="s">
        <v>46</v>
      </c>
      <c r="W3" s="14" t="s">
        <v>47</v>
      </c>
      <c r="X3" s="14"/>
      <c r="Y3" s="13" t="s">
        <v>46</v>
      </c>
      <c r="Z3" s="14" t="s">
        <v>47</v>
      </c>
      <c r="AA3" s="14"/>
      <c r="AB3" s="13" t="s">
        <v>46</v>
      </c>
      <c r="AC3" s="14" t="s">
        <v>47</v>
      </c>
      <c r="AD3" s="14"/>
      <c r="AE3" s="13" t="s">
        <v>46</v>
      </c>
      <c r="AF3" s="14" t="s">
        <v>47</v>
      </c>
      <c r="AG3" s="14"/>
      <c r="AH3" s="13" t="s">
        <v>46</v>
      </c>
      <c r="AI3" s="14" t="s">
        <v>47</v>
      </c>
      <c r="AJ3" s="14"/>
      <c r="AK3" s="13" t="s">
        <v>46</v>
      </c>
      <c r="AL3" s="14" t="s">
        <v>47</v>
      </c>
      <c r="AM3" s="14"/>
      <c r="AN3" s="13" t="s">
        <v>46</v>
      </c>
      <c r="AO3" s="14" t="s">
        <v>47</v>
      </c>
      <c r="AP3" s="14"/>
      <c r="AQ3" s="13" t="s">
        <v>46</v>
      </c>
      <c r="AR3" s="14" t="s">
        <v>47</v>
      </c>
      <c r="AS3" s="14"/>
      <c r="AT3" s="13" t="s">
        <v>46</v>
      </c>
      <c r="AU3" s="14" t="s">
        <v>47</v>
      </c>
      <c r="AV3" s="14"/>
      <c r="AW3" s="13" t="s">
        <v>46</v>
      </c>
      <c r="AX3" s="14" t="s">
        <v>47</v>
      </c>
      <c r="AY3" s="14"/>
      <c r="AZ3" s="13" t="s">
        <v>46</v>
      </c>
      <c r="BA3" s="14" t="s">
        <v>47</v>
      </c>
      <c r="BB3" s="14"/>
      <c r="BC3" s="13" t="s">
        <v>46</v>
      </c>
      <c r="BD3" s="14" t="s">
        <v>47</v>
      </c>
      <c r="BE3" s="14"/>
      <c r="BF3" s="13" t="s">
        <v>46</v>
      </c>
      <c r="BG3" s="14" t="s">
        <v>47</v>
      </c>
      <c r="BH3" s="14"/>
      <c r="BI3" s="13" t="s">
        <v>46</v>
      </c>
      <c r="BJ3" s="14" t="s">
        <v>47</v>
      </c>
      <c r="BK3" s="14"/>
      <c r="BL3" s="13" t="s">
        <v>46</v>
      </c>
      <c r="BM3" s="14" t="s">
        <v>47</v>
      </c>
      <c r="BN3" s="14"/>
      <c r="BO3" s="13" t="s">
        <v>46</v>
      </c>
      <c r="BP3" s="14" t="s">
        <v>47</v>
      </c>
      <c r="BQ3" s="14"/>
      <c r="BR3" s="13" t="s">
        <v>46</v>
      </c>
      <c r="BS3" s="14" t="s">
        <v>47</v>
      </c>
      <c r="BT3" s="14"/>
      <c r="BU3" s="13" t="s">
        <v>46</v>
      </c>
      <c r="BV3" s="14" t="s">
        <v>47</v>
      </c>
      <c r="BW3" s="14"/>
      <c r="BX3" s="13" t="s">
        <v>46</v>
      </c>
      <c r="BY3" s="14" t="s">
        <v>47</v>
      </c>
      <c r="BZ3" s="14"/>
      <c r="CA3" s="13" t="s">
        <v>46</v>
      </c>
      <c r="CB3" s="14" t="s">
        <v>47</v>
      </c>
      <c r="CC3" s="14"/>
      <c r="CD3" s="13" t="s">
        <v>46</v>
      </c>
      <c r="CE3" s="14" t="s">
        <v>47</v>
      </c>
      <c r="CF3" s="14"/>
      <c r="CG3" s="13" t="s">
        <v>46</v>
      </c>
      <c r="CH3" s="14" t="s">
        <v>47</v>
      </c>
      <c r="CI3" s="14"/>
      <c r="CJ3" s="13" t="s">
        <v>46</v>
      </c>
      <c r="CK3" s="14" t="s">
        <v>47</v>
      </c>
      <c r="CL3" s="14"/>
      <c r="CM3" s="13" t="s">
        <v>46</v>
      </c>
      <c r="CN3" s="14" t="s">
        <v>47</v>
      </c>
      <c r="CO3" s="14"/>
      <c r="CP3" s="13" t="s">
        <v>46</v>
      </c>
      <c r="CQ3" s="14" t="s">
        <v>47</v>
      </c>
      <c r="CR3" s="14"/>
      <c r="CS3" s="13" t="s">
        <v>46</v>
      </c>
      <c r="CT3" s="14" t="s">
        <v>47</v>
      </c>
      <c r="CU3" s="14"/>
      <c r="CV3" s="13" t="s">
        <v>46</v>
      </c>
      <c r="CW3" s="14" t="s">
        <v>47</v>
      </c>
      <c r="CX3" s="14"/>
      <c r="CY3" s="13" t="s">
        <v>46</v>
      </c>
      <c r="CZ3" s="14" t="s">
        <v>47</v>
      </c>
      <c r="DA3" s="14"/>
      <c r="DB3" s="13" t="s">
        <v>46</v>
      </c>
      <c r="DC3" s="14" t="s">
        <v>47</v>
      </c>
      <c r="DD3" s="14"/>
      <c r="DE3" s="13" t="s">
        <v>46</v>
      </c>
      <c r="DF3" s="14" t="s">
        <v>47</v>
      </c>
      <c r="DG3" s="14"/>
      <c r="DH3" s="13" t="s">
        <v>46</v>
      </c>
      <c r="DI3" s="14" t="s">
        <v>47</v>
      </c>
      <c r="DJ3" s="14"/>
      <c r="DK3" s="13" t="s">
        <v>46</v>
      </c>
      <c r="DL3" s="14" t="s">
        <v>47</v>
      </c>
      <c r="DM3" s="14"/>
      <c r="DN3" s="14"/>
      <c r="DO3" s="15" t="s">
        <v>48</v>
      </c>
    </row>
    <row r="4" spans="1:119" ht="12.75">
      <c r="A4" s="16" t="s">
        <v>49</v>
      </c>
      <c r="B4" s="16"/>
      <c r="C4" s="16"/>
      <c r="D4" s="17">
        <v>1</v>
      </c>
      <c r="E4" s="164" t="s">
        <v>50</v>
      </c>
      <c r="F4" s="18" t="s">
        <v>51</v>
      </c>
      <c r="G4" s="19" t="str">
        <f t="shared" ref="G4:G62" ca="1" si="0">(INDEX(Burndown,ROW(G4)-ROW(G$3),MIN(TODAY()-SprintStart,29)*3+3))</f>
        <v>Complete</v>
      </c>
      <c r="H4" s="20">
        <v>2</v>
      </c>
      <c r="I4" s="21">
        <v>4</v>
      </c>
      <c r="J4" s="22">
        <v>0</v>
      </c>
      <c r="K4" s="22">
        <v>2</v>
      </c>
      <c r="L4" s="23" t="s">
        <v>52</v>
      </c>
      <c r="M4" s="22">
        <v>0</v>
      </c>
      <c r="N4" s="22">
        <v>2</v>
      </c>
      <c r="O4" s="23" t="s">
        <v>52</v>
      </c>
      <c r="P4" s="22">
        <v>0</v>
      </c>
      <c r="Q4" s="22">
        <v>2</v>
      </c>
      <c r="R4" s="23" t="s">
        <v>52</v>
      </c>
      <c r="S4" s="22">
        <v>0</v>
      </c>
      <c r="T4" s="22">
        <v>2</v>
      </c>
      <c r="U4" s="23" t="s">
        <v>52</v>
      </c>
      <c r="V4" s="22">
        <v>0</v>
      </c>
      <c r="W4" s="22">
        <v>2</v>
      </c>
      <c r="X4" s="23" t="s">
        <v>52</v>
      </c>
      <c r="Y4" s="22">
        <v>0</v>
      </c>
      <c r="Z4" s="22">
        <v>2</v>
      </c>
      <c r="AA4" s="23" t="s">
        <v>52</v>
      </c>
      <c r="AB4" s="22">
        <v>0</v>
      </c>
      <c r="AC4" s="22">
        <v>2</v>
      </c>
      <c r="AD4" s="23" t="s">
        <v>52</v>
      </c>
      <c r="AE4" s="22">
        <v>0</v>
      </c>
      <c r="AF4" s="22">
        <v>2</v>
      </c>
      <c r="AG4" s="23" t="s">
        <v>52</v>
      </c>
      <c r="AH4" s="22">
        <v>2</v>
      </c>
      <c r="AI4" s="22">
        <v>0</v>
      </c>
      <c r="AJ4" s="23" t="s">
        <v>52</v>
      </c>
      <c r="AK4" s="22">
        <v>0</v>
      </c>
      <c r="AL4" s="22">
        <v>0</v>
      </c>
      <c r="AM4" s="23" t="s">
        <v>52</v>
      </c>
      <c r="AN4" s="22">
        <v>0</v>
      </c>
      <c r="AO4" s="22">
        <v>0</v>
      </c>
      <c r="AP4" s="23" t="s">
        <v>52</v>
      </c>
      <c r="AQ4" s="22">
        <v>0</v>
      </c>
      <c r="AR4" s="22">
        <v>0</v>
      </c>
      <c r="AS4" s="23" t="s">
        <v>52</v>
      </c>
      <c r="AT4" s="22">
        <v>0</v>
      </c>
      <c r="AU4" s="22">
        <v>0</v>
      </c>
      <c r="AV4" s="23" t="s">
        <v>52</v>
      </c>
      <c r="AW4" s="22">
        <v>0</v>
      </c>
      <c r="AX4" s="22">
        <v>0</v>
      </c>
      <c r="AY4" s="23" t="str">
        <f>IF(SUMPRODUCT($J$66:AX$66,$J4:AX4)&lt;0.5, "Pending", IF(AX4&lt;0.5, "Complete", "In Progress"))</f>
        <v>Complete</v>
      </c>
      <c r="AZ4" s="22">
        <v>0</v>
      </c>
      <c r="BA4" s="22">
        <f>MAX(AX4-AZ4,0)</f>
        <v>0</v>
      </c>
      <c r="BB4" s="23" t="str">
        <f>IF(SUMPRODUCT($J$66:BA$66,$J4:BA4)&lt;0.5, "Pending", IF(BA4&lt;0.5, "Complete", "In Progress"))</f>
        <v>Complete</v>
      </c>
      <c r="BC4" s="22">
        <v>0</v>
      </c>
      <c r="BD4" s="22">
        <f t="shared" ref="BD4" si="1">MAX(BA4-BC4,0)</f>
        <v>0</v>
      </c>
      <c r="BE4" s="23" t="str">
        <f>IF(SUMPRODUCT($J$66:BD$66,$J4:BD4)&lt;0.5, "Pending", IF(BD4&lt;0.5, "Complete", "In Progress"))</f>
        <v>Complete</v>
      </c>
      <c r="BF4" s="22">
        <v>0</v>
      </c>
      <c r="BG4" s="22">
        <f t="shared" ref="BG4" si="2">MAX(BD4-BF4,0)</f>
        <v>0</v>
      </c>
      <c r="BH4" s="23" t="str">
        <f>IF(SUMPRODUCT($J$66:BG$66,$J4:BG4)&lt;0.5, "Pending", IF(BG4&lt;0.5, "Complete", "In Progress"))</f>
        <v>Complete</v>
      </c>
      <c r="BI4" s="22">
        <v>0</v>
      </c>
      <c r="BJ4" s="22">
        <f t="shared" ref="BJ4" si="3">MAX(BG4-BI4,0)</f>
        <v>0</v>
      </c>
      <c r="BK4" s="23" t="str">
        <f>IF(SUMPRODUCT($J$66:BJ$66,$J4:BJ4)&lt;0.5, "Pending", IF(BJ4&lt;0.5, "Complete", "In Progress"))</f>
        <v>Complete</v>
      </c>
      <c r="BL4" s="22">
        <v>0</v>
      </c>
      <c r="BM4" s="22">
        <f t="shared" ref="BM4" si="4">MAX(BJ4-BL4,0)</f>
        <v>0</v>
      </c>
      <c r="BN4" s="23" t="str">
        <f>IF(SUMPRODUCT($J$66:BM$66,$J4:BM4)&lt;0.5, "Pending", IF(BM4&lt;0.5, "Complete", "In Progress"))</f>
        <v>Complete</v>
      </c>
      <c r="BO4" s="22">
        <v>0</v>
      </c>
      <c r="BP4" s="22">
        <f t="shared" ref="BP4" si="5">MAX(BM4-BO4,0)</f>
        <v>0</v>
      </c>
      <c r="BQ4" s="23" t="str">
        <f>IF(SUMPRODUCT($J$66:BP$66,$J4:BP4)&lt;0.5, "Pending", IF(BP4&lt;0.5, "Complete", "In Progress"))</f>
        <v>Complete</v>
      </c>
      <c r="BR4" s="22">
        <v>0</v>
      </c>
      <c r="BS4" s="22">
        <f t="shared" ref="BS4" si="6">MAX(BP4-BR4,0)</f>
        <v>0</v>
      </c>
      <c r="BT4" s="23" t="str">
        <f>IF(SUMPRODUCT($J$66:BS$66,$J4:BS4)&lt;0.5, "Pending", IF(BS4&lt;0.5, "Complete", "In Progress"))</f>
        <v>Complete</v>
      </c>
      <c r="BU4" s="22">
        <v>0</v>
      </c>
      <c r="BV4" s="22">
        <f t="shared" ref="BV4" si="7">MAX(BS4-BU4,0)</f>
        <v>0</v>
      </c>
      <c r="BW4" s="23" t="str">
        <f>IF(SUMPRODUCT($J$66:BV$66,$J4:BV4)&lt;0.5, "Pending", IF(BV4&lt;0.5, "Complete", "In Progress"))</f>
        <v>Complete</v>
      </c>
      <c r="BX4" s="22">
        <v>0</v>
      </c>
      <c r="BY4" s="22">
        <f t="shared" ref="BY4" si="8">MAX(BV4-BX4,0)</f>
        <v>0</v>
      </c>
      <c r="BZ4" s="23" t="str">
        <f>IF(SUMPRODUCT($J$66:BY$66,$J4:BY4)&lt;0.5, "Pending", IF(BY4&lt;0.5, "Complete", "In Progress"))</f>
        <v>Complete</v>
      </c>
      <c r="CA4" s="22">
        <v>0</v>
      </c>
      <c r="CB4" s="22">
        <f t="shared" ref="CB4" si="9">MAX(BY4-CA4,0)</f>
        <v>0</v>
      </c>
      <c r="CC4" s="23" t="str">
        <f>IF(SUMPRODUCT($J$66:CB$66,$J4:CB4)&lt;0.5, "Pending", IF(CB4&lt;0.5, "Complete", "In Progress"))</f>
        <v>Complete</v>
      </c>
      <c r="CD4" s="22">
        <v>0</v>
      </c>
      <c r="CE4" s="22">
        <f t="shared" ref="CE4:CE63" si="10">MAX(CB4-CD4,0)</f>
        <v>0</v>
      </c>
      <c r="CF4" s="23" t="str">
        <f>IF(SUMPRODUCT($J$66:CE$66,$J4:CE4)&lt;0.5, "Pending", IF(CE4&lt;0.5, "Complete", "In Progress"))</f>
        <v>Complete</v>
      </c>
      <c r="CG4" s="22">
        <v>0</v>
      </c>
      <c r="CH4" s="22">
        <f t="shared" ref="CH4:CH63" si="11">MAX(CE4-CG4,0)</f>
        <v>0</v>
      </c>
      <c r="CI4" s="23" t="str">
        <f>IF(SUMPRODUCT($J$66:CH$66,$J4:CH4)&lt;0.5, "Pending", IF(CH4&lt;0.5, "Complete", "In Progress"))</f>
        <v>Complete</v>
      </c>
      <c r="CJ4" s="22">
        <v>0</v>
      </c>
      <c r="CK4" s="22">
        <f t="shared" ref="CK4:CK63" si="12">MAX(CH4-CJ4,0)</f>
        <v>0</v>
      </c>
      <c r="CL4" s="23" t="str">
        <f>IF(SUMPRODUCT($J$66:CK$66,$J4:CK4)&lt;0.5, "Pending", IF(CK4&lt;0.5, "Complete", "In Progress"))</f>
        <v>Complete</v>
      </c>
      <c r="CM4" s="22">
        <v>0</v>
      </c>
      <c r="CN4" s="22">
        <f t="shared" ref="CN4:CN63" si="13">MAX(CK4-CM4,0)</f>
        <v>0</v>
      </c>
      <c r="CO4" s="23" t="str">
        <f>IF(SUMPRODUCT($J$66:CN$66,$J4:CN4)&lt;0.5, "Pending", IF(CN4&lt;0.5, "Complete", "In Progress"))</f>
        <v>Complete</v>
      </c>
      <c r="CP4" s="22">
        <v>0</v>
      </c>
      <c r="CQ4" s="22">
        <f t="shared" ref="CQ4:CQ63" si="14">MAX(CN4-CP4,0)</f>
        <v>0</v>
      </c>
      <c r="CR4" s="23" t="str">
        <f>IF(SUMPRODUCT($J$66:CQ$66,$J4:CQ4)&lt;0.5, "Pending", IF(CQ4&lt;0.5, "Complete", "In Progress"))</f>
        <v>Complete</v>
      </c>
      <c r="CS4" s="22">
        <v>0</v>
      </c>
      <c r="CT4" s="22">
        <f t="shared" ref="CT4:CT63" si="15">MAX(CQ4-CS4,0)</f>
        <v>0</v>
      </c>
      <c r="CU4" s="23" t="str">
        <f>IF(SUMPRODUCT($J$66:CT$66,$J4:CT4)&lt;0.5, "Pending", IF(CT4&lt;0.5, "Complete", "In Progress"))</f>
        <v>Complete</v>
      </c>
      <c r="CV4" s="22">
        <v>0</v>
      </c>
      <c r="CW4" s="22">
        <f t="shared" ref="CW4:CW63" si="16">MAX(CT4-CV4,0)</f>
        <v>0</v>
      </c>
      <c r="CX4" s="23" t="str">
        <f>IF(SUMPRODUCT($J$66:CW$66,$J4:CW4)&lt;0.5, "Pending", IF(CW4&lt;0.5, "Complete", "In Progress"))</f>
        <v>Complete</v>
      </c>
      <c r="CY4" s="22">
        <v>0</v>
      </c>
      <c r="CZ4" s="22">
        <f t="shared" ref="CZ4:CZ63" si="17">MAX(CW4-CY4,0)</f>
        <v>0</v>
      </c>
      <c r="DA4" s="23" t="str">
        <f>IF(SUMPRODUCT($J$66:CZ$66,$J4:CZ4)&lt;0.5, "Pending", IF(CZ4&lt;0.5, "Complete", "In Progress"))</f>
        <v>Complete</v>
      </c>
      <c r="DB4" s="22">
        <v>0</v>
      </c>
      <c r="DC4" s="22">
        <f t="shared" ref="DC4:DC63" si="18">MAX(CZ4-DB4,0)</f>
        <v>0</v>
      </c>
      <c r="DD4" s="23" t="str">
        <f>IF(SUMPRODUCT($J$66:DC$66,$J4:DC4)&lt;0.5, "Pending", IF(DC4&lt;0.5, "Complete", "In Progress"))</f>
        <v>Complete</v>
      </c>
      <c r="DE4" s="22">
        <v>0</v>
      </c>
      <c r="DF4" s="22">
        <f t="shared" ref="DF4:DF63" si="19">MAX(DC4-DE4,0)</f>
        <v>0</v>
      </c>
      <c r="DG4" s="23" t="str">
        <f>IF(SUMPRODUCT($J$66:DF$66,$J4:DF4)&lt;0.5, "Pending", IF(DF4&lt;0.5, "Complete", "In Progress"))</f>
        <v>Complete</v>
      </c>
      <c r="DH4" s="22">
        <v>0</v>
      </c>
      <c r="DI4" s="22">
        <f t="shared" ref="DI4:DI63" si="20">MAX(DF4-DH4,0)</f>
        <v>0</v>
      </c>
      <c r="DJ4" s="23" t="str">
        <f>IF(SUMPRODUCT($J$66:DI$66,$J4:DI4)&lt;0.5, "Pending", IF(DI4&lt;0.5, "Complete", "In Progress"))</f>
        <v>Complete</v>
      </c>
      <c r="DK4" s="22">
        <v>0</v>
      </c>
      <c r="DL4" s="22">
        <f t="shared" ref="DL4:DL63" si="21">MAX(DI4-DK4,0)</f>
        <v>0</v>
      </c>
      <c r="DM4" s="23" t="str">
        <f>IF(SUMPRODUCT($J$66:DL$66,$J4:DL4)&lt;0.5, "Pending", IF(DL4&lt;0.5, "Complete", "In Progress"))</f>
        <v>Complete</v>
      </c>
      <c r="DN4" s="24"/>
      <c r="DO4" s="25">
        <f>SUMPRODUCT($H$66:AY$66,$H4:AY4)</f>
        <v>2</v>
      </c>
    </row>
    <row r="5" spans="1:119" ht="12.75">
      <c r="A5" s="16"/>
      <c r="B5" s="16"/>
      <c r="C5" s="16"/>
      <c r="D5" s="17"/>
      <c r="E5" s="164" t="s">
        <v>50</v>
      </c>
      <c r="F5" s="18" t="s">
        <v>53</v>
      </c>
      <c r="G5" s="19" t="str">
        <f t="shared" ca="1" si="0"/>
        <v>Complete</v>
      </c>
      <c r="H5" s="20">
        <v>2.5</v>
      </c>
      <c r="I5" s="21">
        <v>4</v>
      </c>
      <c r="J5" s="22">
        <v>0</v>
      </c>
      <c r="K5" s="22">
        <v>4</v>
      </c>
      <c r="L5" s="23" t="s">
        <v>52</v>
      </c>
      <c r="M5" s="22">
        <v>0</v>
      </c>
      <c r="N5" s="22">
        <v>4</v>
      </c>
      <c r="O5" s="23" t="s">
        <v>52</v>
      </c>
      <c r="P5" s="22">
        <v>0</v>
      </c>
      <c r="Q5" s="22">
        <v>4</v>
      </c>
      <c r="R5" s="23" t="s">
        <v>52</v>
      </c>
      <c r="S5" s="22">
        <v>0</v>
      </c>
      <c r="T5" s="22">
        <v>4</v>
      </c>
      <c r="U5" s="23" t="s">
        <v>52</v>
      </c>
      <c r="V5" s="22">
        <v>0</v>
      </c>
      <c r="W5" s="22">
        <v>4</v>
      </c>
      <c r="X5" s="23" t="s">
        <v>52</v>
      </c>
      <c r="Y5" s="22">
        <v>0</v>
      </c>
      <c r="Z5" s="22">
        <v>4</v>
      </c>
      <c r="AA5" s="23" t="s">
        <v>52</v>
      </c>
      <c r="AB5" s="22">
        <v>0</v>
      </c>
      <c r="AC5" s="22">
        <v>4</v>
      </c>
      <c r="AD5" s="23" t="s">
        <v>52</v>
      </c>
      <c r="AE5" s="22">
        <v>0</v>
      </c>
      <c r="AF5" s="22">
        <v>4</v>
      </c>
      <c r="AG5" s="23" t="s">
        <v>52</v>
      </c>
      <c r="AH5" s="22">
        <v>2</v>
      </c>
      <c r="AI5" s="22">
        <v>2</v>
      </c>
      <c r="AJ5" s="23" t="s">
        <v>52</v>
      </c>
      <c r="AK5" s="22">
        <v>0</v>
      </c>
      <c r="AL5" s="22">
        <v>2</v>
      </c>
      <c r="AM5" s="23" t="s">
        <v>52</v>
      </c>
      <c r="AN5" s="22">
        <v>0</v>
      </c>
      <c r="AO5" s="22">
        <v>2</v>
      </c>
      <c r="AP5" s="23" t="s">
        <v>52</v>
      </c>
      <c r="AQ5" s="22">
        <v>0</v>
      </c>
      <c r="AR5" s="22">
        <v>2</v>
      </c>
      <c r="AS5" s="23" t="s">
        <v>52</v>
      </c>
      <c r="AT5" s="22">
        <v>0</v>
      </c>
      <c r="AU5" s="22">
        <v>2</v>
      </c>
      <c r="AV5" s="23" t="s">
        <v>52</v>
      </c>
      <c r="AW5" s="22">
        <v>0</v>
      </c>
      <c r="AX5" s="22">
        <v>0.5</v>
      </c>
      <c r="AY5" s="23" t="str">
        <f>IF(SUMPRODUCT($J$66:AX$66,$J5:AX5)&lt;0.5, "Pending", IF(AX5&lt;0.5, "Complete", "In Progress"))</f>
        <v>In Progress</v>
      </c>
      <c r="AZ5" s="22">
        <v>0</v>
      </c>
      <c r="BA5" s="22">
        <f t="shared" ref="BA5:BA63" si="22">MAX(AX5-AZ5,0)</f>
        <v>0.5</v>
      </c>
      <c r="BB5" s="23" t="str">
        <f>IF(SUMPRODUCT($J$66:BA$66,$J5:BA5)&lt;0.5, "Pending", IF(BA5&lt;0.5, "Complete", "In Progress"))</f>
        <v>In Progress</v>
      </c>
      <c r="BC5" s="22">
        <v>0</v>
      </c>
      <c r="BD5" s="22">
        <f t="shared" ref="BD5:BD62" si="23">MAX(BA5-BC5,0)</f>
        <v>0.5</v>
      </c>
      <c r="BE5" s="23" t="str">
        <f>IF(SUMPRODUCT($J$66:BD$66,$J5:BD5)&lt;0.5, "Pending", IF(BD5&lt;0.5, "Complete", "In Progress"))</f>
        <v>In Progress</v>
      </c>
      <c r="BF5" s="22">
        <v>0</v>
      </c>
      <c r="BG5" s="22">
        <f t="shared" ref="BG5:BG62" si="24">MAX(BD5-BF5,0)</f>
        <v>0.5</v>
      </c>
      <c r="BH5" s="23" t="str">
        <f>IF(SUMPRODUCT($J$66:BG$66,$J5:BG5)&lt;0.5, "Pending", IF(BG5&lt;0.5, "Complete", "In Progress"))</f>
        <v>In Progress</v>
      </c>
      <c r="BI5" s="22">
        <v>0</v>
      </c>
      <c r="BJ5" s="22">
        <f t="shared" ref="BJ5:BJ62" si="25">MAX(BG5-BI5,0)</f>
        <v>0.5</v>
      </c>
      <c r="BK5" s="23" t="str">
        <f>IF(SUMPRODUCT($J$66:BJ$66,$J5:BJ5)&lt;0.5, "Pending", IF(BJ5&lt;0.5, "Complete", "In Progress"))</f>
        <v>In Progress</v>
      </c>
      <c r="BL5" s="22">
        <v>0</v>
      </c>
      <c r="BM5" s="22">
        <f t="shared" ref="BM5:BM62" si="26">MAX(BJ5-BL5,0)</f>
        <v>0.5</v>
      </c>
      <c r="BN5" s="23" t="str">
        <f>IF(SUMPRODUCT($J$66:BM$66,$J5:BM5)&lt;0.5, "Pending", IF(BM5&lt;0.5, "Complete", "In Progress"))</f>
        <v>In Progress</v>
      </c>
      <c r="BO5" s="22">
        <v>0</v>
      </c>
      <c r="BP5" s="22">
        <f t="shared" ref="BP5:BP62" si="27">MAX(BM5-BO5,0)</f>
        <v>0.5</v>
      </c>
      <c r="BQ5" s="23" t="str">
        <f>IF(SUMPRODUCT($J$66:BP$66,$J5:BP5)&lt;0.5, "Pending", IF(BP5&lt;0.5, "Complete", "In Progress"))</f>
        <v>In Progress</v>
      </c>
      <c r="BR5" s="22">
        <v>0</v>
      </c>
      <c r="BS5" s="22">
        <f t="shared" ref="BS5:BS62" si="28">MAX(BP5-BR5,0)</f>
        <v>0.5</v>
      </c>
      <c r="BT5" s="23" t="str">
        <f>IF(SUMPRODUCT($J$66:BS$66,$J5:BS5)&lt;0.5, "Pending", IF(BS5&lt;0.5, "Complete", "In Progress"))</f>
        <v>In Progress</v>
      </c>
      <c r="BU5" s="22">
        <v>0</v>
      </c>
      <c r="BV5" s="22">
        <f t="shared" ref="BV5:BV62" si="29">MAX(BS5-BU5,0)</f>
        <v>0.5</v>
      </c>
      <c r="BW5" s="23" t="str">
        <f>IF(SUMPRODUCT($J$66:BV$66,$J5:BV5)&lt;0.5, "Pending", IF(BV5&lt;0.5, "Complete", "In Progress"))</f>
        <v>In Progress</v>
      </c>
      <c r="BX5" s="22">
        <v>0</v>
      </c>
      <c r="BY5" s="22">
        <f t="shared" ref="BY5:BY62" si="30">MAX(BV5-BX5,0)</f>
        <v>0.5</v>
      </c>
      <c r="BZ5" s="23" t="str">
        <f>IF(SUMPRODUCT($J$66:BY$66,$J5:BY5)&lt;0.5, "Pending", IF(BY5&lt;0.5, "Complete", "In Progress"))</f>
        <v>In Progress</v>
      </c>
      <c r="CA5" s="22">
        <v>0</v>
      </c>
      <c r="CB5" s="22">
        <f t="shared" ref="CB5:CB62" si="31">MAX(BY5-CA5,0)</f>
        <v>0.5</v>
      </c>
      <c r="CC5" s="23" t="str">
        <f>IF(SUMPRODUCT($J$66:CB$66,$J5:CB5)&lt;0.5, "Pending", IF(CB5&lt;0.5, "Complete", "In Progress"))</f>
        <v>In Progress</v>
      </c>
      <c r="CD5" s="22">
        <v>0</v>
      </c>
      <c r="CE5" s="22">
        <f t="shared" si="10"/>
        <v>0.5</v>
      </c>
      <c r="CF5" s="23" t="str">
        <f>IF(SUMPRODUCT($J$66:CE$66,$J5:CE5)&lt;0.5, "Pending", IF(CE5&lt;0.5, "Complete", "In Progress"))</f>
        <v>In Progress</v>
      </c>
      <c r="CG5" s="22">
        <v>0</v>
      </c>
      <c r="CH5" s="22">
        <f t="shared" si="11"/>
        <v>0.5</v>
      </c>
      <c r="CI5" s="23" t="str">
        <f>IF(SUMPRODUCT($J$66:CH$66,$J5:CH5)&lt;0.5, "Pending", IF(CH5&lt;0.5, "Complete", "In Progress"))</f>
        <v>In Progress</v>
      </c>
      <c r="CJ5" s="22">
        <v>0</v>
      </c>
      <c r="CK5" s="22">
        <f t="shared" si="12"/>
        <v>0.5</v>
      </c>
      <c r="CL5" s="23" t="str">
        <f>IF(SUMPRODUCT($J$66:CK$66,$J5:CK5)&lt;0.5, "Pending", IF(CK5&lt;0.5, "Complete", "In Progress"))</f>
        <v>In Progress</v>
      </c>
      <c r="CM5" s="22">
        <v>0</v>
      </c>
      <c r="CN5" s="22">
        <f t="shared" si="13"/>
        <v>0.5</v>
      </c>
      <c r="CO5" s="23" t="str">
        <f>IF(SUMPRODUCT($J$66:CN$66,$J5:CN5)&lt;0.5, "Pending", IF(CN5&lt;0.5, "Complete", "In Progress"))</f>
        <v>In Progress</v>
      </c>
      <c r="CP5" s="22">
        <v>0</v>
      </c>
      <c r="CQ5" s="22">
        <f t="shared" si="14"/>
        <v>0.5</v>
      </c>
      <c r="CR5" s="23" t="str">
        <f>IF(SUMPRODUCT($J$66:CQ$66,$J5:CQ5)&lt;0.5, "Pending", IF(CQ5&lt;0.5, "Complete", "In Progress"))</f>
        <v>In Progress</v>
      </c>
      <c r="CS5" s="22">
        <v>0.5</v>
      </c>
      <c r="CT5" s="22">
        <f t="shared" si="15"/>
        <v>0</v>
      </c>
      <c r="CU5" s="23" t="str">
        <f>IF(SUMPRODUCT($J$66:CT$66,$J5:CT5)&lt;0.5, "Pending", IF(CT5&lt;0.5, "Complete", "In Progress"))</f>
        <v>Complete</v>
      </c>
      <c r="CV5" s="22">
        <v>0</v>
      </c>
      <c r="CW5" s="22">
        <f t="shared" si="16"/>
        <v>0</v>
      </c>
      <c r="CX5" s="23" t="str">
        <f>IF(SUMPRODUCT($J$66:CW$66,$J5:CW5)&lt;0.5, "Pending", IF(CW5&lt;0.5, "Complete", "In Progress"))</f>
        <v>Complete</v>
      </c>
      <c r="CY5" s="22">
        <v>0</v>
      </c>
      <c r="CZ5" s="22">
        <f t="shared" si="17"/>
        <v>0</v>
      </c>
      <c r="DA5" s="23" t="str">
        <f>IF(SUMPRODUCT($J$66:CZ$66,$J5:CZ5)&lt;0.5, "Pending", IF(CZ5&lt;0.5, "Complete", "In Progress"))</f>
        <v>Complete</v>
      </c>
      <c r="DB5" s="22">
        <v>0</v>
      </c>
      <c r="DC5" s="22">
        <f t="shared" si="18"/>
        <v>0</v>
      </c>
      <c r="DD5" s="23" t="str">
        <f>IF(SUMPRODUCT($J$66:DC$66,$J5:DC5)&lt;0.5, "Pending", IF(DC5&lt;0.5, "Complete", "In Progress"))</f>
        <v>Complete</v>
      </c>
      <c r="DE5" s="22">
        <v>0</v>
      </c>
      <c r="DF5" s="22">
        <f t="shared" si="19"/>
        <v>0</v>
      </c>
      <c r="DG5" s="23" t="str">
        <f>IF(SUMPRODUCT($J$66:DF$66,$J5:DF5)&lt;0.5, "Pending", IF(DF5&lt;0.5, "Complete", "In Progress"))</f>
        <v>Complete</v>
      </c>
      <c r="DH5" s="22">
        <v>0</v>
      </c>
      <c r="DI5" s="22">
        <f t="shared" si="20"/>
        <v>0</v>
      </c>
      <c r="DJ5" s="23" t="str">
        <f>IF(SUMPRODUCT($J$66:DI$66,$J5:DI5)&lt;0.5, "Pending", IF(DI5&lt;0.5, "Complete", "In Progress"))</f>
        <v>Complete</v>
      </c>
      <c r="DK5" s="22">
        <v>0</v>
      </c>
      <c r="DL5" s="22">
        <f t="shared" si="21"/>
        <v>0</v>
      </c>
      <c r="DM5" s="23" t="str">
        <f>IF(SUMPRODUCT($J$66:DL$66,$J5:DL5)&lt;0.5, "Pending", IF(DL5&lt;0.5, "Complete", "In Progress"))</f>
        <v>Complete</v>
      </c>
      <c r="DN5" s="24"/>
      <c r="DO5" s="25">
        <f>SUMPRODUCT($H$66:AY$66,$H5:AY5)</f>
        <v>2</v>
      </c>
    </row>
    <row r="6" spans="1:119" ht="12.75">
      <c r="A6" s="16" t="s">
        <v>54</v>
      </c>
      <c r="B6" s="16"/>
      <c r="C6" s="16"/>
      <c r="D6" s="17">
        <v>2</v>
      </c>
      <c r="E6" s="164" t="s">
        <v>55</v>
      </c>
      <c r="F6" s="18" t="s">
        <v>51</v>
      </c>
      <c r="G6" s="19" t="str">
        <f t="shared" ca="1" si="0"/>
        <v>Complete</v>
      </c>
      <c r="H6" s="20">
        <v>0.5</v>
      </c>
      <c r="I6" s="21">
        <v>3</v>
      </c>
      <c r="J6" s="22">
        <v>0</v>
      </c>
      <c r="K6" s="22">
        <v>3</v>
      </c>
      <c r="L6" s="23" t="s">
        <v>52</v>
      </c>
      <c r="M6" s="22">
        <v>0</v>
      </c>
      <c r="N6" s="22">
        <v>3</v>
      </c>
      <c r="O6" s="23" t="s">
        <v>52</v>
      </c>
      <c r="P6" s="22">
        <v>0</v>
      </c>
      <c r="Q6" s="22">
        <v>3</v>
      </c>
      <c r="R6" s="23" t="s">
        <v>52</v>
      </c>
      <c r="S6" s="22">
        <v>0</v>
      </c>
      <c r="T6" s="22">
        <v>3</v>
      </c>
      <c r="U6" s="23" t="s">
        <v>52</v>
      </c>
      <c r="V6" s="22">
        <v>0</v>
      </c>
      <c r="W6" s="22">
        <v>3</v>
      </c>
      <c r="X6" s="23" t="s">
        <v>52</v>
      </c>
      <c r="Y6" s="22">
        <v>0</v>
      </c>
      <c r="Z6" s="22">
        <v>3</v>
      </c>
      <c r="AA6" s="23" t="s">
        <v>52</v>
      </c>
      <c r="AB6" s="22">
        <v>0</v>
      </c>
      <c r="AC6" s="22">
        <v>3</v>
      </c>
      <c r="AD6" s="23" t="s">
        <v>52</v>
      </c>
      <c r="AE6" s="22">
        <v>0</v>
      </c>
      <c r="AF6" s="22">
        <v>3</v>
      </c>
      <c r="AG6" s="23" t="s">
        <v>52</v>
      </c>
      <c r="AH6" s="22">
        <v>0</v>
      </c>
      <c r="AI6" s="22">
        <v>3</v>
      </c>
      <c r="AJ6" s="23" t="s">
        <v>52</v>
      </c>
      <c r="AK6" s="22">
        <v>0</v>
      </c>
      <c r="AL6" s="22">
        <v>3</v>
      </c>
      <c r="AM6" s="23" t="s">
        <v>52</v>
      </c>
      <c r="AN6" s="22">
        <v>0</v>
      </c>
      <c r="AO6" s="22">
        <v>3</v>
      </c>
      <c r="AP6" s="23" t="s">
        <v>52</v>
      </c>
      <c r="AQ6" s="22">
        <v>0</v>
      </c>
      <c r="AR6" s="22">
        <v>3</v>
      </c>
      <c r="AS6" s="23" t="s">
        <v>52</v>
      </c>
      <c r="AT6" s="22">
        <v>0</v>
      </c>
      <c r="AU6" s="22">
        <v>3</v>
      </c>
      <c r="AV6" s="23" t="s">
        <v>52</v>
      </c>
      <c r="AW6" s="22">
        <v>0</v>
      </c>
      <c r="AX6" s="22">
        <v>0.5</v>
      </c>
      <c r="AY6" s="23" t="str">
        <f>IF(SUMPRODUCT($J$66:AX$66,$J6:AX6)&lt;0.5, "Pending", IF(AX6&lt;0.5, "Complete", "In Progress"))</f>
        <v>Pending</v>
      </c>
      <c r="AZ6" s="22">
        <v>0</v>
      </c>
      <c r="BA6" s="22">
        <f t="shared" si="22"/>
        <v>0.5</v>
      </c>
      <c r="BB6" s="23" t="str">
        <f>IF(SUMPRODUCT($J$66:BA$66,$J6:BA6)&lt;0.5, "Pending", IF(BA6&lt;0.5, "Complete", "In Progress"))</f>
        <v>Pending</v>
      </c>
      <c r="BC6" s="22">
        <v>0</v>
      </c>
      <c r="BD6" s="22">
        <f t="shared" si="23"/>
        <v>0.5</v>
      </c>
      <c r="BE6" s="23" t="str">
        <f>IF(SUMPRODUCT($J$66:BD$66,$J6:BD6)&lt;0.5, "Pending", IF(BD6&lt;0.5, "Complete", "In Progress"))</f>
        <v>Pending</v>
      </c>
      <c r="BF6" s="22">
        <v>0</v>
      </c>
      <c r="BG6" s="22">
        <f t="shared" si="24"/>
        <v>0.5</v>
      </c>
      <c r="BH6" s="23" t="str">
        <f>IF(SUMPRODUCT($J$66:BG$66,$J6:BG6)&lt;0.5, "Pending", IF(BG6&lt;0.5, "Complete", "In Progress"))</f>
        <v>Pending</v>
      </c>
      <c r="BI6" s="22">
        <v>0</v>
      </c>
      <c r="BJ6" s="22">
        <f t="shared" si="25"/>
        <v>0.5</v>
      </c>
      <c r="BK6" s="23" t="str">
        <f>IF(SUMPRODUCT($J$66:BJ$66,$J6:BJ6)&lt;0.5, "Pending", IF(BJ6&lt;0.5, "Complete", "In Progress"))</f>
        <v>Pending</v>
      </c>
      <c r="BL6" s="22">
        <v>0</v>
      </c>
      <c r="BM6" s="22">
        <f t="shared" si="26"/>
        <v>0.5</v>
      </c>
      <c r="BN6" s="23" t="str">
        <f>IF(SUMPRODUCT($J$66:BM$66,$J6:BM6)&lt;0.5, "Pending", IF(BM6&lt;0.5, "Complete", "In Progress"))</f>
        <v>Pending</v>
      </c>
      <c r="BO6" s="22">
        <v>0</v>
      </c>
      <c r="BP6" s="22">
        <f t="shared" si="27"/>
        <v>0.5</v>
      </c>
      <c r="BQ6" s="23" t="str">
        <f>IF(SUMPRODUCT($J$66:BP$66,$J6:BP6)&lt;0.5, "Pending", IF(BP6&lt;0.5, "Complete", "In Progress"))</f>
        <v>Pending</v>
      </c>
      <c r="BR6" s="22">
        <v>0</v>
      </c>
      <c r="BS6" s="22">
        <f t="shared" si="28"/>
        <v>0.5</v>
      </c>
      <c r="BT6" s="23" t="str">
        <f>IF(SUMPRODUCT($J$66:BS$66,$J6:BS6)&lt;0.5, "Pending", IF(BS6&lt;0.5, "Complete", "In Progress"))</f>
        <v>Pending</v>
      </c>
      <c r="BU6" s="22">
        <v>0</v>
      </c>
      <c r="BV6" s="22">
        <f t="shared" si="29"/>
        <v>0.5</v>
      </c>
      <c r="BW6" s="23" t="str">
        <f>IF(SUMPRODUCT($J$66:BV$66,$J6:BV6)&lt;0.5, "Pending", IF(BV6&lt;0.5, "Complete", "In Progress"))</f>
        <v>Pending</v>
      </c>
      <c r="BX6" s="22">
        <v>0</v>
      </c>
      <c r="BY6" s="22">
        <f t="shared" si="30"/>
        <v>0.5</v>
      </c>
      <c r="BZ6" s="23" t="str">
        <f>IF(SUMPRODUCT($J$66:BY$66,$J6:BY6)&lt;0.5, "Pending", IF(BY6&lt;0.5, "Complete", "In Progress"))</f>
        <v>Pending</v>
      </c>
      <c r="CA6" s="22">
        <v>0.5</v>
      </c>
      <c r="CB6" s="22">
        <f t="shared" si="31"/>
        <v>0</v>
      </c>
      <c r="CC6" s="23" t="str">
        <f>IF(SUMPRODUCT($J$66:CB$66,$J6:CB6)&lt;0.5, "Pending", IF(CB6&lt;0.5, "Complete", "In Progress"))</f>
        <v>Complete</v>
      </c>
      <c r="CD6" s="22">
        <v>0</v>
      </c>
      <c r="CE6" s="22">
        <f t="shared" si="10"/>
        <v>0</v>
      </c>
      <c r="CF6" s="23" t="str">
        <f>IF(SUMPRODUCT($J$66:CE$66,$J6:CE6)&lt;0.5, "Pending", IF(CE6&lt;0.5, "Complete", "In Progress"))</f>
        <v>Complete</v>
      </c>
      <c r="CG6" s="22">
        <v>0</v>
      </c>
      <c r="CH6" s="22">
        <f t="shared" si="11"/>
        <v>0</v>
      </c>
      <c r="CI6" s="23" t="str">
        <f>IF(SUMPRODUCT($J$66:CH$66,$J6:CH6)&lt;0.5, "Pending", IF(CH6&lt;0.5, "Complete", "In Progress"))</f>
        <v>Complete</v>
      </c>
      <c r="CJ6" s="22">
        <v>0</v>
      </c>
      <c r="CK6" s="22">
        <f t="shared" si="12"/>
        <v>0</v>
      </c>
      <c r="CL6" s="23" t="str">
        <f>IF(SUMPRODUCT($J$66:CK$66,$J6:CK6)&lt;0.5, "Pending", IF(CK6&lt;0.5, "Complete", "In Progress"))</f>
        <v>Complete</v>
      </c>
      <c r="CM6" s="22">
        <v>0</v>
      </c>
      <c r="CN6" s="22">
        <f t="shared" si="13"/>
        <v>0</v>
      </c>
      <c r="CO6" s="23" t="str">
        <f>IF(SUMPRODUCT($J$66:CN$66,$J6:CN6)&lt;0.5, "Pending", IF(CN6&lt;0.5, "Complete", "In Progress"))</f>
        <v>Complete</v>
      </c>
      <c r="CP6" s="22">
        <v>0</v>
      </c>
      <c r="CQ6" s="22">
        <f t="shared" si="14"/>
        <v>0</v>
      </c>
      <c r="CR6" s="23" t="str">
        <f>IF(SUMPRODUCT($J$66:CQ$66,$J6:CQ6)&lt;0.5, "Pending", IF(CQ6&lt;0.5, "Complete", "In Progress"))</f>
        <v>Complete</v>
      </c>
      <c r="CS6" s="22">
        <v>0</v>
      </c>
      <c r="CT6" s="22">
        <f t="shared" si="15"/>
        <v>0</v>
      </c>
      <c r="CU6" s="23" t="str">
        <f>IF(SUMPRODUCT($J$66:CT$66,$J6:CT6)&lt;0.5, "Pending", IF(CT6&lt;0.5, "Complete", "In Progress"))</f>
        <v>Complete</v>
      </c>
      <c r="CV6" s="22">
        <v>0</v>
      </c>
      <c r="CW6" s="22">
        <f t="shared" si="16"/>
        <v>0</v>
      </c>
      <c r="CX6" s="23" t="str">
        <f>IF(SUMPRODUCT($J$66:CW$66,$J6:CW6)&lt;0.5, "Pending", IF(CW6&lt;0.5, "Complete", "In Progress"))</f>
        <v>Complete</v>
      </c>
      <c r="CY6" s="22">
        <v>0</v>
      </c>
      <c r="CZ6" s="22">
        <f t="shared" si="17"/>
        <v>0</v>
      </c>
      <c r="DA6" s="23" t="str">
        <f>IF(SUMPRODUCT($J$66:CZ$66,$J6:CZ6)&lt;0.5, "Pending", IF(CZ6&lt;0.5, "Complete", "In Progress"))</f>
        <v>Complete</v>
      </c>
      <c r="DB6" s="22">
        <v>0</v>
      </c>
      <c r="DC6" s="22">
        <f t="shared" si="18"/>
        <v>0</v>
      </c>
      <c r="DD6" s="23" t="str">
        <f>IF(SUMPRODUCT($J$66:DC$66,$J6:DC6)&lt;0.5, "Pending", IF(DC6&lt;0.5, "Complete", "In Progress"))</f>
        <v>Complete</v>
      </c>
      <c r="DE6" s="22">
        <v>0</v>
      </c>
      <c r="DF6" s="22">
        <f t="shared" si="19"/>
        <v>0</v>
      </c>
      <c r="DG6" s="23" t="str">
        <f>IF(SUMPRODUCT($J$66:DF$66,$J6:DF6)&lt;0.5, "Pending", IF(DF6&lt;0.5, "Complete", "In Progress"))</f>
        <v>Complete</v>
      </c>
      <c r="DH6" s="22">
        <v>0</v>
      </c>
      <c r="DI6" s="22">
        <f t="shared" si="20"/>
        <v>0</v>
      </c>
      <c r="DJ6" s="23" t="str">
        <f>IF(SUMPRODUCT($J$66:DI$66,$J6:DI6)&lt;0.5, "Pending", IF(DI6&lt;0.5, "Complete", "In Progress"))</f>
        <v>Complete</v>
      </c>
      <c r="DK6" s="22">
        <v>0</v>
      </c>
      <c r="DL6" s="22">
        <f t="shared" si="21"/>
        <v>0</v>
      </c>
      <c r="DM6" s="23" t="str">
        <f>IF(SUMPRODUCT($J$66:DL$66,$J6:DL6)&lt;0.5, "Pending", IF(DL6&lt;0.5, "Complete", "In Progress"))</f>
        <v>Complete</v>
      </c>
      <c r="DN6" s="24"/>
      <c r="DO6" s="25">
        <f>SUMPRODUCT($H$66:AY$66,$H6:AY6)</f>
        <v>0</v>
      </c>
    </row>
    <row r="7" spans="1:119" ht="12.75">
      <c r="A7" s="16" t="s">
        <v>56</v>
      </c>
      <c r="B7" s="16"/>
      <c r="C7" s="16"/>
      <c r="D7" s="17">
        <v>3</v>
      </c>
      <c r="E7" s="164" t="s">
        <v>57</v>
      </c>
      <c r="F7" s="18" t="s">
        <v>58</v>
      </c>
      <c r="G7" s="19" t="s">
        <v>59</v>
      </c>
      <c r="H7" s="20">
        <v>5</v>
      </c>
      <c r="I7" s="21">
        <v>4</v>
      </c>
      <c r="J7" s="22">
        <v>0</v>
      </c>
      <c r="K7" s="22">
        <v>4</v>
      </c>
      <c r="L7" s="23" t="s">
        <v>52</v>
      </c>
      <c r="M7" s="22">
        <v>0</v>
      </c>
      <c r="N7" s="22">
        <v>4</v>
      </c>
      <c r="O7" s="23" t="s">
        <v>52</v>
      </c>
      <c r="P7" s="22">
        <v>0</v>
      </c>
      <c r="Q7" s="22">
        <v>4</v>
      </c>
      <c r="R7" s="23" t="s">
        <v>52</v>
      </c>
      <c r="S7" s="22">
        <v>0</v>
      </c>
      <c r="T7" s="22">
        <v>4</v>
      </c>
      <c r="U7" s="23" t="s">
        <v>52</v>
      </c>
      <c r="V7" s="22">
        <v>0</v>
      </c>
      <c r="W7" s="22">
        <v>4</v>
      </c>
      <c r="X7" s="23" t="s">
        <v>52</v>
      </c>
      <c r="Y7" s="22">
        <v>0</v>
      </c>
      <c r="Z7" s="22">
        <v>4</v>
      </c>
      <c r="AA7" s="23" t="s">
        <v>52</v>
      </c>
      <c r="AB7" s="22">
        <v>0</v>
      </c>
      <c r="AC7" s="22">
        <v>4</v>
      </c>
      <c r="AD7" s="23" t="s">
        <v>52</v>
      </c>
      <c r="AE7" s="22">
        <v>0</v>
      </c>
      <c r="AF7" s="22">
        <v>4</v>
      </c>
      <c r="AG7" s="23" t="s">
        <v>52</v>
      </c>
      <c r="AH7" s="22">
        <v>2</v>
      </c>
      <c r="AI7" s="22">
        <v>4</v>
      </c>
      <c r="AJ7" s="23" t="s">
        <v>52</v>
      </c>
      <c r="AK7" s="22">
        <v>2</v>
      </c>
      <c r="AL7" s="22">
        <v>0</v>
      </c>
      <c r="AM7" s="23" t="s">
        <v>52</v>
      </c>
      <c r="AN7" s="22">
        <v>0</v>
      </c>
      <c r="AO7" s="22">
        <v>0</v>
      </c>
      <c r="AP7" s="23" t="s">
        <v>52</v>
      </c>
      <c r="AQ7" s="22">
        <v>0</v>
      </c>
      <c r="AR7" s="22">
        <v>0</v>
      </c>
      <c r="AS7" s="23" t="s">
        <v>52</v>
      </c>
      <c r="AT7" s="22">
        <v>0</v>
      </c>
      <c r="AU7" s="22">
        <v>0</v>
      </c>
      <c r="AV7" s="23" t="s">
        <v>52</v>
      </c>
      <c r="AW7" s="22">
        <v>0</v>
      </c>
      <c r="AX7" s="22">
        <v>0</v>
      </c>
      <c r="AY7" s="23" t="str">
        <f>IF(SUMPRODUCT($J$66:AX$66,$J7:AX7)&lt;0.5, "Pending", IF(AX7&lt;0.5, "Complete", "In Progress"))</f>
        <v>Complete</v>
      </c>
      <c r="AZ7" s="22">
        <v>0</v>
      </c>
      <c r="BA7" s="22">
        <f t="shared" si="22"/>
        <v>0</v>
      </c>
      <c r="BB7" s="23" t="str">
        <f>IF(SUMPRODUCT($J$66:BA$66,$J7:BA7)&lt;0.5, "Pending", IF(BA7&lt;0.5, "Complete", "In Progress"))</f>
        <v>Complete</v>
      </c>
      <c r="BC7" s="22">
        <v>0</v>
      </c>
      <c r="BD7" s="22">
        <f t="shared" si="23"/>
        <v>0</v>
      </c>
      <c r="BE7" s="23" t="str">
        <f>IF(SUMPRODUCT($J$66:BD$66,$J7:BD7)&lt;0.5, "Pending", IF(BD7&lt;0.5, "Complete", "In Progress"))</f>
        <v>Complete</v>
      </c>
      <c r="BF7" s="22">
        <v>0</v>
      </c>
      <c r="BG7" s="22">
        <f t="shared" si="24"/>
        <v>0</v>
      </c>
      <c r="BH7" s="23" t="str">
        <f>IF(SUMPRODUCT($J$66:BG$66,$J7:BG7)&lt;0.5, "Pending", IF(BG7&lt;0.5, "Complete", "In Progress"))</f>
        <v>Complete</v>
      </c>
      <c r="BI7" s="22">
        <v>0</v>
      </c>
      <c r="BJ7" s="22">
        <f t="shared" si="25"/>
        <v>0</v>
      </c>
      <c r="BK7" s="23" t="str">
        <f>IF(SUMPRODUCT($J$66:BJ$66,$J7:BJ7)&lt;0.5, "Pending", IF(BJ7&lt;0.5, "Complete", "In Progress"))</f>
        <v>Complete</v>
      </c>
      <c r="BL7" s="22">
        <v>0</v>
      </c>
      <c r="BM7" s="22">
        <f t="shared" si="26"/>
        <v>0</v>
      </c>
      <c r="BN7" s="23" t="str">
        <f>IF(SUMPRODUCT($J$66:BM$66,$J7:BM7)&lt;0.5, "Pending", IF(BM7&lt;0.5, "Complete", "In Progress"))</f>
        <v>Complete</v>
      </c>
      <c r="BO7" s="22">
        <v>0</v>
      </c>
      <c r="BP7" s="22">
        <f t="shared" si="27"/>
        <v>0</v>
      </c>
      <c r="BQ7" s="23" t="str">
        <f>IF(SUMPRODUCT($J$66:BP$66,$J7:BP7)&lt;0.5, "Pending", IF(BP7&lt;0.5, "Complete", "In Progress"))</f>
        <v>Complete</v>
      </c>
      <c r="BR7" s="22">
        <v>0</v>
      </c>
      <c r="BS7" s="22">
        <f t="shared" si="28"/>
        <v>0</v>
      </c>
      <c r="BT7" s="23" t="str">
        <f>IF(SUMPRODUCT($J$66:BS$66,$J7:BS7)&lt;0.5, "Pending", IF(BS7&lt;0.5, "Complete", "In Progress"))</f>
        <v>Complete</v>
      </c>
      <c r="BU7" s="22">
        <v>0</v>
      </c>
      <c r="BV7" s="22">
        <f t="shared" si="29"/>
        <v>0</v>
      </c>
      <c r="BW7" s="23" t="str">
        <f>IF(SUMPRODUCT($J$66:BV$66,$J7:BV7)&lt;0.5, "Pending", IF(BV7&lt;0.5, "Complete", "In Progress"))</f>
        <v>Complete</v>
      </c>
      <c r="BX7" s="22">
        <v>0</v>
      </c>
      <c r="BY7" s="22">
        <f t="shared" si="30"/>
        <v>0</v>
      </c>
      <c r="BZ7" s="23" t="str">
        <f>IF(SUMPRODUCT($J$66:BY$66,$J7:BY7)&lt;0.5, "Pending", IF(BY7&lt;0.5, "Complete", "In Progress"))</f>
        <v>Complete</v>
      </c>
      <c r="CA7" s="22">
        <v>0</v>
      </c>
      <c r="CB7" s="22">
        <f t="shared" si="31"/>
        <v>0</v>
      </c>
      <c r="CC7" s="23" t="str">
        <f>IF(SUMPRODUCT($J$66:CB$66,$J7:CB7)&lt;0.5, "Pending", IF(CB7&lt;0.5, "Complete", "In Progress"))</f>
        <v>Complete</v>
      </c>
      <c r="CD7" s="22">
        <v>0</v>
      </c>
      <c r="CE7" s="22">
        <f t="shared" si="10"/>
        <v>0</v>
      </c>
      <c r="CF7" s="23" t="str">
        <f>IF(SUMPRODUCT($J$66:CE$66,$J7:CE7)&lt;0.5, "Pending", IF(CE7&lt;0.5, "Complete", "In Progress"))</f>
        <v>Complete</v>
      </c>
      <c r="CG7" s="22">
        <v>0</v>
      </c>
      <c r="CH7" s="22">
        <f t="shared" si="11"/>
        <v>0</v>
      </c>
      <c r="CI7" s="23" t="str">
        <f>IF(SUMPRODUCT($J$66:CH$66,$J7:CH7)&lt;0.5, "Pending", IF(CH7&lt;0.5, "Complete", "In Progress"))</f>
        <v>Complete</v>
      </c>
      <c r="CJ7" s="22">
        <v>0</v>
      </c>
      <c r="CK7" s="22">
        <f t="shared" si="12"/>
        <v>0</v>
      </c>
      <c r="CL7" s="23" t="str">
        <f>IF(SUMPRODUCT($J$66:CK$66,$J7:CK7)&lt;0.5, "Pending", IF(CK7&lt;0.5, "Complete", "In Progress"))</f>
        <v>Complete</v>
      </c>
      <c r="CM7" s="22">
        <v>0</v>
      </c>
      <c r="CN7" s="22">
        <f t="shared" si="13"/>
        <v>0</v>
      </c>
      <c r="CO7" s="23" t="str">
        <f>IF(SUMPRODUCT($J$66:CN$66,$J7:CN7)&lt;0.5, "Pending", IF(CN7&lt;0.5, "Complete", "In Progress"))</f>
        <v>Complete</v>
      </c>
      <c r="CP7" s="22">
        <v>0</v>
      </c>
      <c r="CQ7" s="22">
        <f t="shared" si="14"/>
        <v>0</v>
      </c>
      <c r="CR7" s="23" t="str">
        <f>IF(SUMPRODUCT($J$66:CQ$66,$J7:CQ7)&lt;0.5, "Pending", IF(CQ7&lt;0.5, "Complete", "In Progress"))</f>
        <v>Complete</v>
      </c>
      <c r="CS7" s="22">
        <v>0</v>
      </c>
      <c r="CT7" s="22">
        <f t="shared" si="15"/>
        <v>0</v>
      </c>
      <c r="CU7" s="23" t="str">
        <f>IF(SUMPRODUCT($J$66:CT$66,$J7:CT7)&lt;0.5, "Pending", IF(CT7&lt;0.5, "Complete", "In Progress"))</f>
        <v>Complete</v>
      </c>
      <c r="CV7" s="22">
        <v>0</v>
      </c>
      <c r="CW7" s="22">
        <f t="shared" si="16"/>
        <v>0</v>
      </c>
      <c r="CX7" s="23" t="str">
        <f>IF(SUMPRODUCT($J$66:CW$66,$J7:CW7)&lt;0.5, "Pending", IF(CW7&lt;0.5, "Complete", "In Progress"))</f>
        <v>Complete</v>
      </c>
      <c r="CY7" s="22">
        <v>0</v>
      </c>
      <c r="CZ7" s="22">
        <f t="shared" si="17"/>
        <v>0</v>
      </c>
      <c r="DA7" s="23" t="str">
        <f>IF(SUMPRODUCT($J$66:CZ$66,$J7:CZ7)&lt;0.5, "Pending", IF(CZ7&lt;0.5, "Complete", "In Progress"))</f>
        <v>Complete</v>
      </c>
      <c r="DB7" s="22">
        <v>0</v>
      </c>
      <c r="DC7" s="22">
        <f t="shared" si="18"/>
        <v>0</v>
      </c>
      <c r="DD7" s="23" t="str">
        <f>IF(SUMPRODUCT($J$66:DC$66,$J7:DC7)&lt;0.5, "Pending", IF(DC7&lt;0.5, "Complete", "In Progress"))</f>
        <v>Complete</v>
      </c>
      <c r="DE7" s="22">
        <v>0</v>
      </c>
      <c r="DF7" s="22">
        <f t="shared" si="19"/>
        <v>0</v>
      </c>
      <c r="DG7" s="23" t="str">
        <f>IF(SUMPRODUCT($J$66:DF$66,$J7:DF7)&lt;0.5, "Pending", IF(DF7&lt;0.5, "Complete", "In Progress"))</f>
        <v>Complete</v>
      </c>
      <c r="DH7" s="22">
        <v>0</v>
      </c>
      <c r="DI7" s="22">
        <f t="shared" si="20"/>
        <v>0</v>
      </c>
      <c r="DJ7" s="23" t="str">
        <f>IF(SUMPRODUCT($J$66:DI$66,$J7:DI7)&lt;0.5, "Pending", IF(DI7&lt;0.5, "Complete", "In Progress"))</f>
        <v>Complete</v>
      </c>
      <c r="DK7" s="22">
        <v>0</v>
      </c>
      <c r="DL7" s="22">
        <f t="shared" si="21"/>
        <v>0</v>
      </c>
      <c r="DM7" s="23" t="str">
        <f>IF(SUMPRODUCT($J$66:DL$66,$J7:DL7)&lt;0.5, "Pending", IF(DL7&lt;0.5, "Complete", "In Progress"))</f>
        <v>Complete</v>
      </c>
      <c r="DN7" s="24"/>
      <c r="DO7" s="25">
        <f>SUMPRODUCT($H$66:AY$66,$H7:AY7)</f>
        <v>4</v>
      </c>
    </row>
    <row r="8" spans="1:119" ht="12.75">
      <c r="A8" s="16" t="s">
        <v>54</v>
      </c>
      <c r="B8" s="16"/>
      <c r="C8" s="16"/>
      <c r="D8" s="17">
        <v>4</v>
      </c>
      <c r="E8" s="164" t="s">
        <v>60</v>
      </c>
      <c r="F8" s="18" t="s">
        <v>61</v>
      </c>
      <c r="G8" s="19" t="s">
        <v>59</v>
      </c>
      <c r="H8" s="20">
        <v>1</v>
      </c>
      <c r="I8" s="21">
        <v>1</v>
      </c>
      <c r="J8" s="22">
        <v>0</v>
      </c>
      <c r="K8" s="22">
        <v>1</v>
      </c>
      <c r="L8" s="23" t="s">
        <v>52</v>
      </c>
      <c r="M8" s="22">
        <v>0</v>
      </c>
      <c r="N8" s="22">
        <v>1</v>
      </c>
      <c r="O8" s="23" t="s">
        <v>52</v>
      </c>
      <c r="P8" s="22">
        <v>0</v>
      </c>
      <c r="Q8" s="22">
        <v>1</v>
      </c>
      <c r="R8" s="23" t="s">
        <v>52</v>
      </c>
      <c r="S8" s="22">
        <v>0</v>
      </c>
      <c r="T8" s="22">
        <v>1</v>
      </c>
      <c r="U8" s="23" t="s">
        <v>52</v>
      </c>
      <c r="V8" s="22">
        <v>0</v>
      </c>
      <c r="W8" s="22">
        <v>1</v>
      </c>
      <c r="X8" s="23" t="s">
        <v>52</v>
      </c>
      <c r="Y8" s="22">
        <v>0</v>
      </c>
      <c r="Z8" s="22">
        <v>1</v>
      </c>
      <c r="AA8" s="23" t="s">
        <v>52</v>
      </c>
      <c r="AB8" s="22">
        <v>0</v>
      </c>
      <c r="AC8" s="22">
        <v>1</v>
      </c>
      <c r="AD8" s="23" t="s">
        <v>52</v>
      </c>
      <c r="AE8" s="22">
        <v>0</v>
      </c>
      <c r="AF8" s="22">
        <v>1</v>
      </c>
      <c r="AG8" s="23" t="s">
        <v>52</v>
      </c>
      <c r="AH8" s="22">
        <v>0</v>
      </c>
      <c r="AI8" s="22">
        <v>1</v>
      </c>
      <c r="AJ8" s="23" t="s">
        <v>52</v>
      </c>
      <c r="AK8" s="22">
        <v>0</v>
      </c>
      <c r="AL8" s="22">
        <v>1</v>
      </c>
      <c r="AM8" s="23" t="s">
        <v>52</v>
      </c>
      <c r="AN8" s="22">
        <v>0</v>
      </c>
      <c r="AO8" s="22">
        <v>1</v>
      </c>
      <c r="AP8" s="23" t="s">
        <v>52</v>
      </c>
      <c r="AQ8" s="22">
        <v>0</v>
      </c>
      <c r="AR8" s="22">
        <v>1</v>
      </c>
      <c r="AS8" s="23" t="s">
        <v>52</v>
      </c>
      <c r="AT8" s="22">
        <v>0</v>
      </c>
      <c r="AU8" s="22">
        <v>1</v>
      </c>
      <c r="AV8" s="23" t="s">
        <v>52</v>
      </c>
      <c r="AW8" s="22">
        <v>0</v>
      </c>
      <c r="AX8" s="22">
        <v>1</v>
      </c>
      <c r="AY8" s="23" t="str">
        <f>IF(SUMPRODUCT($J$66:AX$66,$J8:AX8)&lt;0.5, "Pending", IF(AX8&lt;0.5, "Complete", "In Progress"))</f>
        <v>Pending</v>
      </c>
      <c r="AZ8" s="22">
        <v>0</v>
      </c>
      <c r="BA8" s="22">
        <f t="shared" si="22"/>
        <v>1</v>
      </c>
      <c r="BB8" s="23" t="str">
        <f>IF(SUMPRODUCT($J$66:BA$66,$J8:BA8)&lt;0.5, "Pending", IF(BA8&lt;0.5, "Complete", "In Progress"))</f>
        <v>Pending</v>
      </c>
      <c r="BC8" s="22">
        <v>0</v>
      </c>
      <c r="BD8" s="22">
        <f t="shared" si="23"/>
        <v>1</v>
      </c>
      <c r="BE8" s="23" t="str">
        <f>IF(SUMPRODUCT($J$66:BD$66,$J8:BD8)&lt;0.5, "Pending", IF(BD8&lt;0.5, "Complete", "In Progress"))</f>
        <v>Pending</v>
      </c>
      <c r="BF8" s="22">
        <v>0</v>
      </c>
      <c r="BG8" s="22">
        <f t="shared" si="24"/>
        <v>1</v>
      </c>
      <c r="BH8" s="23" t="str">
        <f>IF(SUMPRODUCT($J$66:BG$66,$J8:BG8)&lt;0.5, "Pending", IF(BG8&lt;0.5, "Complete", "In Progress"))</f>
        <v>Pending</v>
      </c>
      <c r="BI8" s="22">
        <v>0</v>
      </c>
      <c r="BJ8" s="22">
        <f t="shared" si="25"/>
        <v>1</v>
      </c>
      <c r="BK8" s="23" t="str">
        <f>IF(SUMPRODUCT($J$66:BJ$66,$J8:BJ8)&lt;0.5, "Pending", IF(BJ8&lt;0.5, "Complete", "In Progress"))</f>
        <v>Pending</v>
      </c>
      <c r="BL8" s="22">
        <v>0</v>
      </c>
      <c r="BM8" s="22">
        <f t="shared" si="26"/>
        <v>1</v>
      </c>
      <c r="BN8" s="23" t="str">
        <f>IF(SUMPRODUCT($J$66:BM$66,$J8:BM8)&lt;0.5, "Pending", IF(BM8&lt;0.5, "Complete", "In Progress"))</f>
        <v>Pending</v>
      </c>
      <c r="BO8" s="22">
        <v>0</v>
      </c>
      <c r="BP8" s="22">
        <f t="shared" si="27"/>
        <v>1</v>
      </c>
      <c r="BQ8" s="23" t="str">
        <f>IF(SUMPRODUCT($J$66:BP$66,$J8:BP8)&lt;0.5, "Pending", IF(BP8&lt;0.5, "Complete", "In Progress"))</f>
        <v>Pending</v>
      </c>
      <c r="BR8" s="22">
        <v>0</v>
      </c>
      <c r="BS8" s="22">
        <f t="shared" si="28"/>
        <v>1</v>
      </c>
      <c r="BT8" s="23" t="str">
        <f>IF(SUMPRODUCT($J$66:BS$66,$J8:BS8)&lt;0.5, "Pending", IF(BS8&lt;0.5, "Complete", "In Progress"))</f>
        <v>Pending</v>
      </c>
      <c r="BU8" s="22">
        <v>0</v>
      </c>
      <c r="BV8" s="22">
        <f t="shared" si="29"/>
        <v>1</v>
      </c>
      <c r="BW8" s="23" t="str">
        <f>IF(SUMPRODUCT($J$66:BV$66,$J8:BV8)&lt;0.5, "Pending", IF(BV8&lt;0.5, "Complete", "In Progress"))</f>
        <v>Pending</v>
      </c>
      <c r="BX8" s="22">
        <v>0</v>
      </c>
      <c r="BY8" s="22">
        <f t="shared" si="30"/>
        <v>1</v>
      </c>
      <c r="BZ8" s="23" t="str">
        <f>IF(SUMPRODUCT($J$66:BY$66,$J8:BY8)&lt;0.5, "Pending", IF(BY8&lt;0.5, "Complete", "In Progress"))</f>
        <v>Pending</v>
      </c>
      <c r="CA8" s="22">
        <v>0</v>
      </c>
      <c r="CB8" s="22">
        <f t="shared" si="31"/>
        <v>1</v>
      </c>
      <c r="CC8" s="23" t="str">
        <f>IF(SUMPRODUCT($J$66:CB$66,$J8:CB8)&lt;0.5, "Pending", IF(CB8&lt;0.5, "Complete", "In Progress"))</f>
        <v>Pending</v>
      </c>
      <c r="CD8" s="22">
        <v>0</v>
      </c>
      <c r="CE8" s="22">
        <f t="shared" si="10"/>
        <v>1</v>
      </c>
      <c r="CF8" s="23" t="str">
        <f>IF(SUMPRODUCT($J$66:CE$66,$J8:CE8)&lt;0.5, "Pending", IF(CE8&lt;0.5, "Complete", "In Progress"))</f>
        <v>Pending</v>
      </c>
      <c r="CG8" s="22">
        <v>0</v>
      </c>
      <c r="CH8" s="22">
        <f t="shared" si="11"/>
        <v>1</v>
      </c>
      <c r="CI8" s="23" t="str">
        <f>IF(SUMPRODUCT($J$66:CH$66,$J8:CH8)&lt;0.5, "Pending", IF(CH8&lt;0.5, "Complete", "In Progress"))</f>
        <v>Pending</v>
      </c>
      <c r="CJ8" s="22">
        <v>0</v>
      </c>
      <c r="CK8" s="22">
        <f t="shared" si="12"/>
        <v>1</v>
      </c>
      <c r="CL8" s="23" t="str">
        <f>IF(SUMPRODUCT($J$66:CK$66,$J8:CK8)&lt;0.5, "Pending", IF(CK8&lt;0.5, "Complete", "In Progress"))</f>
        <v>Pending</v>
      </c>
      <c r="CM8" s="22">
        <v>0</v>
      </c>
      <c r="CN8" s="22">
        <f t="shared" si="13"/>
        <v>1</v>
      </c>
      <c r="CO8" s="23" t="str">
        <f>IF(SUMPRODUCT($J$66:CN$66,$J8:CN8)&lt;0.5, "Pending", IF(CN8&lt;0.5, "Complete", "In Progress"))</f>
        <v>Pending</v>
      </c>
      <c r="CP8" s="22">
        <v>0</v>
      </c>
      <c r="CQ8" s="22">
        <f t="shared" si="14"/>
        <v>1</v>
      </c>
      <c r="CR8" s="23" t="str">
        <f>IF(SUMPRODUCT($J$66:CQ$66,$J8:CQ8)&lt;0.5, "Pending", IF(CQ8&lt;0.5, "Complete", "In Progress"))</f>
        <v>Pending</v>
      </c>
      <c r="CS8" s="22">
        <v>0</v>
      </c>
      <c r="CT8" s="22">
        <f t="shared" si="15"/>
        <v>1</v>
      </c>
      <c r="CU8" s="23" t="str">
        <f>IF(SUMPRODUCT($J$66:CT$66,$J8:CT8)&lt;0.5, "Pending", IF(CT8&lt;0.5, "Complete", "In Progress"))</f>
        <v>Pending</v>
      </c>
      <c r="CV8" s="22">
        <v>0</v>
      </c>
      <c r="CW8" s="22">
        <f t="shared" si="16"/>
        <v>1</v>
      </c>
      <c r="CX8" s="23" t="str">
        <f>IF(SUMPRODUCT($J$66:CW$66,$J8:CW8)&lt;0.5, "Pending", IF(CW8&lt;0.5, "Complete", "In Progress"))</f>
        <v>Pending</v>
      </c>
      <c r="CY8" s="22">
        <v>0</v>
      </c>
      <c r="CZ8" s="22">
        <f t="shared" si="17"/>
        <v>1</v>
      </c>
      <c r="DA8" s="23" t="str">
        <f>IF(SUMPRODUCT($J$66:CZ$66,$J8:CZ8)&lt;0.5, "Pending", IF(CZ8&lt;0.5, "Complete", "In Progress"))</f>
        <v>Pending</v>
      </c>
      <c r="DB8" s="22">
        <v>0</v>
      </c>
      <c r="DC8" s="22">
        <f t="shared" si="18"/>
        <v>1</v>
      </c>
      <c r="DD8" s="23" t="str">
        <f>IF(SUMPRODUCT($J$66:DC$66,$J8:DC8)&lt;0.5, "Pending", IF(DC8&lt;0.5, "Complete", "In Progress"))</f>
        <v>Pending</v>
      </c>
      <c r="DE8" s="22">
        <v>0</v>
      </c>
      <c r="DF8" s="22">
        <f t="shared" si="19"/>
        <v>1</v>
      </c>
      <c r="DG8" s="23" t="str">
        <f>IF(SUMPRODUCT($J$66:DF$66,$J8:DF8)&lt;0.5, "Pending", IF(DF8&lt;0.5, "Complete", "In Progress"))</f>
        <v>Pending</v>
      </c>
      <c r="DH8" s="22">
        <v>0</v>
      </c>
      <c r="DI8" s="22">
        <f t="shared" si="20"/>
        <v>1</v>
      </c>
      <c r="DJ8" s="23" t="str">
        <f>IF(SUMPRODUCT($J$66:DI$66,$J8:DI8)&lt;0.5, "Pending", IF(DI8&lt;0.5, "Complete", "In Progress"))</f>
        <v>Pending</v>
      </c>
      <c r="DK8" s="22">
        <v>0</v>
      </c>
      <c r="DL8" s="22">
        <f t="shared" si="21"/>
        <v>1</v>
      </c>
      <c r="DM8" s="23" t="str">
        <f>IF(SUMPRODUCT($J$66:DL$66,$J8:DL8)&lt;0.5, "Pending", IF(DL8&lt;0.5, "Complete", "In Progress"))</f>
        <v>Pending</v>
      </c>
      <c r="DN8" s="24"/>
      <c r="DO8" s="25">
        <f>SUMPRODUCT($H$66:AY$66,$H8:AY8)</f>
        <v>0</v>
      </c>
    </row>
    <row r="9" spans="1:119" ht="12.75">
      <c r="A9" s="16" t="s">
        <v>56</v>
      </c>
      <c r="B9" s="16"/>
      <c r="C9" s="16"/>
      <c r="D9" s="17">
        <v>5</v>
      </c>
      <c r="E9" s="164" t="s">
        <v>62</v>
      </c>
      <c r="F9" s="18" t="s">
        <v>58</v>
      </c>
      <c r="G9" s="19" t="s">
        <v>59</v>
      </c>
      <c r="H9" s="20">
        <v>4</v>
      </c>
      <c r="I9" s="21">
        <v>4</v>
      </c>
      <c r="J9" s="22">
        <v>0</v>
      </c>
      <c r="K9" s="22">
        <v>4</v>
      </c>
      <c r="L9" s="23" t="s">
        <v>52</v>
      </c>
      <c r="M9" s="22">
        <v>0</v>
      </c>
      <c r="N9" s="22">
        <v>4</v>
      </c>
      <c r="O9" s="23" t="s">
        <v>52</v>
      </c>
      <c r="P9" s="22">
        <v>0</v>
      </c>
      <c r="Q9" s="22">
        <v>4</v>
      </c>
      <c r="R9" s="23" t="s">
        <v>52</v>
      </c>
      <c r="S9" s="22">
        <v>1</v>
      </c>
      <c r="T9" s="22">
        <v>3</v>
      </c>
      <c r="U9" s="23" t="s">
        <v>52</v>
      </c>
      <c r="V9" s="22">
        <v>0</v>
      </c>
      <c r="W9" s="22">
        <v>3</v>
      </c>
      <c r="X9" s="23" t="s">
        <v>52</v>
      </c>
      <c r="Y9" s="22">
        <v>0</v>
      </c>
      <c r="Z9" s="22">
        <v>3</v>
      </c>
      <c r="AA9" s="23" t="s">
        <v>52</v>
      </c>
      <c r="AB9" s="22">
        <v>0</v>
      </c>
      <c r="AC9" s="22">
        <v>3</v>
      </c>
      <c r="AD9" s="23" t="s">
        <v>52</v>
      </c>
      <c r="AE9" s="22">
        <v>0</v>
      </c>
      <c r="AF9" s="22">
        <v>3</v>
      </c>
      <c r="AG9" s="23" t="s">
        <v>52</v>
      </c>
      <c r="AH9" s="22">
        <v>1</v>
      </c>
      <c r="AI9" s="22">
        <v>2</v>
      </c>
      <c r="AJ9" s="23" t="s">
        <v>52</v>
      </c>
      <c r="AK9" s="22">
        <v>0</v>
      </c>
      <c r="AL9" s="22">
        <v>2</v>
      </c>
      <c r="AM9" s="23" t="s">
        <v>52</v>
      </c>
      <c r="AN9" s="22">
        <v>0</v>
      </c>
      <c r="AO9" s="22">
        <v>2</v>
      </c>
      <c r="AP9" s="23" t="s">
        <v>52</v>
      </c>
      <c r="AQ9" s="22">
        <v>0</v>
      </c>
      <c r="AR9" s="22">
        <v>2</v>
      </c>
      <c r="AS9" s="23" t="s">
        <v>52</v>
      </c>
      <c r="AT9" s="22">
        <v>0</v>
      </c>
      <c r="AU9" s="22">
        <v>2</v>
      </c>
      <c r="AV9" s="23" t="s">
        <v>52</v>
      </c>
      <c r="AW9" s="22">
        <v>0</v>
      </c>
      <c r="AX9" s="22">
        <v>2</v>
      </c>
      <c r="AY9" s="23" t="str">
        <f>IF(SUMPRODUCT($J$66:AX$66,$J9:AX9)&lt;0.5, "Pending", IF(AX9&lt;0.5, "Complete", "In Progress"))</f>
        <v>In Progress</v>
      </c>
      <c r="AZ9" s="22">
        <v>0</v>
      </c>
      <c r="BA9" s="22">
        <f t="shared" si="22"/>
        <v>2</v>
      </c>
      <c r="BB9" s="23" t="str">
        <f>IF(SUMPRODUCT($J$66:BA$66,$J9:BA9)&lt;0.5, "Pending", IF(BA9&lt;0.5, "Complete", "In Progress"))</f>
        <v>In Progress</v>
      </c>
      <c r="BC9" s="22">
        <v>0</v>
      </c>
      <c r="BD9" s="22">
        <f t="shared" si="23"/>
        <v>2</v>
      </c>
      <c r="BE9" s="23" t="str">
        <f>IF(SUMPRODUCT($J$66:BD$66,$J9:BD9)&lt;0.5, "Pending", IF(BD9&lt;0.5, "Complete", "In Progress"))</f>
        <v>In Progress</v>
      </c>
      <c r="BF9" s="22">
        <v>0</v>
      </c>
      <c r="BG9" s="22">
        <f t="shared" si="24"/>
        <v>2</v>
      </c>
      <c r="BH9" s="23" t="str">
        <f>IF(SUMPRODUCT($J$66:BG$66,$J9:BG9)&lt;0.5, "Pending", IF(BG9&lt;0.5, "Complete", "In Progress"))</f>
        <v>In Progress</v>
      </c>
      <c r="BI9" s="22">
        <v>0</v>
      </c>
      <c r="BJ9" s="22">
        <f t="shared" si="25"/>
        <v>2</v>
      </c>
      <c r="BK9" s="23" t="str">
        <f>IF(SUMPRODUCT($J$66:BJ$66,$J9:BJ9)&lt;0.5, "Pending", IF(BJ9&lt;0.5, "Complete", "In Progress"))</f>
        <v>In Progress</v>
      </c>
      <c r="BL9" s="22">
        <v>0</v>
      </c>
      <c r="BM9" s="22">
        <f t="shared" si="26"/>
        <v>2</v>
      </c>
      <c r="BN9" s="23" t="str">
        <f>IF(SUMPRODUCT($J$66:BM$66,$J9:BM9)&lt;0.5, "Pending", IF(BM9&lt;0.5, "Complete", "In Progress"))</f>
        <v>In Progress</v>
      </c>
      <c r="BO9" s="22">
        <v>0</v>
      </c>
      <c r="BP9" s="22">
        <f t="shared" si="27"/>
        <v>2</v>
      </c>
      <c r="BQ9" s="23" t="str">
        <f>IF(SUMPRODUCT($J$66:BP$66,$J9:BP9)&lt;0.5, "Pending", IF(BP9&lt;0.5, "Complete", "In Progress"))</f>
        <v>In Progress</v>
      </c>
      <c r="BR9" s="22">
        <v>0</v>
      </c>
      <c r="BS9" s="22">
        <f t="shared" si="28"/>
        <v>2</v>
      </c>
      <c r="BT9" s="23" t="str">
        <f>IF(SUMPRODUCT($J$66:BS$66,$J9:BS9)&lt;0.5, "Pending", IF(BS9&lt;0.5, "Complete", "In Progress"))</f>
        <v>In Progress</v>
      </c>
      <c r="BU9" s="22">
        <v>0</v>
      </c>
      <c r="BV9" s="22">
        <f t="shared" si="29"/>
        <v>2</v>
      </c>
      <c r="BW9" s="23" t="str">
        <f>IF(SUMPRODUCT($J$66:BV$66,$J9:BV9)&lt;0.5, "Pending", IF(BV9&lt;0.5, "Complete", "In Progress"))</f>
        <v>In Progress</v>
      </c>
      <c r="BX9" s="22">
        <v>0</v>
      </c>
      <c r="BY9" s="22">
        <f t="shared" si="30"/>
        <v>2</v>
      </c>
      <c r="BZ9" s="23" t="str">
        <f>IF(SUMPRODUCT($J$66:BY$66,$J9:BY9)&lt;0.5, "Pending", IF(BY9&lt;0.5, "Complete", "In Progress"))</f>
        <v>In Progress</v>
      </c>
      <c r="CA9" s="22">
        <v>0</v>
      </c>
      <c r="CB9" s="22">
        <f t="shared" si="31"/>
        <v>2</v>
      </c>
      <c r="CC9" s="23" t="str">
        <f>IF(SUMPRODUCT($J$66:CB$66,$J9:CB9)&lt;0.5, "Pending", IF(CB9&lt;0.5, "Complete", "In Progress"))</f>
        <v>In Progress</v>
      </c>
      <c r="CD9" s="22">
        <v>0</v>
      </c>
      <c r="CE9" s="22">
        <f t="shared" si="10"/>
        <v>2</v>
      </c>
      <c r="CF9" s="23" t="str">
        <f>IF(SUMPRODUCT($J$66:CE$66,$J9:CE9)&lt;0.5, "Pending", IF(CE9&lt;0.5, "Complete", "In Progress"))</f>
        <v>In Progress</v>
      </c>
      <c r="CG9" s="22">
        <v>0</v>
      </c>
      <c r="CH9" s="22">
        <f t="shared" si="11"/>
        <v>2</v>
      </c>
      <c r="CI9" s="23" t="str">
        <f>IF(SUMPRODUCT($J$66:CH$66,$J9:CH9)&lt;0.5, "Pending", IF(CH9&lt;0.5, "Complete", "In Progress"))</f>
        <v>In Progress</v>
      </c>
      <c r="CJ9" s="22">
        <v>0</v>
      </c>
      <c r="CK9" s="22">
        <f t="shared" si="12"/>
        <v>2</v>
      </c>
      <c r="CL9" s="23" t="str">
        <f>IF(SUMPRODUCT($J$66:CK$66,$J9:CK9)&lt;0.5, "Pending", IF(CK9&lt;0.5, "Complete", "In Progress"))</f>
        <v>In Progress</v>
      </c>
      <c r="CM9" s="22">
        <v>0</v>
      </c>
      <c r="CN9" s="22">
        <f t="shared" si="13"/>
        <v>2</v>
      </c>
      <c r="CO9" s="23" t="str">
        <f>IF(SUMPRODUCT($J$66:CN$66,$J9:CN9)&lt;0.5, "Pending", IF(CN9&lt;0.5, "Complete", "In Progress"))</f>
        <v>In Progress</v>
      </c>
      <c r="CP9" s="22">
        <v>0</v>
      </c>
      <c r="CQ9" s="22">
        <f t="shared" si="14"/>
        <v>2</v>
      </c>
      <c r="CR9" s="23" t="str">
        <f>IF(SUMPRODUCT($J$66:CQ$66,$J9:CQ9)&lt;0.5, "Pending", IF(CQ9&lt;0.5, "Complete", "In Progress"))</f>
        <v>In Progress</v>
      </c>
      <c r="CS9" s="22">
        <v>0</v>
      </c>
      <c r="CT9" s="22">
        <f t="shared" si="15"/>
        <v>2</v>
      </c>
      <c r="CU9" s="23" t="str">
        <f>IF(SUMPRODUCT($J$66:CT$66,$J9:CT9)&lt;0.5, "Pending", IF(CT9&lt;0.5, "Complete", "In Progress"))</f>
        <v>In Progress</v>
      </c>
      <c r="CV9" s="22">
        <v>0</v>
      </c>
      <c r="CW9" s="22">
        <f t="shared" si="16"/>
        <v>2</v>
      </c>
      <c r="CX9" s="23" t="str">
        <f>IF(SUMPRODUCT($J$66:CW$66,$J9:CW9)&lt;0.5, "Pending", IF(CW9&lt;0.5, "Complete", "In Progress"))</f>
        <v>In Progress</v>
      </c>
      <c r="CY9" s="22">
        <v>0</v>
      </c>
      <c r="CZ9" s="22">
        <f t="shared" si="17"/>
        <v>2</v>
      </c>
      <c r="DA9" s="23" t="str">
        <f>IF(SUMPRODUCT($J$66:CZ$66,$J9:CZ9)&lt;0.5, "Pending", IF(CZ9&lt;0.5, "Complete", "In Progress"))</f>
        <v>In Progress</v>
      </c>
      <c r="DB9" s="22">
        <v>2</v>
      </c>
      <c r="DC9" s="22">
        <f t="shared" si="18"/>
        <v>0</v>
      </c>
      <c r="DD9" s="23" t="str">
        <f>IF(SUMPRODUCT($J$66:DC$66,$J9:DC9)&lt;0.5, "Pending", IF(DC9&lt;0.5, "Complete", "In Progress"))</f>
        <v>Complete</v>
      </c>
      <c r="DE9" s="22">
        <v>0</v>
      </c>
      <c r="DF9" s="22">
        <f t="shared" si="19"/>
        <v>0</v>
      </c>
      <c r="DG9" s="23" t="str">
        <f>IF(SUMPRODUCT($J$66:DF$66,$J9:DF9)&lt;0.5, "Pending", IF(DF9&lt;0.5, "Complete", "In Progress"))</f>
        <v>Complete</v>
      </c>
      <c r="DH9" s="22">
        <v>0</v>
      </c>
      <c r="DI9" s="22">
        <f t="shared" si="20"/>
        <v>0</v>
      </c>
      <c r="DJ9" s="23" t="str">
        <f>IF(SUMPRODUCT($J$66:DI$66,$J9:DI9)&lt;0.5, "Pending", IF(DI9&lt;0.5, "Complete", "In Progress"))</f>
        <v>Complete</v>
      </c>
      <c r="DK9" s="22">
        <v>0</v>
      </c>
      <c r="DL9" s="22">
        <f t="shared" si="21"/>
        <v>0</v>
      </c>
      <c r="DM9" s="23" t="str">
        <f>IF(SUMPRODUCT($J$66:DL$66,$J9:DL9)&lt;0.5, "Pending", IF(DL9&lt;0.5, "Complete", "In Progress"))</f>
        <v>Complete</v>
      </c>
      <c r="DN9" s="24"/>
      <c r="DO9" s="25">
        <f>SUMPRODUCT($H$66:AY$66,$H9:AY9)</f>
        <v>2</v>
      </c>
    </row>
    <row r="10" spans="1:119" ht="12.75">
      <c r="A10" s="16"/>
      <c r="B10" s="16"/>
      <c r="C10" s="16"/>
      <c r="D10" s="17"/>
      <c r="E10" s="164" t="s">
        <v>63</v>
      </c>
      <c r="F10" s="18" t="s">
        <v>51</v>
      </c>
      <c r="G10" s="19" t="str">
        <f t="shared" ca="1" si="0"/>
        <v>Complete</v>
      </c>
      <c r="H10" s="20">
        <v>2</v>
      </c>
      <c r="I10" s="21">
        <v>2</v>
      </c>
      <c r="J10" s="22">
        <v>0</v>
      </c>
      <c r="K10" s="22">
        <v>2</v>
      </c>
      <c r="L10" s="23" t="s">
        <v>52</v>
      </c>
      <c r="M10" s="22">
        <v>0</v>
      </c>
      <c r="N10" s="22">
        <v>2</v>
      </c>
      <c r="O10" s="23" t="s">
        <v>52</v>
      </c>
      <c r="P10" s="22">
        <v>0</v>
      </c>
      <c r="Q10" s="22">
        <v>2</v>
      </c>
      <c r="R10" s="23" t="s">
        <v>52</v>
      </c>
      <c r="S10" s="22">
        <v>0</v>
      </c>
      <c r="T10" s="22">
        <v>2</v>
      </c>
      <c r="U10" s="23" t="s">
        <v>52</v>
      </c>
      <c r="V10" s="22">
        <v>0</v>
      </c>
      <c r="W10" s="22">
        <v>2</v>
      </c>
      <c r="X10" s="23" t="s">
        <v>52</v>
      </c>
      <c r="Y10" s="22">
        <v>0</v>
      </c>
      <c r="Z10" s="22">
        <v>2</v>
      </c>
      <c r="AA10" s="23" t="s">
        <v>52</v>
      </c>
      <c r="AB10" s="22">
        <v>0</v>
      </c>
      <c r="AC10" s="22">
        <v>2</v>
      </c>
      <c r="AD10" s="23" t="s">
        <v>52</v>
      </c>
      <c r="AE10" s="22">
        <v>0</v>
      </c>
      <c r="AF10" s="22">
        <v>2</v>
      </c>
      <c r="AG10" s="23" t="s">
        <v>52</v>
      </c>
      <c r="AH10" s="22">
        <v>0</v>
      </c>
      <c r="AI10" s="22">
        <v>2</v>
      </c>
      <c r="AJ10" s="23" t="s">
        <v>52</v>
      </c>
      <c r="AK10" s="22">
        <v>0.5</v>
      </c>
      <c r="AL10" s="22">
        <v>1.5</v>
      </c>
      <c r="AM10" s="23" t="s">
        <v>52</v>
      </c>
      <c r="AN10" s="22">
        <v>0</v>
      </c>
      <c r="AO10" s="22">
        <v>1.5</v>
      </c>
      <c r="AP10" s="23" t="s">
        <v>52</v>
      </c>
      <c r="AQ10" s="22">
        <v>0</v>
      </c>
      <c r="AR10" s="22">
        <v>1.5</v>
      </c>
      <c r="AS10" s="23" t="s">
        <v>52</v>
      </c>
      <c r="AT10" s="22">
        <v>0</v>
      </c>
      <c r="AU10" s="22">
        <v>1.5</v>
      </c>
      <c r="AV10" s="23" t="s">
        <v>52</v>
      </c>
      <c r="AW10" s="22">
        <v>0</v>
      </c>
      <c r="AX10" s="22">
        <v>1.5</v>
      </c>
      <c r="AY10" s="23" t="str">
        <f>IF(SUMPRODUCT($J$66:AX$66,$J10:AX10)&lt;0.5, "Pending", IF(AX10&lt;0.5, "Complete", "In Progress"))</f>
        <v>In Progress</v>
      </c>
      <c r="AZ10" s="22">
        <v>0</v>
      </c>
      <c r="BA10" s="22">
        <f t="shared" si="22"/>
        <v>1.5</v>
      </c>
      <c r="BB10" s="23" t="str">
        <f>IF(SUMPRODUCT($J$66:BA$66,$J10:BA10)&lt;0.5, "Pending", IF(BA10&lt;0.5, "Complete", "In Progress"))</f>
        <v>In Progress</v>
      </c>
      <c r="BC10" s="22">
        <v>0</v>
      </c>
      <c r="BD10" s="22">
        <f t="shared" si="23"/>
        <v>1.5</v>
      </c>
      <c r="BE10" s="23" t="str">
        <f>IF(SUMPRODUCT($J$66:BD$66,$J10:BD10)&lt;0.5, "Pending", IF(BD10&lt;0.5, "Complete", "In Progress"))</f>
        <v>In Progress</v>
      </c>
      <c r="BF10" s="22">
        <v>0</v>
      </c>
      <c r="BG10" s="22">
        <f t="shared" si="24"/>
        <v>1.5</v>
      </c>
      <c r="BH10" s="23" t="str">
        <f>IF(SUMPRODUCT($J$66:BG$66,$J10:BG10)&lt;0.5, "Pending", IF(BG10&lt;0.5, "Complete", "In Progress"))</f>
        <v>In Progress</v>
      </c>
      <c r="BI10" s="22">
        <v>0.5</v>
      </c>
      <c r="BJ10" s="22">
        <f t="shared" si="25"/>
        <v>1</v>
      </c>
      <c r="BK10" s="23" t="str">
        <f>IF(SUMPRODUCT($J$66:BJ$66,$J10:BJ10)&lt;0.5, "Pending", IF(BJ10&lt;0.5, "Complete", "In Progress"))</f>
        <v>In Progress</v>
      </c>
      <c r="BL10" s="22">
        <v>0</v>
      </c>
      <c r="BM10" s="22">
        <f t="shared" si="26"/>
        <v>1</v>
      </c>
      <c r="BN10" s="23" t="str">
        <f>IF(SUMPRODUCT($J$66:BM$66,$J10:BM10)&lt;0.5, "Pending", IF(BM10&lt;0.5, "Complete", "In Progress"))</f>
        <v>In Progress</v>
      </c>
      <c r="BO10" s="22">
        <v>0</v>
      </c>
      <c r="BP10" s="22">
        <f t="shared" si="27"/>
        <v>1</v>
      </c>
      <c r="BQ10" s="23" t="str">
        <f>IF(SUMPRODUCT($J$66:BP$66,$J10:BP10)&lt;0.5, "Pending", IF(BP10&lt;0.5, "Complete", "In Progress"))</f>
        <v>In Progress</v>
      </c>
      <c r="BR10" s="22">
        <v>0</v>
      </c>
      <c r="BS10" s="22">
        <f t="shared" si="28"/>
        <v>1</v>
      </c>
      <c r="BT10" s="23" t="str">
        <f>IF(SUMPRODUCT($J$66:BS$66,$J10:BS10)&lt;0.5, "Pending", IF(BS10&lt;0.5, "Complete", "In Progress"))</f>
        <v>In Progress</v>
      </c>
      <c r="BU10" s="22">
        <v>0.5</v>
      </c>
      <c r="BV10" s="22">
        <f t="shared" si="29"/>
        <v>0.5</v>
      </c>
      <c r="BW10" s="23" t="str">
        <f>IF(SUMPRODUCT($J$66:BV$66,$J10:BV10)&lt;0.5, "Pending", IF(BV10&lt;0.5, "Complete", "In Progress"))</f>
        <v>In Progress</v>
      </c>
      <c r="BX10" s="22">
        <v>0.5</v>
      </c>
      <c r="BY10" s="22">
        <f t="shared" si="30"/>
        <v>0</v>
      </c>
      <c r="BZ10" s="23" t="str">
        <f>IF(SUMPRODUCT($J$66:BY$66,$J10:BY10)&lt;0.5, "Pending", IF(BY10&lt;0.5, "Complete", "In Progress"))</f>
        <v>Complete</v>
      </c>
      <c r="CA10" s="22">
        <v>0</v>
      </c>
      <c r="CB10" s="22">
        <f t="shared" si="31"/>
        <v>0</v>
      </c>
      <c r="CC10" s="23" t="str">
        <f>IF(SUMPRODUCT($J$66:CB$66,$J10:CB10)&lt;0.5, "Pending", IF(CB10&lt;0.5, "Complete", "In Progress"))</f>
        <v>Complete</v>
      </c>
      <c r="CD10" s="22">
        <v>0</v>
      </c>
      <c r="CE10" s="22">
        <f t="shared" si="10"/>
        <v>0</v>
      </c>
      <c r="CF10" s="23" t="str">
        <f>IF(SUMPRODUCT($J$66:CE$66,$J10:CE10)&lt;0.5, "Pending", IF(CE10&lt;0.5, "Complete", "In Progress"))</f>
        <v>Complete</v>
      </c>
      <c r="CG10" s="22">
        <v>0</v>
      </c>
      <c r="CH10" s="22">
        <f t="shared" si="11"/>
        <v>0</v>
      </c>
      <c r="CI10" s="23" t="str">
        <f>IF(SUMPRODUCT($J$66:CH$66,$J10:CH10)&lt;0.5, "Pending", IF(CH10&lt;0.5, "Complete", "In Progress"))</f>
        <v>Complete</v>
      </c>
      <c r="CJ10" s="22">
        <v>0</v>
      </c>
      <c r="CK10" s="22">
        <f t="shared" si="12"/>
        <v>0</v>
      </c>
      <c r="CL10" s="23" t="str">
        <f>IF(SUMPRODUCT($J$66:CK$66,$J10:CK10)&lt;0.5, "Pending", IF(CK10&lt;0.5, "Complete", "In Progress"))</f>
        <v>Complete</v>
      </c>
      <c r="CM10" s="22">
        <v>0</v>
      </c>
      <c r="CN10" s="22">
        <f t="shared" si="13"/>
        <v>0</v>
      </c>
      <c r="CO10" s="23" t="str">
        <f>IF(SUMPRODUCT($J$66:CN$66,$J10:CN10)&lt;0.5, "Pending", IF(CN10&lt;0.5, "Complete", "In Progress"))</f>
        <v>Complete</v>
      </c>
      <c r="CP10" s="22">
        <v>0</v>
      </c>
      <c r="CQ10" s="22">
        <f t="shared" si="14"/>
        <v>0</v>
      </c>
      <c r="CR10" s="23" t="str">
        <f>IF(SUMPRODUCT($J$66:CQ$66,$J10:CQ10)&lt;0.5, "Pending", IF(CQ10&lt;0.5, "Complete", "In Progress"))</f>
        <v>Complete</v>
      </c>
      <c r="CS10" s="22">
        <v>0</v>
      </c>
      <c r="CT10" s="22">
        <f t="shared" si="15"/>
        <v>0</v>
      </c>
      <c r="CU10" s="23" t="str">
        <f>IF(SUMPRODUCT($J$66:CT$66,$J10:CT10)&lt;0.5, "Pending", IF(CT10&lt;0.5, "Complete", "In Progress"))</f>
        <v>Complete</v>
      </c>
      <c r="CV10" s="22">
        <v>0</v>
      </c>
      <c r="CW10" s="22">
        <f t="shared" si="16"/>
        <v>0</v>
      </c>
      <c r="CX10" s="23" t="str">
        <f>IF(SUMPRODUCT($J$66:CW$66,$J10:CW10)&lt;0.5, "Pending", IF(CW10&lt;0.5, "Complete", "In Progress"))</f>
        <v>Complete</v>
      </c>
      <c r="CY10" s="22">
        <v>0</v>
      </c>
      <c r="CZ10" s="22">
        <f t="shared" si="17"/>
        <v>0</v>
      </c>
      <c r="DA10" s="23" t="str">
        <f>IF(SUMPRODUCT($J$66:CZ$66,$J10:CZ10)&lt;0.5, "Pending", IF(CZ10&lt;0.5, "Complete", "In Progress"))</f>
        <v>Complete</v>
      </c>
      <c r="DB10" s="22">
        <v>0</v>
      </c>
      <c r="DC10" s="22">
        <f t="shared" si="18"/>
        <v>0</v>
      </c>
      <c r="DD10" s="23" t="str">
        <f>IF(SUMPRODUCT($J$66:DC$66,$J10:DC10)&lt;0.5, "Pending", IF(DC10&lt;0.5, "Complete", "In Progress"))</f>
        <v>Complete</v>
      </c>
      <c r="DE10" s="22">
        <v>0</v>
      </c>
      <c r="DF10" s="22">
        <f t="shared" si="19"/>
        <v>0</v>
      </c>
      <c r="DG10" s="23" t="str">
        <f>IF(SUMPRODUCT($J$66:DF$66,$J10:DF10)&lt;0.5, "Pending", IF(DF10&lt;0.5, "Complete", "In Progress"))</f>
        <v>Complete</v>
      </c>
      <c r="DH10" s="22">
        <v>0</v>
      </c>
      <c r="DI10" s="22">
        <f t="shared" si="20"/>
        <v>0</v>
      </c>
      <c r="DJ10" s="23" t="str">
        <f>IF(SUMPRODUCT($J$66:DI$66,$J10:DI10)&lt;0.5, "Pending", IF(DI10&lt;0.5, "Complete", "In Progress"))</f>
        <v>Complete</v>
      </c>
      <c r="DK10" s="22">
        <v>0</v>
      </c>
      <c r="DL10" s="22">
        <f t="shared" si="21"/>
        <v>0</v>
      </c>
      <c r="DM10" s="23" t="str">
        <f>IF(SUMPRODUCT($J$66:DL$66,$J10:DL10)&lt;0.5, "Pending", IF(DL10&lt;0.5, "Complete", "In Progress"))</f>
        <v>Complete</v>
      </c>
      <c r="DN10" s="24"/>
      <c r="DO10" s="25">
        <f>SUMPRODUCT($H$66:AY$66,$H10:AY10)</f>
        <v>0.5</v>
      </c>
    </row>
    <row r="11" spans="1:119" ht="12.75">
      <c r="A11" s="16"/>
      <c r="B11" s="16"/>
      <c r="C11" s="16"/>
      <c r="D11" s="17"/>
      <c r="E11" s="164" t="s">
        <v>64</v>
      </c>
      <c r="F11" s="18" t="s">
        <v>61</v>
      </c>
      <c r="G11" s="19" t="s">
        <v>59</v>
      </c>
      <c r="H11" s="20">
        <v>3</v>
      </c>
      <c r="I11" s="21">
        <v>7</v>
      </c>
      <c r="J11" s="22">
        <v>0</v>
      </c>
      <c r="K11" s="22">
        <v>7</v>
      </c>
      <c r="L11" s="23" t="s">
        <v>52</v>
      </c>
      <c r="M11" s="22">
        <v>0</v>
      </c>
      <c r="N11" s="22">
        <v>7</v>
      </c>
      <c r="O11" s="23" t="s">
        <v>52</v>
      </c>
      <c r="P11" s="22">
        <v>0</v>
      </c>
      <c r="Q11" s="22">
        <v>7</v>
      </c>
      <c r="R11" s="23" t="s">
        <v>52</v>
      </c>
      <c r="S11" s="22">
        <v>0</v>
      </c>
      <c r="T11" s="22">
        <v>7</v>
      </c>
      <c r="U11" s="23" t="s">
        <v>52</v>
      </c>
      <c r="V11" s="22">
        <v>0</v>
      </c>
      <c r="W11" s="22">
        <v>7</v>
      </c>
      <c r="X11" s="23" t="s">
        <v>52</v>
      </c>
      <c r="Y11" s="22">
        <v>0</v>
      </c>
      <c r="Z11" s="22">
        <v>7</v>
      </c>
      <c r="AA11" s="23" t="s">
        <v>52</v>
      </c>
      <c r="AB11" s="22">
        <v>0</v>
      </c>
      <c r="AC11" s="22">
        <v>7</v>
      </c>
      <c r="AD11" s="23" t="s">
        <v>52</v>
      </c>
      <c r="AE11" s="22">
        <v>0</v>
      </c>
      <c r="AF11" s="22">
        <v>7</v>
      </c>
      <c r="AG11" s="23" t="s">
        <v>52</v>
      </c>
      <c r="AH11" s="22">
        <v>0</v>
      </c>
      <c r="AI11" s="22">
        <v>7</v>
      </c>
      <c r="AJ11" s="23" t="s">
        <v>52</v>
      </c>
      <c r="AK11" s="22">
        <v>0</v>
      </c>
      <c r="AL11" s="22">
        <v>7</v>
      </c>
      <c r="AM11" s="23" t="s">
        <v>52</v>
      </c>
      <c r="AN11" s="22">
        <v>0</v>
      </c>
      <c r="AO11" s="22">
        <v>7</v>
      </c>
      <c r="AP11" s="23" t="s">
        <v>52</v>
      </c>
      <c r="AQ11" s="22">
        <v>0</v>
      </c>
      <c r="AR11" s="22">
        <v>7</v>
      </c>
      <c r="AS11" s="23" t="s">
        <v>52</v>
      </c>
      <c r="AT11" s="22">
        <v>0</v>
      </c>
      <c r="AU11" s="22">
        <v>7</v>
      </c>
      <c r="AV11" s="23" t="s">
        <v>52</v>
      </c>
      <c r="AW11" s="22">
        <v>0</v>
      </c>
      <c r="AX11" s="22">
        <v>7</v>
      </c>
      <c r="AY11" s="23" t="str">
        <f>IF(SUMPRODUCT($J$66:AX$66,$J11:AX11)&lt;0.5, "Pending", IF(AX11&lt;0.5, "Complete", "In Progress"))</f>
        <v>Pending</v>
      </c>
      <c r="AZ11" s="22">
        <v>0</v>
      </c>
      <c r="BA11" s="22">
        <f t="shared" si="22"/>
        <v>7</v>
      </c>
      <c r="BB11" s="23" t="str">
        <f>IF(SUMPRODUCT($J$66:BA$66,$J11:BA11)&lt;0.5, "Pending", IF(BA11&lt;0.5, "Complete", "In Progress"))</f>
        <v>Pending</v>
      </c>
      <c r="BC11" s="22">
        <v>0</v>
      </c>
      <c r="BD11" s="22">
        <f t="shared" si="23"/>
        <v>7</v>
      </c>
      <c r="BE11" s="23" t="str">
        <f>IF(SUMPRODUCT($J$66:BD$66,$J11:BD11)&lt;0.5, "Pending", IF(BD11&lt;0.5, "Complete", "In Progress"))</f>
        <v>Pending</v>
      </c>
      <c r="BF11" s="22">
        <v>0</v>
      </c>
      <c r="BG11" s="22">
        <f t="shared" si="24"/>
        <v>7</v>
      </c>
      <c r="BH11" s="23" t="str">
        <f>IF(SUMPRODUCT($J$66:BG$66,$J11:BG11)&lt;0.5, "Pending", IF(BG11&lt;0.5, "Complete", "In Progress"))</f>
        <v>Pending</v>
      </c>
      <c r="BI11" s="22">
        <v>0</v>
      </c>
      <c r="BJ11" s="22">
        <f t="shared" si="25"/>
        <v>7</v>
      </c>
      <c r="BK11" s="23" t="str">
        <f>IF(SUMPRODUCT($J$66:BJ$66,$J11:BJ11)&lt;0.5, "Pending", IF(BJ11&lt;0.5, "Complete", "In Progress"))</f>
        <v>Pending</v>
      </c>
      <c r="BL11" s="22">
        <v>0</v>
      </c>
      <c r="BM11" s="22">
        <f t="shared" si="26"/>
        <v>7</v>
      </c>
      <c r="BN11" s="23" t="str">
        <f>IF(SUMPRODUCT($J$66:BM$66,$J11:BM11)&lt;0.5, "Pending", IF(BM11&lt;0.5, "Complete", "In Progress"))</f>
        <v>Pending</v>
      </c>
      <c r="BO11" s="22">
        <v>0</v>
      </c>
      <c r="BP11" s="22">
        <f t="shared" si="27"/>
        <v>7</v>
      </c>
      <c r="BQ11" s="23" t="str">
        <f>IF(SUMPRODUCT($J$66:BP$66,$J11:BP11)&lt;0.5, "Pending", IF(BP11&lt;0.5, "Complete", "In Progress"))</f>
        <v>Pending</v>
      </c>
      <c r="BR11" s="22">
        <v>0</v>
      </c>
      <c r="BS11" s="22">
        <f t="shared" si="28"/>
        <v>7</v>
      </c>
      <c r="BT11" s="23" t="str">
        <f>IF(SUMPRODUCT($J$66:BS$66,$J11:BS11)&lt;0.5, "Pending", IF(BS11&lt;0.5, "Complete", "In Progress"))</f>
        <v>Pending</v>
      </c>
      <c r="BU11" s="22">
        <v>0</v>
      </c>
      <c r="BV11" s="22">
        <f t="shared" si="29"/>
        <v>7</v>
      </c>
      <c r="BW11" s="23" t="str">
        <f>IF(SUMPRODUCT($J$66:BV$66,$J11:BV11)&lt;0.5, "Pending", IF(BV11&lt;0.5, "Complete", "In Progress"))</f>
        <v>Pending</v>
      </c>
      <c r="BX11" s="22">
        <v>0</v>
      </c>
      <c r="BY11" s="22">
        <f t="shared" si="30"/>
        <v>7</v>
      </c>
      <c r="BZ11" s="23" t="str">
        <f>IF(SUMPRODUCT($J$66:BY$66,$J11:BY11)&lt;0.5, "Pending", IF(BY11&lt;0.5, "Complete", "In Progress"))</f>
        <v>Pending</v>
      </c>
      <c r="CA11" s="22">
        <v>0</v>
      </c>
      <c r="CB11" s="22">
        <f t="shared" si="31"/>
        <v>7</v>
      </c>
      <c r="CC11" s="23" t="str">
        <f>IF(SUMPRODUCT($J$66:CB$66,$J11:CB11)&lt;0.5, "Pending", IF(CB11&lt;0.5, "Complete", "In Progress"))</f>
        <v>Pending</v>
      </c>
      <c r="CD11" s="22">
        <v>0</v>
      </c>
      <c r="CE11" s="22">
        <f t="shared" si="10"/>
        <v>7</v>
      </c>
      <c r="CF11" s="23" t="str">
        <f>IF(SUMPRODUCT($J$66:CE$66,$J11:CE11)&lt;0.5, "Pending", IF(CE11&lt;0.5, "Complete", "In Progress"))</f>
        <v>Pending</v>
      </c>
      <c r="CG11" s="22">
        <v>0</v>
      </c>
      <c r="CH11" s="22">
        <f t="shared" si="11"/>
        <v>7</v>
      </c>
      <c r="CI11" s="23" t="str">
        <f>IF(SUMPRODUCT($J$66:CH$66,$J11:CH11)&lt;0.5, "Pending", IF(CH11&lt;0.5, "Complete", "In Progress"))</f>
        <v>Pending</v>
      </c>
      <c r="CJ11" s="22">
        <v>0</v>
      </c>
      <c r="CK11" s="22">
        <f t="shared" si="12"/>
        <v>7</v>
      </c>
      <c r="CL11" s="23" t="str">
        <f>IF(SUMPRODUCT($J$66:CK$66,$J11:CK11)&lt;0.5, "Pending", IF(CK11&lt;0.5, "Complete", "In Progress"))</f>
        <v>Pending</v>
      </c>
      <c r="CM11" s="22">
        <v>0</v>
      </c>
      <c r="CN11" s="22">
        <f t="shared" si="13"/>
        <v>7</v>
      </c>
      <c r="CO11" s="23" t="str">
        <f>IF(SUMPRODUCT($J$66:CN$66,$J11:CN11)&lt;0.5, "Pending", IF(CN11&lt;0.5, "Complete", "In Progress"))</f>
        <v>Pending</v>
      </c>
      <c r="CP11" s="22">
        <v>0</v>
      </c>
      <c r="CQ11" s="22">
        <f t="shared" si="14"/>
        <v>7</v>
      </c>
      <c r="CR11" s="23" t="str">
        <f>IF(SUMPRODUCT($J$66:CQ$66,$J11:CQ11)&lt;0.5, "Pending", IF(CQ11&lt;0.5, "Complete", "In Progress"))</f>
        <v>Pending</v>
      </c>
      <c r="CS11" s="22">
        <v>0</v>
      </c>
      <c r="CT11" s="22">
        <f t="shared" si="15"/>
        <v>7</v>
      </c>
      <c r="CU11" s="23" t="str">
        <f>IF(SUMPRODUCT($J$66:CT$66,$J11:CT11)&lt;0.5, "Pending", IF(CT11&lt;0.5, "Complete", "In Progress"))</f>
        <v>Pending</v>
      </c>
      <c r="CV11" s="22">
        <v>0</v>
      </c>
      <c r="CW11" s="22">
        <f t="shared" si="16"/>
        <v>7</v>
      </c>
      <c r="CX11" s="23" t="str">
        <f>IF(SUMPRODUCT($J$66:CW$66,$J11:CW11)&lt;0.5, "Pending", IF(CW11&lt;0.5, "Complete", "In Progress"))</f>
        <v>Pending</v>
      </c>
      <c r="CY11" s="22">
        <v>0</v>
      </c>
      <c r="CZ11" s="22">
        <f t="shared" si="17"/>
        <v>7</v>
      </c>
      <c r="DA11" s="23" t="str">
        <f>IF(SUMPRODUCT($J$66:CZ$66,$J11:CZ11)&lt;0.5, "Pending", IF(CZ11&lt;0.5, "Complete", "In Progress"))</f>
        <v>Pending</v>
      </c>
      <c r="DB11" s="22">
        <v>0</v>
      </c>
      <c r="DC11" s="22">
        <f t="shared" si="18"/>
        <v>7</v>
      </c>
      <c r="DD11" s="23" t="str">
        <f>IF(SUMPRODUCT($J$66:DC$66,$J11:DC11)&lt;0.5, "Pending", IF(DC11&lt;0.5, "Complete", "In Progress"))</f>
        <v>Pending</v>
      </c>
      <c r="DE11" s="22">
        <v>0</v>
      </c>
      <c r="DF11" s="22">
        <f t="shared" si="19"/>
        <v>7</v>
      </c>
      <c r="DG11" s="23" t="str">
        <f>IF(SUMPRODUCT($J$66:DF$66,$J11:DF11)&lt;0.5, "Pending", IF(DF11&lt;0.5, "Complete", "In Progress"))</f>
        <v>Pending</v>
      </c>
      <c r="DH11" s="22">
        <v>0</v>
      </c>
      <c r="DI11" s="22">
        <f t="shared" si="20"/>
        <v>7</v>
      </c>
      <c r="DJ11" s="23" t="str">
        <f>IF(SUMPRODUCT($J$66:DI$66,$J11:DI11)&lt;0.5, "Pending", IF(DI11&lt;0.5, "Complete", "In Progress"))</f>
        <v>Pending</v>
      </c>
      <c r="DK11" s="22">
        <v>0</v>
      </c>
      <c r="DL11" s="22">
        <f t="shared" si="21"/>
        <v>7</v>
      </c>
      <c r="DM11" s="23" t="str">
        <f>IF(SUMPRODUCT($J$66:DL$66,$J11:DL11)&lt;0.5, "Pending", IF(DL11&lt;0.5, "Complete", "In Progress"))</f>
        <v>Pending</v>
      </c>
      <c r="DN11" s="24"/>
      <c r="DO11" s="25">
        <f>SUMPRODUCT($H$66:AY$66,$H11:AY11)</f>
        <v>0</v>
      </c>
    </row>
    <row r="12" spans="1:119" ht="12.75">
      <c r="A12" s="16"/>
      <c r="B12" s="16"/>
      <c r="C12" s="16"/>
      <c r="D12" s="17"/>
      <c r="E12" s="164" t="s">
        <v>65</v>
      </c>
      <c r="F12" s="18" t="s">
        <v>53</v>
      </c>
      <c r="G12" s="19" t="s">
        <v>66</v>
      </c>
      <c r="H12" s="20">
        <v>4</v>
      </c>
      <c r="I12" s="21">
        <v>2.5</v>
      </c>
      <c r="J12" s="22">
        <v>0</v>
      </c>
      <c r="K12" s="22">
        <v>2.5</v>
      </c>
      <c r="L12" s="23" t="s">
        <v>52</v>
      </c>
      <c r="M12" s="22">
        <v>0</v>
      </c>
      <c r="N12" s="22">
        <v>2.5</v>
      </c>
      <c r="O12" s="23" t="s">
        <v>52</v>
      </c>
      <c r="P12" s="22">
        <v>0</v>
      </c>
      <c r="Q12" s="22">
        <v>2.5</v>
      </c>
      <c r="R12" s="23" t="s">
        <v>52</v>
      </c>
      <c r="S12" s="22">
        <v>0</v>
      </c>
      <c r="T12" s="22">
        <v>2.5</v>
      </c>
      <c r="U12" s="23" t="s">
        <v>52</v>
      </c>
      <c r="V12" s="22">
        <v>0</v>
      </c>
      <c r="W12" s="22">
        <v>2.5</v>
      </c>
      <c r="X12" s="23" t="s">
        <v>52</v>
      </c>
      <c r="Y12" s="22">
        <v>0</v>
      </c>
      <c r="Z12" s="22">
        <v>2.5</v>
      </c>
      <c r="AA12" s="23" t="s">
        <v>52</v>
      </c>
      <c r="AB12" s="22">
        <v>0</v>
      </c>
      <c r="AC12" s="22">
        <v>2.5</v>
      </c>
      <c r="AD12" s="23" t="s">
        <v>52</v>
      </c>
      <c r="AE12" s="22">
        <v>0</v>
      </c>
      <c r="AF12" s="22">
        <v>2.5</v>
      </c>
      <c r="AG12" s="23" t="s">
        <v>52</v>
      </c>
      <c r="AH12" s="22">
        <v>2</v>
      </c>
      <c r="AI12" s="22">
        <v>0.5</v>
      </c>
      <c r="AJ12" s="23" t="s">
        <v>52</v>
      </c>
      <c r="AK12" s="22">
        <v>0</v>
      </c>
      <c r="AL12" s="22">
        <v>0.5</v>
      </c>
      <c r="AM12" s="23" t="s">
        <v>52</v>
      </c>
      <c r="AN12" s="22">
        <v>0</v>
      </c>
      <c r="AO12" s="22">
        <v>0.5</v>
      </c>
      <c r="AP12" s="23" t="s">
        <v>52</v>
      </c>
      <c r="AQ12" s="22">
        <v>0</v>
      </c>
      <c r="AR12" s="22">
        <v>0.5</v>
      </c>
      <c r="AS12" s="23" t="s">
        <v>52</v>
      </c>
      <c r="AT12" s="22">
        <v>0</v>
      </c>
      <c r="AU12" s="22">
        <v>0.5</v>
      </c>
      <c r="AV12" s="23" t="s">
        <v>52</v>
      </c>
      <c r="AW12" s="22">
        <v>0</v>
      </c>
      <c r="AX12" s="22">
        <v>2</v>
      </c>
      <c r="AY12" s="23" t="str">
        <f>IF(SUMPRODUCT($J$66:AX$66,$J12:AX12)&lt;0.5, "Pending", IF(AX12&lt;0.5, "Complete", "In Progress"))</f>
        <v>In Progress</v>
      </c>
      <c r="AZ12" s="22">
        <v>0</v>
      </c>
      <c r="BA12" s="22">
        <f t="shared" si="22"/>
        <v>2</v>
      </c>
      <c r="BB12" s="23" t="str">
        <f>IF(SUMPRODUCT($J$66:BA$66,$J12:BA12)&lt;0.5, "Pending", IF(BA12&lt;0.5, "Complete", "In Progress"))</f>
        <v>In Progress</v>
      </c>
      <c r="BC12" s="22">
        <v>0</v>
      </c>
      <c r="BD12" s="22">
        <f t="shared" si="23"/>
        <v>2</v>
      </c>
      <c r="BE12" s="23" t="str">
        <f>IF(SUMPRODUCT($J$66:BD$66,$J12:BD12)&lt;0.5, "Pending", IF(BD12&lt;0.5, "Complete", "In Progress"))</f>
        <v>In Progress</v>
      </c>
      <c r="BF12" s="22">
        <v>0</v>
      </c>
      <c r="BG12" s="22">
        <f t="shared" si="24"/>
        <v>2</v>
      </c>
      <c r="BH12" s="23" t="str">
        <f>IF(SUMPRODUCT($J$66:BG$66,$J12:BG12)&lt;0.5, "Pending", IF(BG12&lt;0.5, "Complete", "In Progress"))</f>
        <v>In Progress</v>
      </c>
      <c r="BI12" s="22">
        <v>0</v>
      </c>
      <c r="BJ12" s="22">
        <f t="shared" si="25"/>
        <v>2</v>
      </c>
      <c r="BK12" s="23" t="str">
        <f>IF(SUMPRODUCT($J$66:BJ$66,$J12:BJ12)&lt;0.5, "Pending", IF(BJ12&lt;0.5, "Complete", "In Progress"))</f>
        <v>In Progress</v>
      </c>
      <c r="BL12" s="22">
        <v>0</v>
      </c>
      <c r="BM12" s="22">
        <f t="shared" si="26"/>
        <v>2</v>
      </c>
      <c r="BN12" s="23" t="str">
        <f>IF(SUMPRODUCT($J$66:BM$66,$J12:BM12)&lt;0.5, "Pending", IF(BM12&lt;0.5, "Complete", "In Progress"))</f>
        <v>In Progress</v>
      </c>
      <c r="BO12" s="22">
        <v>0</v>
      </c>
      <c r="BP12" s="22">
        <f t="shared" si="27"/>
        <v>2</v>
      </c>
      <c r="BQ12" s="23" t="str">
        <f>IF(SUMPRODUCT($J$66:BP$66,$J12:BP12)&lt;0.5, "Pending", IF(BP12&lt;0.5, "Complete", "In Progress"))</f>
        <v>In Progress</v>
      </c>
      <c r="BR12" s="22">
        <v>0</v>
      </c>
      <c r="BS12" s="22">
        <f t="shared" si="28"/>
        <v>2</v>
      </c>
      <c r="BT12" s="23" t="str">
        <f>IF(SUMPRODUCT($J$66:BS$66,$J12:BS12)&lt;0.5, "Pending", IF(BS12&lt;0.5, "Complete", "In Progress"))</f>
        <v>In Progress</v>
      </c>
      <c r="BU12" s="22">
        <v>0</v>
      </c>
      <c r="BV12" s="22">
        <f t="shared" si="29"/>
        <v>2</v>
      </c>
      <c r="BW12" s="23" t="str">
        <f>IF(SUMPRODUCT($J$66:BV$66,$J12:BV12)&lt;0.5, "Pending", IF(BV12&lt;0.5, "Complete", "In Progress"))</f>
        <v>In Progress</v>
      </c>
      <c r="BX12" s="22">
        <v>0</v>
      </c>
      <c r="BY12" s="22">
        <f t="shared" si="30"/>
        <v>2</v>
      </c>
      <c r="BZ12" s="23" t="str">
        <f>IF(SUMPRODUCT($J$66:BY$66,$J12:BY12)&lt;0.5, "Pending", IF(BY12&lt;0.5, "Complete", "In Progress"))</f>
        <v>In Progress</v>
      </c>
      <c r="CA12" s="22">
        <v>0</v>
      </c>
      <c r="CB12" s="22">
        <f t="shared" si="31"/>
        <v>2</v>
      </c>
      <c r="CC12" s="23" t="str">
        <f>IF(SUMPRODUCT($J$66:CB$66,$J12:CB12)&lt;0.5, "Pending", IF(CB12&lt;0.5, "Complete", "In Progress"))</f>
        <v>In Progress</v>
      </c>
      <c r="CD12" s="22">
        <v>0</v>
      </c>
      <c r="CE12" s="22">
        <f t="shared" si="10"/>
        <v>2</v>
      </c>
      <c r="CF12" s="23" t="str">
        <f>IF(SUMPRODUCT($J$66:CE$66,$J12:CE12)&lt;0.5, "Pending", IF(CE12&lt;0.5, "Complete", "In Progress"))</f>
        <v>In Progress</v>
      </c>
      <c r="CG12" s="22">
        <v>0</v>
      </c>
      <c r="CH12" s="22">
        <f t="shared" si="11"/>
        <v>2</v>
      </c>
      <c r="CI12" s="23" t="str">
        <f>IF(SUMPRODUCT($J$66:CH$66,$J12:CH12)&lt;0.5, "Pending", IF(CH12&lt;0.5, "Complete", "In Progress"))</f>
        <v>In Progress</v>
      </c>
      <c r="CJ12" s="22">
        <v>0</v>
      </c>
      <c r="CK12" s="22">
        <f t="shared" si="12"/>
        <v>2</v>
      </c>
      <c r="CL12" s="23" t="str">
        <f>IF(SUMPRODUCT($J$66:CK$66,$J12:CK12)&lt;0.5, "Pending", IF(CK12&lt;0.5, "Complete", "In Progress"))</f>
        <v>In Progress</v>
      </c>
      <c r="CM12" s="22">
        <v>0</v>
      </c>
      <c r="CN12" s="22">
        <f t="shared" si="13"/>
        <v>2</v>
      </c>
      <c r="CO12" s="23" t="str">
        <f>IF(SUMPRODUCT($J$66:CN$66,$J12:CN12)&lt;0.5, "Pending", IF(CN12&lt;0.5, "Complete", "In Progress"))</f>
        <v>In Progress</v>
      </c>
      <c r="CP12" s="22">
        <v>0</v>
      </c>
      <c r="CQ12" s="22">
        <f t="shared" si="14"/>
        <v>2</v>
      </c>
      <c r="CR12" s="23" t="str">
        <f>IF(SUMPRODUCT($J$66:CQ$66,$J12:CQ12)&lt;0.5, "Pending", IF(CQ12&lt;0.5, "Complete", "In Progress"))</f>
        <v>In Progress</v>
      </c>
      <c r="CS12" s="22">
        <v>0.5</v>
      </c>
      <c r="CT12" s="22">
        <f t="shared" si="15"/>
        <v>1.5</v>
      </c>
      <c r="CU12" s="23" t="str">
        <f>IF(SUMPRODUCT($J$66:CT$66,$J12:CT12)&lt;0.5, "Pending", IF(CT12&lt;0.5, "Complete", "In Progress"))</f>
        <v>In Progress</v>
      </c>
      <c r="CV12" s="22">
        <v>1.5</v>
      </c>
      <c r="CW12" s="22">
        <f t="shared" si="16"/>
        <v>0</v>
      </c>
      <c r="CX12" s="23" t="str">
        <f>IF(SUMPRODUCT($J$66:CW$66,$J12:CW12)&lt;0.5, "Pending", IF(CW12&lt;0.5, "Complete", "In Progress"))</f>
        <v>Complete</v>
      </c>
      <c r="CY12" s="22">
        <v>0</v>
      </c>
      <c r="CZ12" s="22">
        <f t="shared" si="17"/>
        <v>0</v>
      </c>
      <c r="DA12" s="23" t="str">
        <f>IF(SUMPRODUCT($J$66:CZ$66,$J12:CZ12)&lt;0.5, "Pending", IF(CZ12&lt;0.5, "Complete", "In Progress"))</f>
        <v>Complete</v>
      </c>
      <c r="DB12" s="22">
        <v>0</v>
      </c>
      <c r="DC12" s="22">
        <f t="shared" si="18"/>
        <v>0</v>
      </c>
      <c r="DD12" s="23" t="str">
        <f>IF(SUMPRODUCT($J$66:DC$66,$J12:DC12)&lt;0.5, "Pending", IF(DC12&lt;0.5, "Complete", "In Progress"))</f>
        <v>Complete</v>
      </c>
      <c r="DE12" s="22">
        <v>0</v>
      </c>
      <c r="DF12" s="22">
        <f t="shared" si="19"/>
        <v>0</v>
      </c>
      <c r="DG12" s="23" t="str">
        <f>IF(SUMPRODUCT($J$66:DF$66,$J12:DF12)&lt;0.5, "Pending", IF(DF12&lt;0.5, "Complete", "In Progress"))</f>
        <v>Complete</v>
      </c>
      <c r="DH12" s="22">
        <v>0</v>
      </c>
      <c r="DI12" s="22">
        <f t="shared" si="20"/>
        <v>0</v>
      </c>
      <c r="DJ12" s="23" t="str">
        <f>IF(SUMPRODUCT($J$66:DI$66,$J12:DI12)&lt;0.5, "Pending", IF(DI12&lt;0.5, "Complete", "In Progress"))</f>
        <v>Complete</v>
      </c>
      <c r="DK12" s="22">
        <v>0</v>
      </c>
      <c r="DL12" s="22">
        <f t="shared" si="21"/>
        <v>0</v>
      </c>
      <c r="DM12" s="23" t="str">
        <f>IF(SUMPRODUCT($J$66:DL$66,$J12:DL12)&lt;0.5, "Pending", IF(DL12&lt;0.5, "Complete", "In Progress"))</f>
        <v>Complete</v>
      </c>
      <c r="DN12" s="24"/>
      <c r="DO12" s="25">
        <f>SUMPRODUCT($H$66:AY$66,$H12:AY12)</f>
        <v>2</v>
      </c>
    </row>
    <row r="13" spans="1:119" ht="12.75">
      <c r="A13" s="16"/>
      <c r="B13" s="16"/>
      <c r="C13" s="16"/>
      <c r="D13" s="17"/>
      <c r="E13" s="164" t="s">
        <v>65</v>
      </c>
      <c r="F13" s="18" t="s">
        <v>51</v>
      </c>
      <c r="G13" s="19" t="s">
        <v>66</v>
      </c>
      <c r="H13" s="20">
        <v>2</v>
      </c>
      <c r="I13" s="21">
        <v>3</v>
      </c>
      <c r="J13" s="22">
        <v>0</v>
      </c>
      <c r="K13" s="22">
        <v>2</v>
      </c>
      <c r="L13" s="23" t="s">
        <v>52</v>
      </c>
      <c r="M13" s="22">
        <v>0</v>
      </c>
      <c r="N13" s="22">
        <v>2</v>
      </c>
      <c r="O13" s="23" t="s">
        <v>52</v>
      </c>
      <c r="P13" s="22">
        <v>0</v>
      </c>
      <c r="Q13" s="22">
        <v>2</v>
      </c>
      <c r="R13" s="23" t="s">
        <v>52</v>
      </c>
      <c r="S13" s="22">
        <v>0</v>
      </c>
      <c r="T13" s="22">
        <v>2</v>
      </c>
      <c r="U13" s="23" t="s">
        <v>52</v>
      </c>
      <c r="V13" s="22">
        <v>0</v>
      </c>
      <c r="W13" s="22">
        <v>2</v>
      </c>
      <c r="X13" s="23" t="s">
        <v>52</v>
      </c>
      <c r="Y13" s="22">
        <v>0</v>
      </c>
      <c r="Z13" s="22">
        <v>2</v>
      </c>
      <c r="AA13" s="23" t="s">
        <v>52</v>
      </c>
      <c r="AB13" s="22">
        <v>0</v>
      </c>
      <c r="AC13" s="22">
        <v>2</v>
      </c>
      <c r="AD13" s="23" t="s">
        <v>52</v>
      </c>
      <c r="AE13" s="22">
        <v>0</v>
      </c>
      <c r="AF13" s="22">
        <v>2</v>
      </c>
      <c r="AG13" s="23" t="s">
        <v>52</v>
      </c>
      <c r="AH13" s="22">
        <v>2</v>
      </c>
      <c r="AI13" s="22">
        <v>0</v>
      </c>
      <c r="AJ13" s="23" t="s">
        <v>52</v>
      </c>
      <c r="AK13" s="22">
        <v>0</v>
      </c>
      <c r="AL13" s="22">
        <v>0</v>
      </c>
      <c r="AM13" s="23" t="s">
        <v>52</v>
      </c>
      <c r="AN13" s="22">
        <v>0</v>
      </c>
      <c r="AO13" s="22">
        <v>0</v>
      </c>
      <c r="AP13" s="23" t="s">
        <v>52</v>
      </c>
      <c r="AQ13" s="22">
        <v>0</v>
      </c>
      <c r="AR13" s="22">
        <v>0</v>
      </c>
      <c r="AS13" s="23" t="s">
        <v>52</v>
      </c>
      <c r="AT13" s="22">
        <v>0</v>
      </c>
      <c r="AU13" s="22">
        <v>0</v>
      </c>
      <c r="AV13" s="23" t="s">
        <v>52</v>
      </c>
      <c r="AW13" s="22">
        <v>0</v>
      </c>
      <c r="AX13" s="22">
        <v>0</v>
      </c>
      <c r="AY13" s="23" t="str">
        <f>IF(SUMPRODUCT($J$66:AX$66,$J13:AX13)&lt;0.5, "Pending", IF(AX13&lt;0.5, "Complete", "In Progress"))</f>
        <v>Complete</v>
      </c>
      <c r="AZ13" s="22">
        <v>0</v>
      </c>
      <c r="BA13" s="22">
        <f t="shared" si="22"/>
        <v>0</v>
      </c>
      <c r="BB13" s="23" t="str">
        <f>IF(SUMPRODUCT($J$66:BA$66,$J13:BA13)&lt;0.5, "Pending", IF(BA13&lt;0.5, "Complete", "In Progress"))</f>
        <v>Complete</v>
      </c>
      <c r="BC13" s="22">
        <v>0</v>
      </c>
      <c r="BD13" s="22">
        <f t="shared" si="23"/>
        <v>0</v>
      </c>
      <c r="BE13" s="23" t="str">
        <f>IF(SUMPRODUCT($J$66:BD$66,$J13:BD13)&lt;0.5, "Pending", IF(BD13&lt;0.5, "Complete", "In Progress"))</f>
        <v>Complete</v>
      </c>
      <c r="BF13" s="22">
        <v>0</v>
      </c>
      <c r="BG13" s="22">
        <f t="shared" si="24"/>
        <v>0</v>
      </c>
      <c r="BH13" s="23" t="str">
        <f>IF(SUMPRODUCT($J$66:BG$66,$J13:BG13)&lt;0.5, "Pending", IF(BG13&lt;0.5, "Complete", "In Progress"))</f>
        <v>Complete</v>
      </c>
      <c r="BI13" s="22">
        <v>0</v>
      </c>
      <c r="BJ13" s="22">
        <f t="shared" si="25"/>
        <v>0</v>
      </c>
      <c r="BK13" s="23" t="str">
        <f>IF(SUMPRODUCT($J$66:BJ$66,$J13:BJ13)&lt;0.5, "Pending", IF(BJ13&lt;0.5, "Complete", "In Progress"))</f>
        <v>Complete</v>
      </c>
      <c r="BL13" s="22">
        <v>0</v>
      </c>
      <c r="BM13" s="22">
        <f t="shared" si="26"/>
        <v>0</v>
      </c>
      <c r="BN13" s="23" t="str">
        <f>IF(SUMPRODUCT($J$66:BM$66,$J13:BM13)&lt;0.5, "Pending", IF(BM13&lt;0.5, "Complete", "In Progress"))</f>
        <v>Complete</v>
      </c>
      <c r="BO13" s="22">
        <v>0</v>
      </c>
      <c r="BP13" s="22">
        <f t="shared" si="27"/>
        <v>0</v>
      </c>
      <c r="BQ13" s="23" t="str">
        <f>IF(SUMPRODUCT($J$66:BP$66,$J13:BP13)&lt;0.5, "Pending", IF(BP13&lt;0.5, "Complete", "In Progress"))</f>
        <v>Complete</v>
      </c>
      <c r="BR13" s="22">
        <v>0</v>
      </c>
      <c r="BS13" s="22">
        <f t="shared" si="28"/>
        <v>0</v>
      </c>
      <c r="BT13" s="23" t="str">
        <f>IF(SUMPRODUCT($J$66:BS$66,$J13:BS13)&lt;0.5, "Pending", IF(BS13&lt;0.5, "Complete", "In Progress"))</f>
        <v>Complete</v>
      </c>
      <c r="BU13" s="22">
        <v>0</v>
      </c>
      <c r="BV13" s="22">
        <f t="shared" si="29"/>
        <v>0</v>
      </c>
      <c r="BW13" s="23" t="str">
        <f>IF(SUMPRODUCT($J$66:BV$66,$J13:BV13)&lt;0.5, "Pending", IF(BV13&lt;0.5, "Complete", "In Progress"))</f>
        <v>Complete</v>
      </c>
      <c r="BX13" s="22">
        <v>0</v>
      </c>
      <c r="BY13" s="22">
        <f t="shared" si="30"/>
        <v>0</v>
      </c>
      <c r="BZ13" s="23" t="str">
        <f>IF(SUMPRODUCT($J$66:BY$66,$J13:BY13)&lt;0.5, "Pending", IF(BY13&lt;0.5, "Complete", "In Progress"))</f>
        <v>Complete</v>
      </c>
      <c r="CA13" s="22">
        <v>0</v>
      </c>
      <c r="CB13" s="22">
        <f t="shared" si="31"/>
        <v>0</v>
      </c>
      <c r="CC13" s="23" t="str">
        <f>IF(SUMPRODUCT($J$66:CB$66,$J13:CB13)&lt;0.5, "Pending", IF(CB13&lt;0.5, "Complete", "In Progress"))</f>
        <v>Complete</v>
      </c>
      <c r="CD13" s="22">
        <v>0</v>
      </c>
      <c r="CE13" s="22">
        <f t="shared" si="10"/>
        <v>0</v>
      </c>
      <c r="CF13" s="23" t="str">
        <f>IF(SUMPRODUCT($J$66:CE$66,$J13:CE13)&lt;0.5, "Pending", IF(CE13&lt;0.5, "Complete", "In Progress"))</f>
        <v>Complete</v>
      </c>
      <c r="CG13" s="22">
        <v>0</v>
      </c>
      <c r="CH13" s="22">
        <f t="shared" si="11"/>
        <v>0</v>
      </c>
      <c r="CI13" s="23" t="str">
        <f>IF(SUMPRODUCT($J$66:CH$66,$J13:CH13)&lt;0.5, "Pending", IF(CH13&lt;0.5, "Complete", "In Progress"))</f>
        <v>Complete</v>
      </c>
      <c r="CJ13" s="22">
        <v>0</v>
      </c>
      <c r="CK13" s="22">
        <f t="shared" si="12"/>
        <v>0</v>
      </c>
      <c r="CL13" s="23" t="str">
        <f>IF(SUMPRODUCT($J$66:CK$66,$J13:CK13)&lt;0.5, "Pending", IF(CK13&lt;0.5, "Complete", "In Progress"))</f>
        <v>Complete</v>
      </c>
      <c r="CM13" s="22">
        <v>0</v>
      </c>
      <c r="CN13" s="22">
        <f t="shared" si="13"/>
        <v>0</v>
      </c>
      <c r="CO13" s="23" t="str">
        <f>IF(SUMPRODUCT($J$66:CN$66,$J13:CN13)&lt;0.5, "Pending", IF(CN13&lt;0.5, "Complete", "In Progress"))</f>
        <v>Complete</v>
      </c>
      <c r="CP13" s="22">
        <v>0</v>
      </c>
      <c r="CQ13" s="22">
        <v>0.5</v>
      </c>
      <c r="CR13" s="23" t="str">
        <f>IF(SUMPRODUCT($J$66:CQ$66,$J13:CQ13)&lt;0.5, "Pending", IF(CQ13&lt;0.5, "Complete", "In Progress"))</f>
        <v>In Progress</v>
      </c>
      <c r="CS13" s="22">
        <v>0</v>
      </c>
      <c r="CT13" s="22">
        <f t="shared" si="15"/>
        <v>0.5</v>
      </c>
      <c r="CU13" s="23" t="str">
        <f>IF(SUMPRODUCT($J$66:CT$66,$J13:CT13)&lt;0.5, "Pending", IF(CT13&lt;0.5, "Complete", "In Progress"))</f>
        <v>In Progress</v>
      </c>
      <c r="CV13" s="22">
        <v>0</v>
      </c>
      <c r="CW13" s="22">
        <f t="shared" si="16"/>
        <v>0.5</v>
      </c>
      <c r="CX13" s="23" t="str">
        <f>IF(SUMPRODUCT($J$66:CW$66,$J13:CW13)&lt;0.5, "Pending", IF(CW13&lt;0.5, "Complete", "In Progress"))</f>
        <v>In Progress</v>
      </c>
      <c r="CY13" s="22">
        <v>0</v>
      </c>
      <c r="CZ13" s="22">
        <f t="shared" si="17"/>
        <v>0.5</v>
      </c>
      <c r="DA13" s="23" t="str">
        <f>IF(SUMPRODUCT($J$66:CZ$66,$J13:CZ13)&lt;0.5, "Pending", IF(CZ13&lt;0.5, "Complete", "In Progress"))</f>
        <v>In Progress</v>
      </c>
      <c r="DB13" s="22">
        <v>0</v>
      </c>
      <c r="DC13" s="22">
        <f t="shared" si="18"/>
        <v>0.5</v>
      </c>
      <c r="DD13" s="23" t="str">
        <f>IF(SUMPRODUCT($J$66:DC$66,$J13:DC13)&lt;0.5, "Pending", IF(DC13&lt;0.5, "Complete", "In Progress"))</f>
        <v>In Progress</v>
      </c>
      <c r="DE13" s="22">
        <v>0</v>
      </c>
      <c r="DF13" s="22">
        <f t="shared" si="19"/>
        <v>0.5</v>
      </c>
      <c r="DG13" s="23" t="str">
        <f>IF(SUMPRODUCT($J$66:DF$66,$J13:DF13)&lt;0.5, "Pending", IF(DF13&lt;0.5, "Complete", "In Progress"))</f>
        <v>In Progress</v>
      </c>
      <c r="DH13" s="22">
        <v>0</v>
      </c>
      <c r="DI13" s="22">
        <f t="shared" si="20"/>
        <v>0.5</v>
      </c>
      <c r="DJ13" s="23" t="str">
        <f>IF(SUMPRODUCT($J$66:DI$66,$J13:DI13)&lt;0.5, "Pending", IF(DI13&lt;0.5, "Complete", "In Progress"))</f>
        <v>In Progress</v>
      </c>
      <c r="DK13" s="22">
        <v>0</v>
      </c>
      <c r="DL13" s="22">
        <f t="shared" si="21"/>
        <v>0.5</v>
      </c>
      <c r="DM13" s="23" t="str">
        <f>IF(SUMPRODUCT($J$66:DL$66,$J13:DL13)&lt;0.5, "Pending", IF(DL13&lt;0.5, "Complete", "In Progress"))</f>
        <v>In Progress</v>
      </c>
      <c r="DN13" s="24"/>
      <c r="DO13" s="25">
        <f>SUMPRODUCT($H$66:AY$66,$H13:AY13)</f>
        <v>2</v>
      </c>
    </row>
    <row r="14" spans="1:119" ht="12.75">
      <c r="A14" s="16"/>
      <c r="B14" s="16"/>
      <c r="C14" s="16"/>
      <c r="D14" s="17"/>
      <c r="E14" s="164" t="s">
        <v>67</v>
      </c>
      <c r="F14" s="18" t="s">
        <v>61</v>
      </c>
      <c r="G14" s="19" t="s">
        <v>59</v>
      </c>
      <c r="H14" s="20">
        <v>5</v>
      </c>
      <c r="I14" s="21">
        <v>5</v>
      </c>
      <c r="J14" s="22">
        <v>0</v>
      </c>
      <c r="K14" s="22">
        <v>5</v>
      </c>
      <c r="L14" s="23" t="s">
        <v>52</v>
      </c>
      <c r="M14" s="22">
        <v>0</v>
      </c>
      <c r="N14" s="22">
        <v>5</v>
      </c>
      <c r="O14" s="23" t="s">
        <v>52</v>
      </c>
      <c r="P14" s="22">
        <v>0</v>
      </c>
      <c r="Q14" s="22">
        <v>5</v>
      </c>
      <c r="R14" s="23" t="s">
        <v>52</v>
      </c>
      <c r="S14" s="22">
        <v>0</v>
      </c>
      <c r="T14" s="22">
        <v>5</v>
      </c>
      <c r="U14" s="23" t="s">
        <v>52</v>
      </c>
      <c r="V14" s="22">
        <v>0</v>
      </c>
      <c r="W14" s="22">
        <v>5</v>
      </c>
      <c r="X14" s="23" t="s">
        <v>52</v>
      </c>
      <c r="Y14" s="22">
        <v>0</v>
      </c>
      <c r="Z14" s="22">
        <v>5</v>
      </c>
      <c r="AA14" s="23" t="s">
        <v>52</v>
      </c>
      <c r="AB14" s="22">
        <v>0</v>
      </c>
      <c r="AC14" s="22">
        <v>5</v>
      </c>
      <c r="AD14" s="23" t="s">
        <v>52</v>
      </c>
      <c r="AE14" s="22">
        <v>0</v>
      </c>
      <c r="AF14" s="22">
        <v>5</v>
      </c>
      <c r="AG14" s="23" t="s">
        <v>52</v>
      </c>
      <c r="AH14" s="22">
        <v>0</v>
      </c>
      <c r="AI14" s="22">
        <v>5</v>
      </c>
      <c r="AJ14" s="23" t="s">
        <v>52</v>
      </c>
      <c r="AK14" s="22">
        <v>0</v>
      </c>
      <c r="AL14" s="22">
        <v>5</v>
      </c>
      <c r="AM14" s="23" t="s">
        <v>52</v>
      </c>
      <c r="AN14" s="22">
        <v>0</v>
      </c>
      <c r="AO14" s="22">
        <v>5</v>
      </c>
      <c r="AP14" s="23" t="s">
        <v>52</v>
      </c>
      <c r="AQ14" s="22">
        <v>0</v>
      </c>
      <c r="AR14" s="22">
        <v>5</v>
      </c>
      <c r="AS14" s="23" t="s">
        <v>52</v>
      </c>
      <c r="AT14" s="22">
        <v>0</v>
      </c>
      <c r="AU14" s="22">
        <v>5</v>
      </c>
      <c r="AV14" s="23" t="s">
        <v>52</v>
      </c>
      <c r="AW14" s="22">
        <v>0</v>
      </c>
      <c r="AX14" s="22">
        <v>5</v>
      </c>
      <c r="AY14" s="23" t="str">
        <f>IF(SUMPRODUCT($J$66:AX$66,$J14:AX14)&lt;0.5, "Pending", IF(AX14&lt;0.5, "Complete", "In Progress"))</f>
        <v>Pending</v>
      </c>
      <c r="AZ14" s="22">
        <v>0</v>
      </c>
      <c r="BA14" s="22">
        <f t="shared" si="22"/>
        <v>5</v>
      </c>
      <c r="BB14" s="23" t="str">
        <f>IF(SUMPRODUCT($J$66:BA$66,$J14:BA14)&lt;0.5, "Pending", IF(BA14&lt;0.5, "Complete", "In Progress"))</f>
        <v>Pending</v>
      </c>
      <c r="BC14" s="22">
        <v>0</v>
      </c>
      <c r="BD14" s="22">
        <f t="shared" si="23"/>
        <v>5</v>
      </c>
      <c r="BE14" s="23" t="str">
        <f>IF(SUMPRODUCT($J$66:BD$66,$J14:BD14)&lt;0.5, "Pending", IF(BD14&lt;0.5, "Complete", "In Progress"))</f>
        <v>Pending</v>
      </c>
      <c r="BF14" s="22">
        <v>0</v>
      </c>
      <c r="BG14" s="22">
        <f t="shared" si="24"/>
        <v>5</v>
      </c>
      <c r="BH14" s="23" t="str">
        <f>IF(SUMPRODUCT($J$66:BG$66,$J14:BG14)&lt;0.5, "Pending", IF(BG14&lt;0.5, "Complete", "In Progress"))</f>
        <v>Pending</v>
      </c>
      <c r="BI14" s="22">
        <v>0</v>
      </c>
      <c r="BJ14" s="22">
        <f t="shared" si="25"/>
        <v>5</v>
      </c>
      <c r="BK14" s="23" t="str">
        <f>IF(SUMPRODUCT($J$66:BJ$66,$J14:BJ14)&lt;0.5, "Pending", IF(BJ14&lt;0.5, "Complete", "In Progress"))</f>
        <v>Pending</v>
      </c>
      <c r="BL14" s="22">
        <v>0</v>
      </c>
      <c r="BM14" s="22">
        <f t="shared" si="26"/>
        <v>5</v>
      </c>
      <c r="BN14" s="23" t="str">
        <f>IF(SUMPRODUCT($J$66:BM$66,$J14:BM14)&lt;0.5, "Pending", IF(BM14&lt;0.5, "Complete", "In Progress"))</f>
        <v>Pending</v>
      </c>
      <c r="BO14" s="22">
        <v>0</v>
      </c>
      <c r="BP14" s="22">
        <f t="shared" si="27"/>
        <v>5</v>
      </c>
      <c r="BQ14" s="23" t="str">
        <f>IF(SUMPRODUCT($J$66:BP$66,$J14:BP14)&lt;0.5, "Pending", IF(BP14&lt;0.5, "Complete", "In Progress"))</f>
        <v>Pending</v>
      </c>
      <c r="BR14" s="22">
        <v>0</v>
      </c>
      <c r="BS14" s="22">
        <f t="shared" si="28"/>
        <v>5</v>
      </c>
      <c r="BT14" s="23" t="str">
        <f>IF(SUMPRODUCT($J$66:BS$66,$J14:BS14)&lt;0.5, "Pending", IF(BS14&lt;0.5, "Complete", "In Progress"))</f>
        <v>Pending</v>
      </c>
      <c r="BU14" s="22">
        <v>0</v>
      </c>
      <c r="BV14" s="22">
        <f t="shared" si="29"/>
        <v>5</v>
      </c>
      <c r="BW14" s="23" t="str">
        <f>IF(SUMPRODUCT($J$66:BV$66,$J14:BV14)&lt;0.5, "Pending", IF(BV14&lt;0.5, "Complete", "In Progress"))</f>
        <v>Pending</v>
      </c>
      <c r="BX14" s="22">
        <v>0</v>
      </c>
      <c r="BY14" s="22">
        <f t="shared" si="30"/>
        <v>5</v>
      </c>
      <c r="BZ14" s="23" t="str">
        <f>IF(SUMPRODUCT($J$66:BY$66,$J14:BY14)&lt;0.5, "Pending", IF(BY14&lt;0.5, "Complete", "In Progress"))</f>
        <v>Pending</v>
      </c>
      <c r="CA14" s="22">
        <v>0</v>
      </c>
      <c r="CB14" s="22">
        <f t="shared" si="31"/>
        <v>5</v>
      </c>
      <c r="CC14" s="23" t="str">
        <f>IF(SUMPRODUCT($J$66:CB$66,$J14:CB14)&lt;0.5, "Pending", IF(CB14&lt;0.5, "Complete", "In Progress"))</f>
        <v>Pending</v>
      </c>
      <c r="CD14" s="22">
        <v>0</v>
      </c>
      <c r="CE14" s="22">
        <f t="shared" si="10"/>
        <v>5</v>
      </c>
      <c r="CF14" s="23" t="str">
        <f>IF(SUMPRODUCT($J$66:CE$66,$J14:CE14)&lt;0.5, "Pending", IF(CE14&lt;0.5, "Complete", "In Progress"))</f>
        <v>Pending</v>
      </c>
      <c r="CG14" s="22">
        <v>0</v>
      </c>
      <c r="CH14" s="22">
        <f t="shared" si="11"/>
        <v>5</v>
      </c>
      <c r="CI14" s="23" t="str">
        <f>IF(SUMPRODUCT($J$66:CH$66,$J14:CH14)&lt;0.5, "Pending", IF(CH14&lt;0.5, "Complete", "In Progress"))</f>
        <v>Pending</v>
      </c>
      <c r="CJ14" s="22">
        <v>0</v>
      </c>
      <c r="CK14" s="22">
        <f t="shared" si="12"/>
        <v>5</v>
      </c>
      <c r="CL14" s="23" t="str">
        <f>IF(SUMPRODUCT($J$66:CK$66,$J14:CK14)&lt;0.5, "Pending", IF(CK14&lt;0.5, "Complete", "In Progress"))</f>
        <v>Pending</v>
      </c>
      <c r="CM14" s="22">
        <v>0</v>
      </c>
      <c r="CN14" s="22">
        <f t="shared" si="13"/>
        <v>5</v>
      </c>
      <c r="CO14" s="23" t="str">
        <f>IF(SUMPRODUCT($J$66:CN$66,$J14:CN14)&lt;0.5, "Pending", IF(CN14&lt;0.5, "Complete", "In Progress"))</f>
        <v>Pending</v>
      </c>
      <c r="CP14" s="22">
        <v>0</v>
      </c>
      <c r="CQ14" s="22">
        <f t="shared" si="14"/>
        <v>5</v>
      </c>
      <c r="CR14" s="23" t="str">
        <f>IF(SUMPRODUCT($J$66:CQ$66,$J14:CQ14)&lt;0.5, "Pending", IF(CQ14&lt;0.5, "Complete", "In Progress"))</f>
        <v>Pending</v>
      </c>
      <c r="CS14" s="22">
        <v>0</v>
      </c>
      <c r="CT14" s="22">
        <f t="shared" si="15"/>
        <v>5</v>
      </c>
      <c r="CU14" s="23" t="str">
        <f>IF(SUMPRODUCT($J$66:CT$66,$J14:CT14)&lt;0.5, "Pending", IF(CT14&lt;0.5, "Complete", "In Progress"))</f>
        <v>Pending</v>
      </c>
      <c r="CV14" s="22">
        <v>0</v>
      </c>
      <c r="CW14" s="22">
        <f t="shared" si="16"/>
        <v>5</v>
      </c>
      <c r="CX14" s="23" t="str">
        <f>IF(SUMPRODUCT($J$66:CW$66,$J14:CW14)&lt;0.5, "Pending", IF(CW14&lt;0.5, "Complete", "In Progress"))</f>
        <v>Pending</v>
      </c>
      <c r="CY14" s="22">
        <v>0</v>
      </c>
      <c r="CZ14" s="22">
        <f t="shared" si="17"/>
        <v>5</v>
      </c>
      <c r="DA14" s="23" t="str">
        <f>IF(SUMPRODUCT($J$66:CZ$66,$J14:CZ14)&lt;0.5, "Pending", IF(CZ14&lt;0.5, "Complete", "In Progress"))</f>
        <v>Pending</v>
      </c>
      <c r="DB14" s="22">
        <v>0</v>
      </c>
      <c r="DC14" s="22">
        <f t="shared" si="18"/>
        <v>5</v>
      </c>
      <c r="DD14" s="23" t="str">
        <f>IF(SUMPRODUCT($J$66:DC$66,$J14:DC14)&lt;0.5, "Pending", IF(DC14&lt;0.5, "Complete", "In Progress"))</f>
        <v>Pending</v>
      </c>
      <c r="DE14" s="22">
        <v>0</v>
      </c>
      <c r="DF14" s="22">
        <f t="shared" si="19"/>
        <v>5</v>
      </c>
      <c r="DG14" s="23" t="str">
        <f>IF(SUMPRODUCT($J$66:DF$66,$J14:DF14)&lt;0.5, "Pending", IF(DF14&lt;0.5, "Complete", "In Progress"))</f>
        <v>Pending</v>
      </c>
      <c r="DH14" s="22">
        <v>0</v>
      </c>
      <c r="DI14" s="22">
        <f t="shared" si="20"/>
        <v>5</v>
      </c>
      <c r="DJ14" s="23" t="str">
        <f>IF(SUMPRODUCT($J$66:DI$66,$J14:DI14)&lt;0.5, "Pending", IF(DI14&lt;0.5, "Complete", "In Progress"))</f>
        <v>Pending</v>
      </c>
      <c r="DK14" s="22">
        <v>0</v>
      </c>
      <c r="DL14" s="22">
        <f t="shared" si="21"/>
        <v>5</v>
      </c>
      <c r="DM14" s="23" t="str">
        <f>IF(SUMPRODUCT($J$66:DL$66,$J14:DL14)&lt;0.5, "Pending", IF(DL14&lt;0.5, "Complete", "In Progress"))</f>
        <v>Pending</v>
      </c>
      <c r="DN14" s="24"/>
      <c r="DO14" s="25">
        <f>SUMPRODUCT($H$66:AY$66,$H14:AY14)</f>
        <v>0</v>
      </c>
    </row>
    <row r="15" spans="1:119" ht="12.75">
      <c r="A15" s="16"/>
      <c r="B15" s="16"/>
      <c r="C15" s="16"/>
      <c r="D15" s="17"/>
      <c r="E15" s="164" t="s">
        <v>68</v>
      </c>
      <c r="F15" s="18" t="s">
        <v>53</v>
      </c>
      <c r="G15" s="19" t="str">
        <f t="shared" ca="1" si="0"/>
        <v>Complete</v>
      </c>
      <c r="H15" s="20">
        <v>3</v>
      </c>
      <c r="I15" s="21">
        <v>3</v>
      </c>
      <c r="J15" s="22">
        <v>0</v>
      </c>
      <c r="K15" s="22">
        <v>3</v>
      </c>
      <c r="L15" s="23" t="s">
        <v>52</v>
      </c>
      <c r="M15" s="22">
        <v>0</v>
      </c>
      <c r="N15" s="22">
        <v>3</v>
      </c>
      <c r="O15" s="23" t="s">
        <v>52</v>
      </c>
      <c r="P15" s="22">
        <v>0</v>
      </c>
      <c r="Q15" s="22">
        <v>3</v>
      </c>
      <c r="R15" s="23" t="s">
        <v>52</v>
      </c>
      <c r="S15" s="22">
        <v>0</v>
      </c>
      <c r="T15" s="22">
        <v>3</v>
      </c>
      <c r="U15" s="23" t="s">
        <v>52</v>
      </c>
      <c r="V15" s="22">
        <v>0</v>
      </c>
      <c r="W15" s="22">
        <v>3</v>
      </c>
      <c r="X15" s="23" t="s">
        <v>52</v>
      </c>
      <c r="Y15" s="22">
        <v>0</v>
      </c>
      <c r="Z15" s="22">
        <v>3</v>
      </c>
      <c r="AA15" s="23" t="s">
        <v>52</v>
      </c>
      <c r="AB15" s="22">
        <v>0</v>
      </c>
      <c r="AC15" s="22">
        <v>3</v>
      </c>
      <c r="AD15" s="23" t="s">
        <v>52</v>
      </c>
      <c r="AE15" s="22">
        <v>0</v>
      </c>
      <c r="AF15" s="22">
        <v>3</v>
      </c>
      <c r="AG15" s="23" t="s">
        <v>52</v>
      </c>
      <c r="AH15" s="22">
        <v>0</v>
      </c>
      <c r="AI15" s="22">
        <v>3</v>
      </c>
      <c r="AJ15" s="23" t="s">
        <v>52</v>
      </c>
      <c r="AK15" s="22">
        <v>0</v>
      </c>
      <c r="AL15" s="22">
        <v>3</v>
      </c>
      <c r="AM15" s="23" t="s">
        <v>52</v>
      </c>
      <c r="AN15" s="22">
        <v>0</v>
      </c>
      <c r="AO15" s="22">
        <v>3</v>
      </c>
      <c r="AP15" s="23" t="s">
        <v>52</v>
      </c>
      <c r="AQ15" s="22">
        <v>0</v>
      </c>
      <c r="AR15" s="22">
        <v>3</v>
      </c>
      <c r="AS15" s="23" t="s">
        <v>52</v>
      </c>
      <c r="AT15" s="22">
        <v>0</v>
      </c>
      <c r="AU15" s="22">
        <v>3</v>
      </c>
      <c r="AV15" s="23" t="s">
        <v>52</v>
      </c>
      <c r="AW15" s="22">
        <v>0</v>
      </c>
      <c r="AX15" s="22">
        <v>3</v>
      </c>
      <c r="AY15" s="23" t="str">
        <f>IF(SUMPRODUCT($J$66:AX$66,$J15:AX15)&lt;0.5, "Pending", IF(AX15&lt;0.5, "Complete", "In Progress"))</f>
        <v>Pending</v>
      </c>
      <c r="AZ15" s="22">
        <v>0</v>
      </c>
      <c r="BA15" s="22">
        <f t="shared" si="22"/>
        <v>3</v>
      </c>
      <c r="BB15" s="23" t="str">
        <f>IF(SUMPRODUCT($J$66:BA$66,$J15:BA15)&lt;0.5, "Pending", IF(BA15&lt;0.5, "Complete", "In Progress"))</f>
        <v>Pending</v>
      </c>
      <c r="BC15" s="22">
        <v>0</v>
      </c>
      <c r="BD15" s="22">
        <f t="shared" si="23"/>
        <v>3</v>
      </c>
      <c r="BE15" s="23" t="str">
        <f>IF(SUMPRODUCT($J$66:BD$66,$J15:BD15)&lt;0.5, "Pending", IF(BD15&lt;0.5, "Complete", "In Progress"))</f>
        <v>Pending</v>
      </c>
      <c r="BF15" s="22">
        <v>0</v>
      </c>
      <c r="BG15" s="22">
        <f t="shared" si="24"/>
        <v>3</v>
      </c>
      <c r="BH15" s="23" t="str">
        <f>IF(SUMPRODUCT($J$66:BG$66,$J15:BG15)&lt;0.5, "Pending", IF(BG15&lt;0.5, "Complete", "In Progress"))</f>
        <v>Pending</v>
      </c>
      <c r="BI15" s="22">
        <v>0</v>
      </c>
      <c r="BJ15" s="22">
        <f t="shared" si="25"/>
        <v>3</v>
      </c>
      <c r="BK15" s="23" t="str">
        <f>IF(SUMPRODUCT($J$66:BJ$66,$J15:BJ15)&lt;0.5, "Pending", IF(BJ15&lt;0.5, "Complete", "In Progress"))</f>
        <v>Pending</v>
      </c>
      <c r="BL15" s="22">
        <v>0</v>
      </c>
      <c r="BM15" s="22">
        <f t="shared" si="26"/>
        <v>3</v>
      </c>
      <c r="BN15" s="23" t="str">
        <f>IF(SUMPRODUCT($J$66:BM$66,$J15:BM15)&lt;0.5, "Pending", IF(BM15&lt;0.5, "Complete", "In Progress"))</f>
        <v>Pending</v>
      </c>
      <c r="BO15" s="22">
        <v>0</v>
      </c>
      <c r="BP15" s="22">
        <f t="shared" si="27"/>
        <v>3</v>
      </c>
      <c r="BQ15" s="23" t="str">
        <f>IF(SUMPRODUCT($J$66:BP$66,$J15:BP15)&lt;0.5, "Pending", IF(BP15&lt;0.5, "Complete", "In Progress"))</f>
        <v>Pending</v>
      </c>
      <c r="BR15" s="22">
        <v>0</v>
      </c>
      <c r="BS15" s="22">
        <f t="shared" si="28"/>
        <v>3</v>
      </c>
      <c r="BT15" s="23" t="str">
        <f>IF(SUMPRODUCT($J$66:BS$66,$J15:BS15)&lt;0.5, "Pending", IF(BS15&lt;0.5, "Complete", "In Progress"))</f>
        <v>Pending</v>
      </c>
      <c r="BU15" s="22">
        <v>0</v>
      </c>
      <c r="BV15" s="22">
        <f t="shared" si="29"/>
        <v>3</v>
      </c>
      <c r="BW15" s="23" t="str">
        <f>IF(SUMPRODUCT($J$66:BV$66,$J15:BV15)&lt;0.5, "Pending", IF(BV15&lt;0.5, "Complete", "In Progress"))</f>
        <v>Pending</v>
      </c>
      <c r="BX15" s="22">
        <v>0</v>
      </c>
      <c r="BY15" s="22">
        <f t="shared" si="30"/>
        <v>3</v>
      </c>
      <c r="BZ15" s="23" t="str">
        <f>IF(SUMPRODUCT($J$66:BY$66,$J15:BY15)&lt;0.5, "Pending", IF(BY15&lt;0.5, "Complete", "In Progress"))</f>
        <v>Pending</v>
      </c>
      <c r="CA15" s="22">
        <v>0</v>
      </c>
      <c r="CB15" s="22">
        <f t="shared" si="31"/>
        <v>3</v>
      </c>
      <c r="CC15" s="23" t="str">
        <f>IF(SUMPRODUCT($J$66:CB$66,$J15:CB15)&lt;0.5, "Pending", IF(CB15&lt;0.5, "Complete", "In Progress"))</f>
        <v>Pending</v>
      </c>
      <c r="CD15" s="22">
        <v>0</v>
      </c>
      <c r="CE15" s="22">
        <f t="shared" si="10"/>
        <v>3</v>
      </c>
      <c r="CF15" s="23" t="str">
        <f>IF(SUMPRODUCT($J$66:CE$66,$J15:CE15)&lt;0.5, "Pending", IF(CE15&lt;0.5, "Complete", "In Progress"))</f>
        <v>Pending</v>
      </c>
      <c r="CG15" s="22">
        <v>0</v>
      </c>
      <c r="CH15" s="22">
        <f t="shared" si="11"/>
        <v>3</v>
      </c>
      <c r="CI15" s="23" t="str">
        <f>IF(SUMPRODUCT($J$66:CH$66,$J15:CH15)&lt;0.5, "Pending", IF(CH15&lt;0.5, "Complete", "In Progress"))</f>
        <v>Pending</v>
      </c>
      <c r="CJ15" s="22">
        <v>0</v>
      </c>
      <c r="CK15" s="22">
        <f t="shared" si="12"/>
        <v>3</v>
      </c>
      <c r="CL15" s="23" t="str">
        <f>IF(SUMPRODUCT($J$66:CK$66,$J15:CK15)&lt;0.5, "Pending", IF(CK15&lt;0.5, "Complete", "In Progress"))</f>
        <v>Pending</v>
      </c>
      <c r="CM15" s="22">
        <v>0</v>
      </c>
      <c r="CN15" s="22">
        <f t="shared" si="13"/>
        <v>3</v>
      </c>
      <c r="CO15" s="23" t="str">
        <f>IF(SUMPRODUCT($J$66:CN$66,$J15:CN15)&lt;0.5, "Pending", IF(CN15&lt;0.5, "Complete", "In Progress"))</f>
        <v>Pending</v>
      </c>
      <c r="CP15" s="22">
        <v>0</v>
      </c>
      <c r="CQ15" s="22">
        <f t="shared" si="14"/>
        <v>3</v>
      </c>
      <c r="CR15" s="23" t="str">
        <f>IF(SUMPRODUCT($J$66:CQ$66,$J15:CQ15)&lt;0.5, "Pending", IF(CQ15&lt;0.5, "Complete", "In Progress"))</f>
        <v>Pending</v>
      </c>
      <c r="CS15" s="22">
        <v>3</v>
      </c>
      <c r="CT15" s="22">
        <f t="shared" si="15"/>
        <v>0</v>
      </c>
      <c r="CU15" s="23" t="str">
        <f>IF(SUMPRODUCT($J$66:CT$66,$J15:CT15)&lt;0.5, "Pending", IF(CT15&lt;0.5, "Complete", "In Progress"))</f>
        <v>Complete</v>
      </c>
      <c r="CV15" s="22">
        <v>0</v>
      </c>
      <c r="CW15" s="22">
        <f t="shared" si="16"/>
        <v>0</v>
      </c>
      <c r="CX15" s="23" t="str">
        <f>IF(SUMPRODUCT($J$66:CW$66,$J15:CW15)&lt;0.5, "Pending", IF(CW15&lt;0.5, "Complete", "In Progress"))</f>
        <v>Complete</v>
      </c>
      <c r="CY15" s="22">
        <v>0</v>
      </c>
      <c r="CZ15" s="22">
        <f t="shared" si="17"/>
        <v>0</v>
      </c>
      <c r="DA15" s="23" t="str">
        <f>IF(SUMPRODUCT($J$66:CZ$66,$J15:CZ15)&lt;0.5, "Pending", IF(CZ15&lt;0.5, "Complete", "In Progress"))</f>
        <v>Complete</v>
      </c>
      <c r="DB15" s="22">
        <v>0</v>
      </c>
      <c r="DC15" s="22">
        <f t="shared" si="18"/>
        <v>0</v>
      </c>
      <c r="DD15" s="23" t="str">
        <f>IF(SUMPRODUCT($J$66:DC$66,$J15:DC15)&lt;0.5, "Pending", IF(DC15&lt;0.5, "Complete", "In Progress"))</f>
        <v>Complete</v>
      </c>
      <c r="DE15" s="22">
        <v>0</v>
      </c>
      <c r="DF15" s="22">
        <f t="shared" si="19"/>
        <v>0</v>
      </c>
      <c r="DG15" s="23" t="str">
        <f>IF(SUMPRODUCT($J$66:DF$66,$J15:DF15)&lt;0.5, "Pending", IF(DF15&lt;0.5, "Complete", "In Progress"))</f>
        <v>Complete</v>
      </c>
      <c r="DH15" s="22">
        <v>0</v>
      </c>
      <c r="DI15" s="22">
        <f t="shared" si="20"/>
        <v>0</v>
      </c>
      <c r="DJ15" s="23" t="str">
        <f>IF(SUMPRODUCT($J$66:DI$66,$J15:DI15)&lt;0.5, "Pending", IF(DI15&lt;0.5, "Complete", "In Progress"))</f>
        <v>Complete</v>
      </c>
      <c r="DK15" s="22">
        <v>0</v>
      </c>
      <c r="DL15" s="22">
        <f t="shared" si="21"/>
        <v>0</v>
      </c>
      <c r="DM15" s="23" t="str">
        <f>IF(SUMPRODUCT($J$66:DL$66,$J15:DL15)&lt;0.5, "Pending", IF(DL15&lt;0.5, "Complete", "In Progress"))</f>
        <v>Complete</v>
      </c>
      <c r="DN15" s="24"/>
      <c r="DO15" s="25">
        <f>SUMPRODUCT($H$66:AY$66,$H15:AY15)</f>
        <v>0</v>
      </c>
    </row>
    <row r="16" spans="1:119" ht="12.75">
      <c r="A16" s="16" t="s">
        <v>56</v>
      </c>
      <c r="B16" s="16"/>
      <c r="C16" s="16" t="s">
        <v>69</v>
      </c>
      <c r="D16" s="17">
        <v>6</v>
      </c>
      <c r="E16" s="164" t="s">
        <v>70</v>
      </c>
      <c r="F16" s="18" t="s">
        <v>51</v>
      </c>
      <c r="G16" s="19" t="str">
        <f t="shared" ca="1" si="0"/>
        <v>Complete</v>
      </c>
      <c r="H16" s="20">
        <v>1</v>
      </c>
      <c r="I16" s="21">
        <v>0.5</v>
      </c>
      <c r="J16" s="22">
        <v>0</v>
      </c>
      <c r="K16" s="22">
        <v>0.5</v>
      </c>
      <c r="L16" s="23" t="s">
        <v>52</v>
      </c>
      <c r="M16" s="22">
        <v>0</v>
      </c>
      <c r="N16" s="22">
        <v>1</v>
      </c>
      <c r="O16" s="23" t="s">
        <v>52</v>
      </c>
      <c r="P16" s="22">
        <v>0</v>
      </c>
      <c r="Q16" s="22">
        <v>1</v>
      </c>
      <c r="R16" s="23" t="s">
        <v>52</v>
      </c>
      <c r="S16" s="22">
        <v>0</v>
      </c>
      <c r="T16" s="22">
        <v>1</v>
      </c>
      <c r="U16" s="23" t="s">
        <v>52</v>
      </c>
      <c r="V16" s="22">
        <v>0</v>
      </c>
      <c r="W16" s="22">
        <v>1</v>
      </c>
      <c r="X16" s="23" t="s">
        <v>52</v>
      </c>
      <c r="Y16" s="22">
        <v>0</v>
      </c>
      <c r="Z16" s="22">
        <v>1</v>
      </c>
      <c r="AA16" s="23" t="s">
        <v>52</v>
      </c>
      <c r="AB16" s="22">
        <v>0</v>
      </c>
      <c r="AC16" s="22">
        <v>1</v>
      </c>
      <c r="AD16" s="23" t="s">
        <v>52</v>
      </c>
      <c r="AE16" s="22">
        <v>0.5</v>
      </c>
      <c r="AF16" s="22">
        <v>0.5</v>
      </c>
      <c r="AG16" s="23" t="s">
        <v>52</v>
      </c>
      <c r="AH16" s="22">
        <v>0.5</v>
      </c>
      <c r="AI16" s="22">
        <v>0</v>
      </c>
      <c r="AJ16" s="23" t="s">
        <v>52</v>
      </c>
      <c r="AK16" s="22">
        <v>0</v>
      </c>
      <c r="AL16" s="22">
        <v>0</v>
      </c>
      <c r="AM16" s="23" t="s">
        <v>52</v>
      </c>
      <c r="AN16" s="22">
        <v>0</v>
      </c>
      <c r="AO16" s="22">
        <v>0</v>
      </c>
      <c r="AP16" s="23" t="s">
        <v>52</v>
      </c>
      <c r="AQ16" s="22">
        <v>0</v>
      </c>
      <c r="AR16" s="22">
        <v>0</v>
      </c>
      <c r="AS16" s="23" t="s">
        <v>52</v>
      </c>
      <c r="AT16" s="22">
        <v>0</v>
      </c>
      <c r="AU16" s="22">
        <v>0</v>
      </c>
      <c r="AV16" s="23" t="s">
        <v>52</v>
      </c>
      <c r="AW16" s="22">
        <v>0</v>
      </c>
      <c r="AX16" s="22">
        <v>0</v>
      </c>
      <c r="AY16" s="23" t="str">
        <f>IF(SUMPRODUCT($J$66:AX$66,$J16:AX16)&lt;0.5, "Pending", IF(AX16&lt;0.5, "Complete", "In Progress"))</f>
        <v>Complete</v>
      </c>
      <c r="AZ16" s="22">
        <v>0</v>
      </c>
      <c r="BA16" s="22">
        <f t="shared" si="22"/>
        <v>0</v>
      </c>
      <c r="BB16" s="23" t="str">
        <f>IF(SUMPRODUCT($J$66:BA$66,$J16:BA16)&lt;0.5, "Pending", IF(BA16&lt;0.5, "Complete", "In Progress"))</f>
        <v>Complete</v>
      </c>
      <c r="BC16" s="22">
        <v>0</v>
      </c>
      <c r="BD16" s="22">
        <f t="shared" si="23"/>
        <v>0</v>
      </c>
      <c r="BE16" s="23" t="str">
        <f>IF(SUMPRODUCT($J$66:BD$66,$J16:BD16)&lt;0.5, "Pending", IF(BD16&lt;0.5, "Complete", "In Progress"))</f>
        <v>Complete</v>
      </c>
      <c r="BF16" s="22">
        <v>0</v>
      </c>
      <c r="BG16" s="22">
        <f t="shared" si="24"/>
        <v>0</v>
      </c>
      <c r="BH16" s="23" t="str">
        <f>IF(SUMPRODUCT($J$66:BG$66,$J16:BG16)&lt;0.5, "Pending", IF(BG16&lt;0.5, "Complete", "In Progress"))</f>
        <v>Complete</v>
      </c>
      <c r="BI16" s="22">
        <v>0</v>
      </c>
      <c r="BJ16" s="22">
        <f t="shared" si="25"/>
        <v>0</v>
      </c>
      <c r="BK16" s="23" t="str">
        <f>IF(SUMPRODUCT($J$66:BJ$66,$J16:BJ16)&lt;0.5, "Pending", IF(BJ16&lt;0.5, "Complete", "In Progress"))</f>
        <v>Complete</v>
      </c>
      <c r="BL16" s="22">
        <v>0</v>
      </c>
      <c r="BM16" s="22">
        <f t="shared" si="26"/>
        <v>0</v>
      </c>
      <c r="BN16" s="23" t="str">
        <f>IF(SUMPRODUCT($J$66:BM$66,$J16:BM16)&lt;0.5, "Pending", IF(BM16&lt;0.5, "Complete", "In Progress"))</f>
        <v>Complete</v>
      </c>
      <c r="BO16" s="22">
        <v>0</v>
      </c>
      <c r="BP16" s="22">
        <f t="shared" si="27"/>
        <v>0</v>
      </c>
      <c r="BQ16" s="23" t="str">
        <f>IF(SUMPRODUCT($J$66:BP$66,$J16:BP16)&lt;0.5, "Pending", IF(BP16&lt;0.5, "Complete", "In Progress"))</f>
        <v>Complete</v>
      </c>
      <c r="BR16" s="22">
        <v>0</v>
      </c>
      <c r="BS16" s="22">
        <f t="shared" si="28"/>
        <v>0</v>
      </c>
      <c r="BT16" s="23" t="str">
        <f>IF(SUMPRODUCT($J$66:BS$66,$J16:BS16)&lt;0.5, "Pending", IF(BS16&lt;0.5, "Complete", "In Progress"))</f>
        <v>Complete</v>
      </c>
      <c r="BU16" s="22">
        <v>0</v>
      </c>
      <c r="BV16" s="22">
        <f t="shared" si="29"/>
        <v>0</v>
      </c>
      <c r="BW16" s="23" t="str">
        <f>IF(SUMPRODUCT($J$66:BV$66,$J16:BV16)&lt;0.5, "Pending", IF(BV16&lt;0.5, "Complete", "In Progress"))</f>
        <v>Complete</v>
      </c>
      <c r="BX16" s="22">
        <v>0</v>
      </c>
      <c r="BY16" s="22">
        <f t="shared" si="30"/>
        <v>0</v>
      </c>
      <c r="BZ16" s="23" t="str">
        <f>IF(SUMPRODUCT($J$66:BY$66,$J16:BY16)&lt;0.5, "Pending", IF(BY16&lt;0.5, "Complete", "In Progress"))</f>
        <v>Complete</v>
      </c>
      <c r="CA16" s="22">
        <v>0</v>
      </c>
      <c r="CB16" s="22">
        <f t="shared" si="31"/>
        <v>0</v>
      </c>
      <c r="CC16" s="23" t="str">
        <f>IF(SUMPRODUCT($J$66:CB$66,$J16:CB16)&lt;0.5, "Pending", IF(CB16&lt;0.5, "Complete", "In Progress"))</f>
        <v>Complete</v>
      </c>
      <c r="CD16" s="22">
        <v>0</v>
      </c>
      <c r="CE16" s="22">
        <f t="shared" si="10"/>
        <v>0</v>
      </c>
      <c r="CF16" s="23" t="str">
        <f>IF(SUMPRODUCT($J$66:CE$66,$J16:CE16)&lt;0.5, "Pending", IF(CE16&lt;0.5, "Complete", "In Progress"))</f>
        <v>Complete</v>
      </c>
      <c r="CG16" s="22">
        <v>0</v>
      </c>
      <c r="CH16" s="22">
        <f t="shared" si="11"/>
        <v>0</v>
      </c>
      <c r="CI16" s="23" t="str">
        <f>IF(SUMPRODUCT($J$66:CH$66,$J16:CH16)&lt;0.5, "Pending", IF(CH16&lt;0.5, "Complete", "In Progress"))</f>
        <v>Complete</v>
      </c>
      <c r="CJ16" s="22">
        <v>0</v>
      </c>
      <c r="CK16" s="22">
        <f t="shared" si="12"/>
        <v>0</v>
      </c>
      <c r="CL16" s="23" t="str">
        <f>IF(SUMPRODUCT($J$66:CK$66,$J16:CK16)&lt;0.5, "Pending", IF(CK16&lt;0.5, "Complete", "In Progress"))</f>
        <v>Complete</v>
      </c>
      <c r="CM16" s="22">
        <v>0</v>
      </c>
      <c r="CN16" s="22">
        <f t="shared" si="13"/>
        <v>0</v>
      </c>
      <c r="CO16" s="23" t="str">
        <f>IF(SUMPRODUCT($J$66:CN$66,$J16:CN16)&lt;0.5, "Pending", IF(CN16&lt;0.5, "Complete", "In Progress"))</f>
        <v>Complete</v>
      </c>
      <c r="CP16" s="22">
        <v>0</v>
      </c>
      <c r="CQ16" s="22">
        <f t="shared" si="14"/>
        <v>0</v>
      </c>
      <c r="CR16" s="23" t="str">
        <f>IF(SUMPRODUCT($J$66:CQ$66,$J16:CQ16)&lt;0.5, "Pending", IF(CQ16&lt;0.5, "Complete", "In Progress"))</f>
        <v>Complete</v>
      </c>
      <c r="CS16" s="22">
        <v>0</v>
      </c>
      <c r="CT16" s="22">
        <f t="shared" si="15"/>
        <v>0</v>
      </c>
      <c r="CU16" s="23" t="str">
        <f>IF(SUMPRODUCT($J$66:CT$66,$J16:CT16)&lt;0.5, "Pending", IF(CT16&lt;0.5, "Complete", "In Progress"))</f>
        <v>Complete</v>
      </c>
      <c r="CV16" s="22">
        <v>0</v>
      </c>
      <c r="CW16" s="22">
        <f t="shared" si="16"/>
        <v>0</v>
      </c>
      <c r="CX16" s="23" t="str">
        <f>IF(SUMPRODUCT($J$66:CW$66,$J16:CW16)&lt;0.5, "Pending", IF(CW16&lt;0.5, "Complete", "In Progress"))</f>
        <v>Complete</v>
      </c>
      <c r="CY16" s="22">
        <v>0</v>
      </c>
      <c r="CZ16" s="22">
        <f t="shared" si="17"/>
        <v>0</v>
      </c>
      <c r="DA16" s="23" t="str">
        <f>IF(SUMPRODUCT($J$66:CZ$66,$J16:CZ16)&lt;0.5, "Pending", IF(CZ16&lt;0.5, "Complete", "In Progress"))</f>
        <v>Complete</v>
      </c>
      <c r="DB16" s="22">
        <v>0</v>
      </c>
      <c r="DC16" s="22">
        <f t="shared" si="18"/>
        <v>0</v>
      </c>
      <c r="DD16" s="23" t="str">
        <f>IF(SUMPRODUCT($J$66:DC$66,$J16:DC16)&lt;0.5, "Pending", IF(DC16&lt;0.5, "Complete", "In Progress"))</f>
        <v>Complete</v>
      </c>
      <c r="DE16" s="22">
        <v>0</v>
      </c>
      <c r="DF16" s="22">
        <f t="shared" si="19"/>
        <v>0</v>
      </c>
      <c r="DG16" s="23" t="str">
        <f>IF(SUMPRODUCT($J$66:DF$66,$J16:DF16)&lt;0.5, "Pending", IF(DF16&lt;0.5, "Complete", "In Progress"))</f>
        <v>Complete</v>
      </c>
      <c r="DH16" s="22">
        <v>0</v>
      </c>
      <c r="DI16" s="22">
        <f t="shared" si="20"/>
        <v>0</v>
      </c>
      <c r="DJ16" s="23" t="str">
        <f>IF(SUMPRODUCT($J$66:DI$66,$J16:DI16)&lt;0.5, "Pending", IF(DI16&lt;0.5, "Complete", "In Progress"))</f>
        <v>Complete</v>
      </c>
      <c r="DK16" s="22">
        <v>0</v>
      </c>
      <c r="DL16" s="22">
        <f t="shared" si="21"/>
        <v>0</v>
      </c>
      <c r="DM16" s="23" t="str">
        <f>IF(SUMPRODUCT($J$66:DL$66,$J16:DL16)&lt;0.5, "Pending", IF(DL16&lt;0.5, "Complete", "In Progress"))</f>
        <v>Complete</v>
      </c>
      <c r="DN16" s="24"/>
      <c r="DO16" s="25">
        <f>SUMPRODUCT($H$66:AY$66,$H16:AY16)</f>
        <v>1</v>
      </c>
    </row>
    <row r="17" spans="1:119" ht="12.75">
      <c r="A17" s="16" t="s">
        <v>56</v>
      </c>
      <c r="B17" s="16"/>
      <c r="C17" s="16" t="s">
        <v>71</v>
      </c>
      <c r="D17" s="17">
        <v>7</v>
      </c>
      <c r="E17" s="164" t="s">
        <v>72</v>
      </c>
      <c r="F17" s="18" t="s">
        <v>51</v>
      </c>
      <c r="G17" s="19" t="str">
        <f t="shared" ca="1" si="0"/>
        <v>Complete</v>
      </c>
      <c r="H17" s="20">
        <v>2</v>
      </c>
      <c r="I17" s="21">
        <v>2</v>
      </c>
      <c r="J17" s="22">
        <v>0</v>
      </c>
      <c r="K17" s="22">
        <v>2</v>
      </c>
      <c r="L17" s="23" t="s">
        <v>52</v>
      </c>
      <c r="M17" s="22">
        <v>0</v>
      </c>
      <c r="N17" s="22">
        <v>2</v>
      </c>
      <c r="O17" s="23" t="s">
        <v>52</v>
      </c>
      <c r="P17" s="22">
        <v>0</v>
      </c>
      <c r="Q17" s="22">
        <v>2</v>
      </c>
      <c r="R17" s="23" t="s">
        <v>52</v>
      </c>
      <c r="S17" s="22">
        <v>0</v>
      </c>
      <c r="T17" s="22">
        <v>2</v>
      </c>
      <c r="U17" s="23" t="s">
        <v>52</v>
      </c>
      <c r="V17" s="22">
        <v>0</v>
      </c>
      <c r="W17" s="22">
        <v>2</v>
      </c>
      <c r="X17" s="23" t="s">
        <v>52</v>
      </c>
      <c r="Y17" s="22">
        <v>0</v>
      </c>
      <c r="Z17" s="22">
        <v>2</v>
      </c>
      <c r="AA17" s="23" t="s">
        <v>52</v>
      </c>
      <c r="AB17" s="22">
        <v>0</v>
      </c>
      <c r="AC17" s="22">
        <v>2</v>
      </c>
      <c r="AD17" s="23" t="s">
        <v>52</v>
      </c>
      <c r="AE17" s="22">
        <v>0</v>
      </c>
      <c r="AF17" s="22">
        <v>2</v>
      </c>
      <c r="AG17" s="23" t="s">
        <v>52</v>
      </c>
      <c r="AH17" s="22">
        <v>0</v>
      </c>
      <c r="AI17" s="22">
        <v>2</v>
      </c>
      <c r="AJ17" s="23" t="s">
        <v>52</v>
      </c>
      <c r="AK17" s="22">
        <v>0</v>
      </c>
      <c r="AL17" s="22">
        <v>2</v>
      </c>
      <c r="AM17" s="23" t="s">
        <v>52</v>
      </c>
      <c r="AN17" s="22">
        <v>0</v>
      </c>
      <c r="AO17" s="22">
        <v>2</v>
      </c>
      <c r="AP17" s="23" t="s">
        <v>52</v>
      </c>
      <c r="AQ17" s="22">
        <v>0</v>
      </c>
      <c r="AR17" s="22">
        <v>2</v>
      </c>
      <c r="AS17" s="23" t="s">
        <v>52</v>
      </c>
      <c r="AT17" s="22">
        <v>0</v>
      </c>
      <c r="AU17" s="22">
        <v>2</v>
      </c>
      <c r="AV17" s="23" t="s">
        <v>52</v>
      </c>
      <c r="AW17" s="22">
        <v>0</v>
      </c>
      <c r="AX17" s="22">
        <v>2</v>
      </c>
      <c r="AY17" s="23" t="str">
        <f>IF(SUMPRODUCT($J$66:AX$66,$J17:AX17)&lt;0.5, "Pending", IF(AX17&lt;0.5, "Complete", "In Progress"))</f>
        <v>Pending</v>
      </c>
      <c r="AZ17" s="22">
        <v>0</v>
      </c>
      <c r="BA17" s="22">
        <f t="shared" si="22"/>
        <v>2</v>
      </c>
      <c r="BB17" s="23" t="str">
        <f>IF(SUMPRODUCT($J$66:BA$66,$J17:BA17)&lt;0.5, "Pending", IF(BA17&lt;0.5, "Complete", "In Progress"))</f>
        <v>Pending</v>
      </c>
      <c r="BC17" s="22">
        <v>0</v>
      </c>
      <c r="BD17" s="22">
        <f t="shared" si="23"/>
        <v>2</v>
      </c>
      <c r="BE17" s="23" t="str">
        <f>IF(SUMPRODUCT($J$66:BD$66,$J17:BD17)&lt;0.5, "Pending", IF(BD17&lt;0.5, "Complete", "In Progress"))</f>
        <v>Pending</v>
      </c>
      <c r="BF17" s="22">
        <v>0</v>
      </c>
      <c r="BG17" s="22">
        <f t="shared" si="24"/>
        <v>2</v>
      </c>
      <c r="BH17" s="23" t="str">
        <f>IF(SUMPRODUCT($J$66:BG$66,$J17:BG17)&lt;0.5, "Pending", IF(BG17&lt;0.5, "Complete", "In Progress"))</f>
        <v>Pending</v>
      </c>
      <c r="BI17" s="22">
        <v>0</v>
      </c>
      <c r="BJ17" s="22">
        <f t="shared" si="25"/>
        <v>2</v>
      </c>
      <c r="BK17" s="23" t="str">
        <f>IF(SUMPRODUCT($J$66:BJ$66,$J17:BJ17)&lt;0.5, "Pending", IF(BJ17&lt;0.5, "Complete", "In Progress"))</f>
        <v>Pending</v>
      </c>
      <c r="BL17" s="22">
        <v>0</v>
      </c>
      <c r="BM17" s="22">
        <f t="shared" si="26"/>
        <v>2</v>
      </c>
      <c r="BN17" s="23" t="str">
        <f>IF(SUMPRODUCT($J$66:BM$66,$J17:BM17)&lt;0.5, "Pending", IF(BM17&lt;0.5, "Complete", "In Progress"))</f>
        <v>Pending</v>
      </c>
      <c r="BO17" s="22">
        <v>0</v>
      </c>
      <c r="BP17" s="22">
        <f t="shared" si="27"/>
        <v>2</v>
      </c>
      <c r="BQ17" s="23" t="str">
        <f>IF(SUMPRODUCT($J$66:BP$66,$J17:BP17)&lt;0.5, "Pending", IF(BP17&lt;0.5, "Complete", "In Progress"))</f>
        <v>Pending</v>
      </c>
      <c r="BR17" s="22">
        <v>0</v>
      </c>
      <c r="BS17" s="22">
        <f t="shared" si="28"/>
        <v>2</v>
      </c>
      <c r="BT17" s="23" t="str">
        <f>IF(SUMPRODUCT($J$66:BS$66,$J17:BS17)&lt;0.5, "Pending", IF(BS17&lt;0.5, "Complete", "In Progress"))</f>
        <v>Pending</v>
      </c>
      <c r="BU17" s="22">
        <v>0</v>
      </c>
      <c r="BV17" s="22">
        <f t="shared" si="29"/>
        <v>2</v>
      </c>
      <c r="BW17" s="23" t="str">
        <f>IF(SUMPRODUCT($J$66:BV$66,$J17:BV17)&lt;0.5, "Pending", IF(BV17&lt;0.5, "Complete", "In Progress"))</f>
        <v>Pending</v>
      </c>
      <c r="BX17" s="22">
        <v>0</v>
      </c>
      <c r="BY17" s="22">
        <f t="shared" si="30"/>
        <v>2</v>
      </c>
      <c r="BZ17" s="23" t="str">
        <f>IF(SUMPRODUCT($J$66:BY$66,$J17:BY17)&lt;0.5, "Pending", IF(BY17&lt;0.5, "Complete", "In Progress"))</f>
        <v>Pending</v>
      </c>
      <c r="CA17" s="22">
        <v>0</v>
      </c>
      <c r="CB17" s="22">
        <f t="shared" si="31"/>
        <v>2</v>
      </c>
      <c r="CC17" s="23" t="str">
        <f>IF(SUMPRODUCT($J$66:CB$66,$J17:CB17)&lt;0.5, "Pending", IF(CB17&lt;0.5, "Complete", "In Progress"))</f>
        <v>Pending</v>
      </c>
      <c r="CD17" s="22">
        <v>0</v>
      </c>
      <c r="CE17" s="22">
        <f t="shared" si="10"/>
        <v>2</v>
      </c>
      <c r="CF17" s="23" t="str">
        <f>IF(SUMPRODUCT($J$66:CE$66,$J17:CE17)&lt;0.5, "Pending", IF(CE17&lt;0.5, "Complete", "In Progress"))</f>
        <v>Pending</v>
      </c>
      <c r="CG17" s="22">
        <v>0</v>
      </c>
      <c r="CH17" s="22">
        <f t="shared" si="11"/>
        <v>2</v>
      </c>
      <c r="CI17" s="23" t="str">
        <f>IF(SUMPRODUCT($J$66:CH$66,$J17:CH17)&lt;0.5, "Pending", IF(CH17&lt;0.5, "Complete", "In Progress"))</f>
        <v>Pending</v>
      </c>
      <c r="CJ17" s="22">
        <v>0</v>
      </c>
      <c r="CK17" s="22">
        <f t="shared" si="12"/>
        <v>2</v>
      </c>
      <c r="CL17" s="23" t="str">
        <f>IF(SUMPRODUCT($J$66:CK$66,$J17:CK17)&lt;0.5, "Pending", IF(CK17&lt;0.5, "Complete", "In Progress"))</f>
        <v>Pending</v>
      </c>
      <c r="CM17" s="22">
        <v>0</v>
      </c>
      <c r="CN17" s="22">
        <f t="shared" si="13"/>
        <v>2</v>
      </c>
      <c r="CO17" s="23" t="str">
        <f>IF(SUMPRODUCT($J$66:CN$66,$J17:CN17)&lt;0.5, "Pending", IF(CN17&lt;0.5, "Complete", "In Progress"))</f>
        <v>Pending</v>
      </c>
      <c r="CP17" s="22">
        <v>1</v>
      </c>
      <c r="CQ17" s="22">
        <f t="shared" si="14"/>
        <v>1</v>
      </c>
      <c r="CR17" s="23" t="str">
        <f>IF(SUMPRODUCT($J$66:CQ$66,$J17:CQ17)&lt;0.5, "Pending", IF(CQ17&lt;0.5, "Complete", "In Progress"))</f>
        <v>In Progress</v>
      </c>
      <c r="CS17" s="22">
        <v>1</v>
      </c>
      <c r="CT17" s="22">
        <f t="shared" si="15"/>
        <v>0</v>
      </c>
      <c r="CU17" s="23" t="str">
        <f>IF(SUMPRODUCT($J$66:CT$66,$J17:CT17)&lt;0.5, "Pending", IF(CT17&lt;0.5, "Complete", "In Progress"))</f>
        <v>Complete</v>
      </c>
      <c r="CV17" s="22">
        <v>0</v>
      </c>
      <c r="CW17" s="22">
        <f t="shared" si="16"/>
        <v>0</v>
      </c>
      <c r="CX17" s="23" t="str">
        <f>IF(SUMPRODUCT($J$66:CW$66,$J17:CW17)&lt;0.5, "Pending", IF(CW17&lt;0.5, "Complete", "In Progress"))</f>
        <v>Complete</v>
      </c>
      <c r="CY17" s="22">
        <v>0</v>
      </c>
      <c r="CZ17" s="22">
        <f t="shared" si="17"/>
        <v>0</v>
      </c>
      <c r="DA17" s="23" t="str">
        <f>IF(SUMPRODUCT($J$66:CZ$66,$J17:CZ17)&lt;0.5, "Pending", IF(CZ17&lt;0.5, "Complete", "In Progress"))</f>
        <v>Complete</v>
      </c>
      <c r="DB17" s="22">
        <v>0</v>
      </c>
      <c r="DC17" s="22">
        <f t="shared" si="18"/>
        <v>0</v>
      </c>
      <c r="DD17" s="23" t="str">
        <f>IF(SUMPRODUCT($J$66:DC$66,$J17:DC17)&lt;0.5, "Pending", IF(DC17&lt;0.5, "Complete", "In Progress"))</f>
        <v>Complete</v>
      </c>
      <c r="DE17" s="22">
        <v>0</v>
      </c>
      <c r="DF17" s="22">
        <f t="shared" si="19"/>
        <v>0</v>
      </c>
      <c r="DG17" s="23" t="str">
        <f>IF(SUMPRODUCT($J$66:DF$66,$J17:DF17)&lt;0.5, "Pending", IF(DF17&lt;0.5, "Complete", "In Progress"))</f>
        <v>Complete</v>
      </c>
      <c r="DH17" s="22">
        <v>0</v>
      </c>
      <c r="DI17" s="22">
        <f t="shared" si="20"/>
        <v>0</v>
      </c>
      <c r="DJ17" s="23" t="str">
        <f>IF(SUMPRODUCT($J$66:DI$66,$J17:DI17)&lt;0.5, "Pending", IF(DI17&lt;0.5, "Complete", "In Progress"))</f>
        <v>Complete</v>
      </c>
      <c r="DK17" s="22">
        <v>0</v>
      </c>
      <c r="DL17" s="22">
        <f t="shared" si="21"/>
        <v>0</v>
      </c>
      <c r="DM17" s="23" t="str">
        <f>IF(SUMPRODUCT($J$66:DL$66,$J17:DL17)&lt;0.5, "Pending", IF(DL17&lt;0.5, "Complete", "In Progress"))</f>
        <v>Complete</v>
      </c>
      <c r="DN17" s="24"/>
      <c r="DO17" s="25">
        <f>SUMPRODUCT($H$66:AY$66,$H17:AY17)</f>
        <v>0</v>
      </c>
    </row>
    <row r="18" spans="1:119" ht="12.75">
      <c r="A18" s="16" t="s">
        <v>49</v>
      </c>
      <c r="B18" s="16"/>
      <c r="C18" s="16"/>
      <c r="D18" s="17">
        <v>8</v>
      </c>
      <c r="E18" s="164" t="s">
        <v>73</v>
      </c>
      <c r="F18" s="18" t="s">
        <v>58</v>
      </c>
      <c r="G18" s="19" t="s">
        <v>59</v>
      </c>
      <c r="H18" s="20">
        <v>5</v>
      </c>
      <c r="I18" s="21">
        <v>3</v>
      </c>
      <c r="J18" s="22">
        <v>0</v>
      </c>
      <c r="K18" s="22">
        <v>3</v>
      </c>
      <c r="L18" s="23" t="s">
        <v>52</v>
      </c>
      <c r="M18" s="22">
        <v>0</v>
      </c>
      <c r="N18" s="22">
        <v>3</v>
      </c>
      <c r="O18" s="23" t="s">
        <v>52</v>
      </c>
      <c r="P18" s="22">
        <v>0</v>
      </c>
      <c r="Q18" s="22">
        <v>3</v>
      </c>
      <c r="R18" s="23" t="s">
        <v>52</v>
      </c>
      <c r="S18" s="22">
        <v>0</v>
      </c>
      <c r="T18" s="22">
        <v>3</v>
      </c>
      <c r="U18" s="23" t="s">
        <v>52</v>
      </c>
      <c r="V18" s="22">
        <v>0</v>
      </c>
      <c r="W18" s="22">
        <v>3</v>
      </c>
      <c r="X18" s="23" t="s">
        <v>52</v>
      </c>
      <c r="Y18" s="22">
        <v>0</v>
      </c>
      <c r="Z18" s="22">
        <v>3</v>
      </c>
      <c r="AA18" s="23" t="s">
        <v>52</v>
      </c>
      <c r="AB18" s="22">
        <v>0</v>
      </c>
      <c r="AC18" s="22">
        <v>3</v>
      </c>
      <c r="AD18" s="23" t="s">
        <v>52</v>
      </c>
      <c r="AE18" s="22">
        <v>0</v>
      </c>
      <c r="AF18" s="22">
        <v>3</v>
      </c>
      <c r="AG18" s="23" t="s">
        <v>52</v>
      </c>
      <c r="AH18" s="22">
        <v>0</v>
      </c>
      <c r="AI18" s="22">
        <v>3</v>
      </c>
      <c r="AJ18" s="23" t="s">
        <v>52</v>
      </c>
      <c r="AK18" s="22">
        <v>0</v>
      </c>
      <c r="AL18" s="22">
        <v>3</v>
      </c>
      <c r="AM18" s="23" t="s">
        <v>52</v>
      </c>
      <c r="AN18" s="22">
        <v>0</v>
      </c>
      <c r="AO18" s="22">
        <v>3</v>
      </c>
      <c r="AP18" s="23" t="s">
        <v>52</v>
      </c>
      <c r="AQ18" s="22">
        <v>0</v>
      </c>
      <c r="AR18" s="22">
        <v>3</v>
      </c>
      <c r="AS18" s="23" t="s">
        <v>52</v>
      </c>
      <c r="AT18" s="22">
        <v>0</v>
      </c>
      <c r="AU18" s="22">
        <v>3</v>
      </c>
      <c r="AV18" s="23" t="s">
        <v>52</v>
      </c>
      <c r="AW18" s="22">
        <v>0</v>
      </c>
      <c r="AX18" s="22">
        <v>3</v>
      </c>
      <c r="AY18" s="23" t="str">
        <f>IF(SUMPRODUCT($J$66:AX$66,$J18:AX18)&lt;0.5, "Pending", IF(AX18&lt;0.5, "Complete", "In Progress"))</f>
        <v>Pending</v>
      </c>
      <c r="AZ18" s="22">
        <v>0</v>
      </c>
      <c r="BA18" s="22">
        <v>3</v>
      </c>
      <c r="BB18" s="23" t="str">
        <f>IF(SUMPRODUCT($J$66:BA$66,$J18:BA18)&lt;0.5, "Pending", IF(BA18&lt;0.5, "Complete", "In Progress"))</f>
        <v>Pending</v>
      </c>
      <c r="BC18" s="22">
        <v>3</v>
      </c>
      <c r="BD18" s="22">
        <f t="shared" si="23"/>
        <v>0</v>
      </c>
      <c r="BE18" s="23" t="str">
        <f>IF(SUMPRODUCT($J$66:BD$66,$J18:BD18)&lt;0.5, "Pending", IF(BD18&lt;0.5, "Complete", "In Progress"))</f>
        <v>Complete</v>
      </c>
      <c r="BF18" s="22">
        <v>0</v>
      </c>
      <c r="BG18" s="22">
        <f t="shared" si="24"/>
        <v>0</v>
      </c>
      <c r="BH18" s="23" t="str">
        <f>IF(SUMPRODUCT($J$66:BG$66,$J18:BG18)&lt;0.5, "Pending", IF(BG18&lt;0.5, "Complete", "In Progress"))</f>
        <v>Complete</v>
      </c>
      <c r="BI18" s="22">
        <v>0</v>
      </c>
      <c r="BJ18" s="22">
        <f t="shared" si="25"/>
        <v>0</v>
      </c>
      <c r="BK18" s="23" t="str">
        <f>IF(SUMPRODUCT($J$66:BJ$66,$J18:BJ18)&lt;0.5, "Pending", IF(BJ18&lt;0.5, "Complete", "In Progress"))</f>
        <v>Complete</v>
      </c>
      <c r="BL18" s="22">
        <v>0</v>
      </c>
      <c r="BM18" s="22">
        <f t="shared" si="26"/>
        <v>0</v>
      </c>
      <c r="BN18" s="23" t="str">
        <f>IF(SUMPRODUCT($J$66:BM$66,$J18:BM18)&lt;0.5, "Pending", IF(BM18&lt;0.5, "Complete", "In Progress"))</f>
        <v>Complete</v>
      </c>
      <c r="BO18" s="22">
        <v>0</v>
      </c>
      <c r="BP18" s="22">
        <f t="shared" si="27"/>
        <v>0</v>
      </c>
      <c r="BQ18" s="23" t="str">
        <f>IF(SUMPRODUCT($J$66:BP$66,$J18:BP18)&lt;0.5, "Pending", IF(BP18&lt;0.5, "Complete", "In Progress"))</f>
        <v>Complete</v>
      </c>
      <c r="BR18" s="22">
        <v>0</v>
      </c>
      <c r="BS18" s="22">
        <f t="shared" si="28"/>
        <v>0</v>
      </c>
      <c r="BT18" s="23" t="str">
        <f>IF(SUMPRODUCT($J$66:BS$66,$J18:BS18)&lt;0.5, "Pending", IF(BS18&lt;0.5, "Complete", "In Progress"))</f>
        <v>Complete</v>
      </c>
      <c r="BU18" s="22">
        <v>0</v>
      </c>
      <c r="BV18" s="22">
        <f t="shared" si="29"/>
        <v>0</v>
      </c>
      <c r="BW18" s="23" t="str">
        <f>IF(SUMPRODUCT($J$66:BV$66,$J18:BV18)&lt;0.5, "Pending", IF(BV18&lt;0.5, "Complete", "In Progress"))</f>
        <v>Complete</v>
      </c>
      <c r="BX18" s="22">
        <v>0</v>
      </c>
      <c r="BY18" s="22">
        <f t="shared" si="30"/>
        <v>0</v>
      </c>
      <c r="BZ18" s="23" t="str">
        <f>IF(SUMPRODUCT($J$66:BY$66,$J18:BY18)&lt;0.5, "Pending", IF(BY18&lt;0.5, "Complete", "In Progress"))</f>
        <v>Complete</v>
      </c>
      <c r="CA18" s="22">
        <v>0</v>
      </c>
      <c r="CB18" s="22">
        <f t="shared" si="31"/>
        <v>0</v>
      </c>
      <c r="CC18" s="23" t="str">
        <f>IF(SUMPRODUCT($J$66:CB$66,$J18:CB18)&lt;0.5, "Pending", IF(CB18&lt;0.5, "Complete", "In Progress"))</f>
        <v>Complete</v>
      </c>
      <c r="CD18" s="22">
        <v>0</v>
      </c>
      <c r="CE18" s="22">
        <f t="shared" si="10"/>
        <v>0</v>
      </c>
      <c r="CF18" s="23" t="str">
        <f>IF(SUMPRODUCT($J$66:CE$66,$J18:CE18)&lt;0.5, "Pending", IF(CE18&lt;0.5, "Complete", "In Progress"))</f>
        <v>Complete</v>
      </c>
      <c r="CG18" s="22">
        <v>0</v>
      </c>
      <c r="CH18" s="22">
        <f t="shared" si="11"/>
        <v>0</v>
      </c>
      <c r="CI18" s="23" t="str">
        <f>IF(SUMPRODUCT($J$66:CH$66,$J18:CH18)&lt;0.5, "Pending", IF(CH18&lt;0.5, "Complete", "In Progress"))</f>
        <v>Complete</v>
      </c>
      <c r="CJ18" s="22">
        <v>0</v>
      </c>
      <c r="CK18" s="22">
        <f t="shared" si="12"/>
        <v>0</v>
      </c>
      <c r="CL18" s="23" t="str">
        <f>IF(SUMPRODUCT($J$66:CK$66,$J18:CK18)&lt;0.5, "Pending", IF(CK18&lt;0.5, "Complete", "In Progress"))</f>
        <v>Complete</v>
      </c>
      <c r="CM18" s="22">
        <v>0</v>
      </c>
      <c r="CN18" s="22">
        <f t="shared" si="13"/>
        <v>0</v>
      </c>
      <c r="CO18" s="23" t="str">
        <f>IF(SUMPRODUCT($J$66:CN$66,$J18:CN18)&lt;0.5, "Pending", IF(CN18&lt;0.5, "Complete", "In Progress"))</f>
        <v>Complete</v>
      </c>
      <c r="CP18" s="22">
        <v>0</v>
      </c>
      <c r="CQ18" s="22">
        <f t="shared" si="14"/>
        <v>0</v>
      </c>
      <c r="CR18" s="23" t="str">
        <f>IF(SUMPRODUCT($J$66:CQ$66,$J18:CQ18)&lt;0.5, "Pending", IF(CQ18&lt;0.5, "Complete", "In Progress"))</f>
        <v>Complete</v>
      </c>
      <c r="CS18" s="22">
        <v>0</v>
      </c>
      <c r="CT18" s="22">
        <f t="shared" si="15"/>
        <v>0</v>
      </c>
      <c r="CU18" s="23" t="str">
        <f>IF(SUMPRODUCT($J$66:CT$66,$J18:CT18)&lt;0.5, "Pending", IF(CT18&lt;0.5, "Complete", "In Progress"))</f>
        <v>Complete</v>
      </c>
      <c r="CV18" s="22">
        <v>0</v>
      </c>
      <c r="CW18" s="22">
        <f t="shared" si="16"/>
        <v>0</v>
      </c>
      <c r="CX18" s="23" t="str">
        <f>IF(SUMPRODUCT($J$66:CW$66,$J18:CW18)&lt;0.5, "Pending", IF(CW18&lt;0.5, "Complete", "In Progress"))</f>
        <v>Complete</v>
      </c>
      <c r="CY18" s="22">
        <v>0</v>
      </c>
      <c r="CZ18" s="22">
        <f t="shared" si="17"/>
        <v>0</v>
      </c>
      <c r="DA18" s="23" t="str">
        <f>IF(SUMPRODUCT($J$66:CZ$66,$J18:CZ18)&lt;0.5, "Pending", IF(CZ18&lt;0.5, "Complete", "In Progress"))</f>
        <v>Complete</v>
      </c>
      <c r="DB18" s="22">
        <v>0</v>
      </c>
      <c r="DC18" s="22">
        <f t="shared" si="18"/>
        <v>0</v>
      </c>
      <c r="DD18" s="23" t="str">
        <f>IF(SUMPRODUCT($J$66:DC$66,$J18:DC18)&lt;0.5, "Pending", IF(DC18&lt;0.5, "Complete", "In Progress"))</f>
        <v>Complete</v>
      </c>
      <c r="DE18" s="22">
        <v>0</v>
      </c>
      <c r="DF18" s="22">
        <f t="shared" si="19"/>
        <v>0</v>
      </c>
      <c r="DG18" s="23" t="str">
        <f>IF(SUMPRODUCT($J$66:DF$66,$J18:DF18)&lt;0.5, "Pending", IF(DF18&lt;0.5, "Complete", "In Progress"))</f>
        <v>Complete</v>
      </c>
      <c r="DH18" s="22">
        <v>0</v>
      </c>
      <c r="DI18" s="22">
        <f t="shared" si="20"/>
        <v>0</v>
      </c>
      <c r="DJ18" s="23" t="str">
        <f>IF(SUMPRODUCT($J$66:DI$66,$J18:DI18)&lt;0.5, "Pending", IF(DI18&lt;0.5, "Complete", "In Progress"))</f>
        <v>Complete</v>
      </c>
      <c r="DK18" s="22">
        <v>0</v>
      </c>
      <c r="DL18" s="22">
        <f t="shared" si="21"/>
        <v>0</v>
      </c>
      <c r="DM18" s="23" t="str">
        <f>IF(SUMPRODUCT($J$66:DL$66,$J18:DL18)&lt;0.5, "Pending", IF(DL18&lt;0.5, "Complete", "In Progress"))</f>
        <v>Complete</v>
      </c>
      <c r="DN18" s="24"/>
      <c r="DO18" s="25">
        <f>SUMPRODUCT($H$66:AY$66,$H18:AY18)</f>
        <v>0</v>
      </c>
    </row>
    <row r="19" spans="1:119" ht="12.75">
      <c r="A19" s="16"/>
      <c r="B19" s="16"/>
      <c r="C19" s="16"/>
      <c r="D19" s="17"/>
      <c r="E19" s="164" t="s">
        <v>74</v>
      </c>
      <c r="F19" s="18"/>
      <c r="G19" s="19"/>
      <c r="H19" s="20">
        <v>2</v>
      </c>
      <c r="I19" s="21">
        <v>2</v>
      </c>
      <c r="J19" s="22">
        <v>0</v>
      </c>
      <c r="K19" s="22">
        <v>2</v>
      </c>
      <c r="L19" s="23" t="s">
        <v>52</v>
      </c>
      <c r="M19" s="22">
        <v>0</v>
      </c>
      <c r="N19" s="22">
        <v>2</v>
      </c>
      <c r="O19" s="23" t="s">
        <v>52</v>
      </c>
      <c r="P19" s="22">
        <v>0</v>
      </c>
      <c r="Q19" s="22">
        <v>2</v>
      </c>
      <c r="R19" s="23" t="s">
        <v>52</v>
      </c>
      <c r="S19" s="22">
        <v>0</v>
      </c>
      <c r="T19" s="22">
        <v>2</v>
      </c>
      <c r="U19" s="23" t="s">
        <v>52</v>
      </c>
      <c r="V19" s="22">
        <v>0</v>
      </c>
      <c r="W19" s="22">
        <v>2</v>
      </c>
      <c r="X19" s="23" t="s">
        <v>52</v>
      </c>
      <c r="Y19" s="22">
        <v>0</v>
      </c>
      <c r="Z19" s="22">
        <v>2</v>
      </c>
      <c r="AA19" s="23" t="s">
        <v>52</v>
      </c>
      <c r="AB19" s="22">
        <v>0</v>
      </c>
      <c r="AC19" s="22">
        <v>2</v>
      </c>
      <c r="AD19" s="23" t="s">
        <v>52</v>
      </c>
      <c r="AE19" s="22">
        <v>0</v>
      </c>
      <c r="AF19" s="22">
        <v>2</v>
      </c>
      <c r="AG19" s="23" t="s">
        <v>52</v>
      </c>
      <c r="AH19" s="22">
        <v>0</v>
      </c>
      <c r="AI19" s="22">
        <v>2</v>
      </c>
      <c r="AJ19" s="23" t="s">
        <v>52</v>
      </c>
      <c r="AK19" s="22">
        <v>0</v>
      </c>
      <c r="AL19" s="22">
        <v>2</v>
      </c>
      <c r="AM19" s="23" t="s">
        <v>52</v>
      </c>
      <c r="AN19" s="22">
        <v>0</v>
      </c>
      <c r="AO19" s="22">
        <v>2</v>
      </c>
      <c r="AP19" s="23" t="s">
        <v>52</v>
      </c>
      <c r="AQ19" s="22">
        <v>0</v>
      </c>
      <c r="AR19" s="22">
        <v>2</v>
      </c>
      <c r="AS19" s="23" t="s">
        <v>52</v>
      </c>
      <c r="AT19" s="22">
        <v>0</v>
      </c>
      <c r="AU19" s="22">
        <v>2</v>
      </c>
      <c r="AV19" s="23" t="s">
        <v>52</v>
      </c>
      <c r="AW19" s="22">
        <v>0</v>
      </c>
      <c r="AX19" s="22">
        <v>2</v>
      </c>
      <c r="AY19" s="23" t="str">
        <f>IF(SUMPRODUCT($J$66:AX$66,$J19:AX19)&lt;0.5, "Pending", IF(AX19&lt;0.5, "Complete", "In Progress"))</f>
        <v>Pending</v>
      </c>
      <c r="AZ19" s="22">
        <v>0</v>
      </c>
      <c r="BA19" s="22">
        <f t="shared" si="22"/>
        <v>2</v>
      </c>
      <c r="BB19" s="23" t="str">
        <f>IF(SUMPRODUCT($J$66:BA$66,$J19:BA19)&lt;0.5, "Pending", IF(BA19&lt;0.5, "Complete", "In Progress"))</f>
        <v>Pending</v>
      </c>
      <c r="BC19" s="22">
        <v>0</v>
      </c>
      <c r="BD19" s="22">
        <f t="shared" si="23"/>
        <v>2</v>
      </c>
      <c r="BE19" s="23" t="str">
        <f>IF(SUMPRODUCT($J$66:BD$66,$J19:BD19)&lt;0.5, "Pending", IF(BD19&lt;0.5, "Complete", "In Progress"))</f>
        <v>Pending</v>
      </c>
      <c r="BF19" s="22">
        <v>0</v>
      </c>
      <c r="BG19" s="22">
        <f t="shared" si="24"/>
        <v>2</v>
      </c>
      <c r="BH19" s="23" t="str">
        <f>IF(SUMPRODUCT($J$66:BG$66,$J19:BG19)&lt;0.5, "Pending", IF(BG19&lt;0.5, "Complete", "In Progress"))</f>
        <v>Pending</v>
      </c>
      <c r="BI19" s="22">
        <v>0</v>
      </c>
      <c r="BJ19" s="22">
        <f t="shared" si="25"/>
        <v>2</v>
      </c>
      <c r="BK19" s="23" t="str">
        <f>IF(SUMPRODUCT($J$66:BJ$66,$J19:BJ19)&lt;0.5, "Pending", IF(BJ19&lt;0.5, "Complete", "In Progress"))</f>
        <v>Pending</v>
      </c>
      <c r="BL19" s="22">
        <v>0</v>
      </c>
      <c r="BM19" s="22">
        <f t="shared" si="26"/>
        <v>2</v>
      </c>
      <c r="BN19" s="23" t="str">
        <f>IF(SUMPRODUCT($J$66:BM$66,$J19:BM19)&lt;0.5, "Pending", IF(BM19&lt;0.5, "Complete", "In Progress"))</f>
        <v>Pending</v>
      </c>
      <c r="BO19" s="22">
        <v>0</v>
      </c>
      <c r="BP19" s="22">
        <f t="shared" si="27"/>
        <v>2</v>
      </c>
      <c r="BQ19" s="23" t="str">
        <f>IF(SUMPRODUCT($J$66:BP$66,$J19:BP19)&lt;0.5, "Pending", IF(BP19&lt;0.5, "Complete", "In Progress"))</f>
        <v>Pending</v>
      </c>
      <c r="BR19" s="22">
        <v>0</v>
      </c>
      <c r="BS19" s="22">
        <f t="shared" si="28"/>
        <v>2</v>
      </c>
      <c r="BT19" s="23" t="str">
        <f>IF(SUMPRODUCT($J$66:BS$66,$J19:BS19)&lt;0.5, "Pending", IF(BS19&lt;0.5, "Complete", "In Progress"))</f>
        <v>Pending</v>
      </c>
      <c r="BU19" s="22">
        <v>0</v>
      </c>
      <c r="BV19" s="22">
        <f t="shared" si="29"/>
        <v>2</v>
      </c>
      <c r="BW19" s="23" t="str">
        <f>IF(SUMPRODUCT($J$66:BV$66,$J19:BV19)&lt;0.5, "Pending", IF(BV19&lt;0.5, "Complete", "In Progress"))</f>
        <v>Pending</v>
      </c>
      <c r="BX19" s="22">
        <v>0</v>
      </c>
      <c r="BY19" s="22">
        <f t="shared" si="30"/>
        <v>2</v>
      </c>
      <c r="BZ19" s="23" t="str">
        <f>IF(SUMPRODUCT($J$66:BY$66,$J19:BY19)&lt;0.5, "Pending", IF(BY19&lt;0.5, "Complete", "In Progress"))</f>
        <v>Pending</v>
      </c>
      <c r="CA19" s="22">
        <v>0</v>
      </c>
      <c r="CB19" s="22">
        <f t="shared" si="31"/>
        <v>2</v>
      </c>
      <c r="CC19" s="23" t="str">
        <f>IF(SUMPRODUCT($J$66:CB$66,$J19:CB19)&lt;0.5, "Pending", IF(CB19&lt;0.5, "Complete", "In Progress"))</f>
        <v>Pending</v>
      </c>
      <c r="CD19" s="22">
        <v>0</v>
      </c>
      <c r="CE19" s="22">
        <f t="shared" si="10"/>
        <v>2</v>
      </c>
      <c r="CF19" s="23" t="str">
        <f>IF(SUMPRODUCT($J$66:CE$66,$J19:CE19)&lt;0.5, "Pending", IF(CE19&lt;0.5, "Complete", "In Progress"))</f>
        <v>Pending</v>
      </c>
      <c r="CG19" s="22">
        <v>0</v>
      </c>
      <c r="CH19" s="22">
        <f t="shared" si="11"/>
        <v>2</v>
      </c>
      <c r="CI19" s="23" t="str">
        <f>IF(SUMPRODUCT($J$66:CH$66,$J19:CH19)&lt;0.5, "Pending", IF(CH19&lt;0.5, "Complete", "In Progress"))</f>
        <v>Pending</v>
      </c>
      <c r="CJ19" s="22">
        <v>0</v>
      </c>
      <c r="CK19" s="22">
        <f t="shared" si="12"/>
        <v>2</v>
      </c>
      <c r="CL19" s="23" t="str">
        <f>IF(SUMPRODUCT($J$66:CK$66,$J19:CK19)&lt;0.5, "Pending", IF(CK19&lt;0.5, "Complete", "In Progress"))</f>
        <v>Pending</v>
      </c>
      <c r="CM19" s="22">
        <v>0</v>
      </c>
      <c r="CN19" s="22">
        <f t="shared" si="13"/>
        <v>2</v>
      </c>
      <c r="CO19" s="23" t="str">
        <f>IF(SUMPRODUCT($J$66:CN$66,$J19:CN19)&lt;0.5, "Pending", IF(CN19&lt;0.5, "Complete", "In Progress"))</f>
        <v>Pending</v>
      </c>
      <c r="CP19" s="22">
        <v>0</v>
      </c>
      <c r="CQ19" s="22">
        <f t="shared" si="14"/>
        <v>2</v>
      </c>
      <c r="CR19" s="23" t="str">
        <f>IF(SUMPRODUCT($J$66:CQ$66,$J19:CQ19)&lt;0.5, "Pending", IF(CQ19&lt;0.5, "Complete", "In Progress"))</f>
        <v>Pending</v>
      </c>
      <c r="CS19" s="22">
        <v>0</v>
      </c>
      <c r="CT19" s="22">
        <f t="shared" si="15"/>
        <v>2</v>
      </c>
      <c r="CU19" s="23" t="str">
        <f>IF(SUMPRODUCT($J$66:CT$66,$J19:CT19)&lt;0.5, "Pending", IF(CT19&lt;0.5, "Complete", "In Progress"))</f>
        <v>Pending</v>
      </c>
      <c r="CV19" s="22">
        <v>0</v>
      </c>
      <c r="CW19" s="22">
        <f t="shared" si="16"/>
        <v>2</v>
      </c>
      <c r="CX19" s="23" t="str">
        <f>IF(SUMPRODUCT($J$66:CW$66,$J19:CW19)&lt;0.5, "Pending", IF(CW19&lt;0.5, "Complete", "In Progress"))</f>
        <v>Pending</v>
      </c>
      <c r="CY19" s="22">
        <v>0</v>
      </c>
      <c r="CZ19" s="22">
        <f t="shared" si="17"/>
        <v>2</v>
      </c>
      <c r="DA19" s="23" t="str">
        <f>IF(SUMPRODUCT($J$66:CZ$66,$J19:CZ19)&lt;0.5, "Pending", IF(CZ19&lt;0.5, "Complete", "In Progress"))</f>
        <v>Pending</v>
      </c>
      <c r="DB19" s="22">
        <v>0</v>
      </c>
      <c r="DC19" s="22">
        <f t="shared" si="18"/>
        <v>2</v>
      </c>
      <c r="DD19" s="23" t="str">
        <f>IF(SUMPRODUCT($J$66:DC$66,$J19:DC19)&lt;0.5, "Pending", IF(DC19&lt;0.5, "Complete", "In Progress"))</f>
        <v>Pending</v>
      </c>
      <c r="DE19" s="22">
        <v>0</v>
      </c>
      <c r="DF19" s="22">
        <f t="shared" si="19"/>
        <v>2</v>
      </c>
      <c r="DG19" s="23" t="str">
        <f>IF(SUMPRODUCT($J$66:DF$66,$J19:DF19)&lt;0.5, "Pending", IF(DF19&lt;0.5, "Complete", "In Progress"))</f>
        <v>Pending</v>
      </c>
      <c r="DH19" s="22">
        <v>0</v>
      </c>
      <c r="DI19" s="22">
        <f t="shared" si="20"/>
        <v>2</v>
      </c>
      <c r="DJ19" s="23" t="str">
        <f>IF(SUMPRODUCT($J$66:DI$66,$J19:DI19)&lt;0.5, "Pending", IF(DI19&lt;0.5, "Complete", "In Progress"))</f>
        <v>Pending</v>
      </c>
      <c r="DK19" s="22">
        <v>0</v>
      </c>
      <c r="DL19" s="22">
        <f t="shared" si="21"/>
        <v>2</v>
      </c>
      <c r="DM19" s="23" t="str">
        <f>IF(SUMPRODUCT($J$66:DL$66,$J19:DL19)&lt;0.5, "Pending", IF(DL19&lt;0.5, "Complete", "In Progress"))</f>
        <v>Pending</v>
      </c>
      <c r="DN19" s="24"/>
      <c r="DO19" s="25">
        <f>SUMPRODUCT($H$66:AY$66,$H19:AY19)</f>
        <v>0</v>
      </c>
    </row>
    <row r="20" spans="1:119" ht="12.75">
      <c r="A20" s="16" t="s">
        <v>56</v>
      </c>
      <c r="B20" s="16"/>
      <c r="C20" s="16" t="s">
        <v>75</v>
      </c>
      <c r="D20" s="17">
        <v>9</v>
      </c>
      <c r="E20" s="164" t="s">
        <v>76</v>
      </c>
      <c r="F20" s="18" t="s">
        <v>58</v>
      </c>
      <c r="G20" s="19" t="str">
        <f t="shared" ca="1" si="0"/>
        <v>Complete</v>
      </c>
      <c r="H20" s="20">
        <v>1</v>
      </c>
      <c r="I20" s="21">
        <v>1</v>
      </c>
      <c r="J20" s="22">
        <v>0</v>
      </c>
      <c r="K20" s="22">
        <v>1</v>
      </c>
      <c r="L20" s="23" t="s">
        <v>52</v>
      </c>
      <c r="M20" s="22">
        <v>0</v>
      </c>
      <c r="N20" s="22">
        <v>1</v>
      </c>
      <c r="O20" s="23" t="s">
        <v>52</v>
      </c>
      <c r="P20" s="22">
        <v>0</v>
      </c>
      <c r="Q20" s="22">
        <v>1</v>
      </c>
      <c r="R20" s="23" t="s">
        <v>52</v>
      </c>
      <c r="S20" s="22">
        <v>0</v>
      </c>
      <c r="T20" s="22">
        <v>1</v>
      </c>
      <c r="U20" s="23" t="s">
        <v>52</v>
      </c>
      <c r="V20" s="22">
        <v>0</v>
      </c>
      <c r="W20" s="22">
        <v>1</v>
      </c>
      <c r="X20" s="23" t="s">
        <v>52</v>
      </c>
      <c r="Y20" s="22">
        <v>0</v>
      </c>
      <c r="Z20" s="22">
        <v>1</v>
      </c>
      <c r="AA20" s="23" t="s">
        <v>52</v>
      </c>
      <c r="AB20" s="22">
        <v>0</v>
      </c>
      <c r="AC20" s="22">
        <v>1</v>
      </c>
      <c r="AD20" s="23" t="s">
        <v>52</v>
      </c>
      <c r="AE20" s="22">
        <v>0</v>
      </c>
      <c r="AF20" s="22">
        <v>1</v>
      </c>
      <c r="AG20" s="23" t="s">
        <v>52</v>
      </c>
      <c r="AH20" s="22">
        <v>0</v>
      </c>
      <c r="AI20" s="22">
        <v>1</v>
      </c>
      <c r="AJ20" s="23" t="s">
        <v>52</v>
      </c>
      <c r="AK20" s="22">
        <v>0</v>
      </c>
      <c r="AL20" s="22">
        <v>1</v>
      </c>
      <c r="AM20" s="23" t="s">
        <v>52</v>
      </c>
      <c r="AN20" s="22">
        <v>0</v>
      </c>
      <c r="AO20" s="22">
        <v>1</v>
      </c>
      <c r="AP20" s="23" t="s">
        <v>52</v>
      </c>
      <c r="AQ20" s="22">
        <v>0</v>
      </c>
      <c r="AR20" s="22">
        <v>1</v>
      </c>
      <c r="AS20" s="23" t="s">
        <v>52</v>
      </c>
      <c r="AT20" s="22">
        <v>0</v>
      </c>
      <c r="AU20" s="22">
        <v>1</v>
      </c>
      <c r="AV20" s="23" t="s">
        <v>52</v>
      </c>
      <c r="AW20" s="22">
        <v>0</v>
      </c>
      <c r="AX20" s="22">
        <v>1</v>
      </c>
      <c r="AY20" s="23" t="str">
        <f>IF(SUMPRODUCT($J$66:AX$66,$J20:AX20)&lt;0.5, "Pending", IF(AX20&lt;0.5, "Complete", "In Progress"))</f>
        <v>Pending</v>
      </c>
      <c r="AZ20" s="22">
        <v>0</v>
      </c>
      <c r="BA20" s="22">
        <f t="shared" si="22"/>
        <v>1</v>
      </c>
      <c r="BB20" s="23" t="str">
        <f>IF(SUMPRODUCT($J$66:BA$66,$J20:BA20)&lt;0.5, "Pending", IF(BA20&lt;0.5, "Complete", "In Progress"))</f>
        <v>Pending</v>
      </c>
      <c r="BC20" s="22">
        <v>0</v>
      </c>
      <c r="BD20" s="22">
        <f t="shared" si="23"/>
        <v>1</v>
      </c>
      <c r="BE20" s="23" t="str">
        <f>IF(SUMPRODUCT($J$66:BD$66,$J20:BD20)&lt;0.5, "Pending", IF(BD20&lt;0.5, "Complete", "In Progress"))</f>
        <v>Pending</v>
      </c>
      <c r="BF20" s="22">
        <v>0</v>
      </c>
      <c r="BG20" s="22">
        <f t="shared" si="24"/>
        <v>1</v>
      </c>
      <c r="BH20" s="23" t="str">
        <f>IF(SUMPRODUCT($J$66:BG$66,$J20:BG20)&lt;0.5, "Pending", IF(BG20&lt;0.5, "Complete", "In Progress"))</f>
        <v>Pending</v>
      </c>
      <c r="BI20" s="22">
        <v>0</v>
      </c>
      <c r="BJ20" s="22">
        <f t="shared" si="25"/>
        <v>1</v>
      </c>
      <c r="BK20" s="23" t="str">
        <f>IF(SUMPRODUCT($J$66:BJ$66,$J20:BJ20)&lt;0.5, "Pending", IF(BJ20&lt;0.5, "Complete", "In Progress"))</f>
        <v>Pending</v>
      </c>
      <c r="BL20" s="22">
        <v>0</v>
      </c>
      <c r="BM20" s="22">
        <f t="shared" si="26"/>
        <v>1</v>
      </c>
      <c r="BN20" s="23" t="str">
        <f>IF(SUMPRODUCT($J$66:BM$66,$J20:BM20)&lt;0.5, "Pending", IF(BM20&lt;0.5, "Complete", "In Progress"))</f>
        <v>Pending</v>
      </c>
      <c r="BO20" s="22">
        <v>0</v>
      </c>
      <c r="BP20" s="22">
        <f t="shared" si="27"/>
        <v>1</v>
      </c>
      <c r="BQ20" s="23" t="str">
        <f>IF(SUMPRODUCT($J$66:BP$66,$J20:BP20)&lt;0.5, "Pending", IF(BP20&lt;0.5, "Complete", "In Progress"))</f>
        <v>Pending</v>
      </c>
      <c r="BR20" s="22">
        <v>0</v>
      </c>
      <c r="BS20" s="22">
        <f t="shared" si="28"/>
        <v>1</v>
      </c>
      <c r="BT20" s="23" t="str">
        <f>IF(SUMPRODUCT($J$66:BS$66,$J20:BS20)&lt;0.5, "Pending", IF(BS20&lt;0.5, "Complete", "In Progress"))</f>
        <v>Pending</v>
      </c>
      <c r="BU20" s="22">
        <v>0</v>
      </c>
      <c r="BV20" s="22">
        <f t="shared" si="29"/>
        <v>1</v>
      </c>
      <c r="BW20" s="23" t="str">
        <f>IF(SUMPRODUCT($J$66:BV$66,$J20:BV20)&lt;0.5, "Pending", IF(BV20&lt;0.5, "Complete", "In Progress"))</f>
        <v>Pending</v>
      </c>
      <c r="BX20" s="22">
        <v>0</v>
      </c>
      <c r="BY20" s="22">
        <f t="shared" si="30"/>
        <v>1</v>
      </c>
      <c r="BZ20" s="23" t="str">
        <f>IF(SUMPRODUCT($J$66:BY$66,$J20:BY20)&lt;0.5, "Pending", IF(BY20&lt;0.5, "Complete", "In Progress"))</f>
        <v>Pending</v>
      </c>
      <c r="CA20" s="22">
        <v>0</v>
      </c>
      <c r="CB20" s="22">
        <f t="shared" si="31"/>
        <v>1</v>
      </c>
      <c r="CC20" s="23" t="str">
        <f>IF(SUMPRODUCT($J$66:CB$66,$J20:CB20)&lt;0.5, "Pending", IF(CB20&lt;0.5, "Complete", "In Progress"))</f>
        <v>Pending</v>
      </c>
      <c r="CD20" s="22">
        <v>0</v>
      </c>
      <c r="CE20" s="22">
        <f t="shared" si="10"/>
        <v>1</v>
      </c>
      <c r="CF20" s="23" t="str">
        <f>IF(SUMPRODUCT($J$66:CE$66,$J20:CE20)&lt;0.5, "Pending", IF(CE20&lt;0.5, "Complete", "In Progress"))</f>
        <v>Pending</v>
      </c>
      <c r="CG20" s="22">
        <v>0</v>
      </c>
      <c r="CH20" s="22">
        <f t="shared" si="11"/>
        <v>1</v>
      </c>
      <c r="CI20" s="23" t="str">
        <f>IF(SUMPRODUCT($J$66:CH$66,$J20:CH20)&lt;0.5, "Pending", IF(CH20&lt;0.5, "Complete", "In Progress"))</f>
        <v>Pending</v>
      </c>
      <c r="CJ20" s="22">
        <v>0</v>
      </c>
      <c r="CK20" s="22">
        <f t="shared" si="12"/>
        <v>1</v>
      </c>
      <c r="CL20" s="23" t="str">
        <f>IF(SUMPRODUCT($J$66:CK$66,$J20:CK20)&lt;0.5, "Pending", IF(CK20&lt;0.5, "Complete", "In Progress"))</f>
        <v>Pending</v>
      </c>
      <c r="CM20" s="22">
        <v>0</v>
      </c>
      <c r="CN20" s="22">
        <f t="shared" si="13"/>
        <v>1</v>
      </c>
      <c r="CO20" s="23" t="str">
        <f>IF(SUMPRODUCT($J$66:CN$66,$J20:CN20)&lt;0.5, "Pending", IF(CN20&lt;0.5, "Complete", "In Progress"))</f>
        <v>Pending</v>
      </c>
      <c r="CP20" s="22">
        <v>1</v>
      </c>
      <c r="CQ20" s="22">
        <f t="shared" si="14"/>
        <v>0</v>
      </c>
      <c r="CR20" s="23" t="str">
        <f>IF(SUMPRODUCT($J$66:CQ$66,$J20:CQ20)&lt;0.5, "Pending", IF(CQ20&lt;0.5, "Complete", "In Progress"))</f>
        <v>Complete</v>
      </c>
      <c r="CS20" s="22">
        <v>0</v>
      </c>
      <c r="CT20" s="22">
        <f t="shared" si="15"/>
        <v>0</v>
      </c>
      <c r="CU20" s="23" t="str">
        <f>IF(SUMPRODUCT($J$66:CT$66,$J20:CT20)&lt;0.5, "Pending", IF(CT20&lt;0.5, "Complete", "In Progress"))</f>
        <v>Complete</v>
      </c>
      <c r="CV20" s="22">
        <v>0</v>
      </c>
      <c r="CW20" s="22">
        <f t="shared" si="16"/>
        <v>0</v>
      </c>
      <c r="CX20" s="23" t="str">
        <f>IF(SUMPRODUCT($J$66:CW$66,$J20:CW20)&lt;0.5, "Pending", IF(CW20&lt;0.5, "Complete", "In Progress"))</f>
        <v>Complete</v>
      </c>
      <c r="CY20" s="22">
        <v>0</v>
      </c>
      <c r="CZ20" s="22">
        <f t="shared" si="17"/>
        <v>0</v>
      </c>
      <c r="DA20" s="23" t="str">
        <f>IF(SUMPRODUCT($J$66:CZ$66,$J20:CZ20)&lt;0.5, "Pending", IF(CZ20&lt;0.5, "Complete", "In Progress"))</f>
        <v>Complete</v>
      </c>
      <c r="DB20" s="22">
        <v>0</v>
      </c>
      <c r="DC20" s="22">
        <f t="shared" si="18"/>
        <v>0</v>
      </c>
      <c r="DD20" s="23" t="str">
        <f>IF(SUMPRODUCT($J$66:DC$66,$J20:DC20)&lt;0.5, "Pending", IF(DC20&lt;0.5, "Complete", "In Progress"))</f>
        <v>Complete</v>
      </c>
      <c r="DE20" s="22">
        <v>0</v>
      </c>
      <c r="DF20" s="22">
        <f t="shared" si="19"/>
        <v>0</v>
      </c>
      <c r="DG20" s="23" t="str">
        <f>IF(SUMPRODUCT($J$66:DF$66,$J20:DF20)&lt;0.5, "Pending", IF(DF20&lt;0.5, "Complete", "In Progress"))</f>
        <v>Complete</v>
      </c>
      <c r="DH20" s="22">
        <v>0</v>
      </c>
      <c r="DI20" s="22">
        <f t="shared" si="20"/>
        <v>0</v>
      </c>
      <c r="DJ20" s="23" t="str">
        <f>IF(SUMPRODUCT($J$66:DI$66,$J20:DI20)&lt;0.5, "Pending", IF(DI20&lt;0.5, "Complete", "In Progress"))</f>
        <v>Complete</v>
      </c>
      <c r="DK20" s="22">
        <v>0</v>
      </c>
      <c r="DL20" s="22">
        <f t="shared" si="21"/>
        <v>0</v>
      </c>
      <c r="DM20" s="23" t="str">
        <f>IF(SUMPRODUCT($J$66:DL$66,$J20:DL20)&lt;0.5, "Pending", IF(DL20&lt;0.5, "Complete", "In Progress"))</f>
        <v>Complete</v>
      </c>
      <c r="DN20" s="24"/>
      <c r="DO20" s="25">
        <f>SUMPRODUCT($H$66:AY$66,$H20:AY20)</f>
        <v>0</v>
      </c>
    </row>
    <row r="21" spans="1:119" ht="12.75">
      <c r="A21" s="16"/>
      <c r="B21" s="16"/>
      <c r="C21" s="16"/>
      <c r="D21" s="17"/>
      <c r="E21" s="164" t="s">
        <v>77</v>
      </c>
      <c r="F21" s="18"/>
      <c r="G21" s="19"/>
      <c r="H21" s="20"/>
      <c r="I21" s="21"/>
      <c r="J21" s="22">
        <v>0</v>
      </c>
      <c r="K21" s="22">
        <v>0</v>
      </c>
      <c r="L21" s="23" t="s">
        <v>52</v>
      </c>
      <c r="M21" s="22">
        <v>0</v>
      </c>
      <c r="N21" s="22">
        <v>0</v>
      </c>
      <c r="O21" s="23" t="s">
        <v>52</v>
      </c>
      <c r="P21" s="22">
        <v>0</v>
      </c>
      <c r="Q21" s="22">
        <v>0</v>
      </c>
      <c r="R21" s="23" t="s">
        <v>52</v>
      </c>
      <c r="S21" s="22">
        <v>0</v>
      </c>
      <c r="T21" s="22">
        <v>0</v>
      </c>
      <c r="U21" s="23" t="s">
        <v>52</v>
      </c>
      <c r="V21" s="22">
        <v>0</v>
      </c>
      <c r="W21" s="22">
        <v>0</v>
      </c>
      <c r="X21" s="23" t="s">
        <v>52</v>
      </c>
      <c r="Y21" s="22">
        <v>0</v>
      </c>
      <c r="Z21" s="22">
        <v>0</v>
      </c>
      <c r="AA21" s="23" t="s">
        <v>52</v>
      </c>
      <c r="AB21" s="22">
        <v>0</v>
      </c>
      <c r="AC21" s="22">
        <v>0</v>
      </c>
      <c r="AD21" s="23" t="s">
        <v>52</v>
      </c>
      <c r="AE21" s="22">
        <v>0</v>
      </c>
      <c r="AF21" s="22">
        <v>0</v>
      </c>
      <c r="AG21" s="23" t="s">
        <v>52</v>
      </c>
      <c r="AH21" s="22">
        <v>0</v>
      </c>
      <c r="AI21" s="22">
        <v>0</v>
      </c>
      <c r="AJ21" s="23" t="s">
        <v>52</v>
      </c>
      <c r="AK21" s="22">
        <v>0</v>
      </c>
      <c r="AL21" s="22">
        <v>0</v>
      </c>
      <c r="AM21" s="23" t="s">
        <v>52</v>
      </c>
      <c r="AN21" s="22">
        <v>0</v>
      </c>
      <c r="AO21" s="22">
        <v>0</v>
      </c>
      <c r="AP21" s="23" t="s">
        <v>52</v>
      </c>
      <c r="AQ21" s="22">
        <v>0</v>
      </c>
      <c r="AR21" s="22">
        <v>0</v>
      </c>
      <c r="AS21" s="23" t="s">
        <v>52</v>
      </c>
      <c r="AT21" s="22">
        <v>0</v>
      </c>
      <c r="AU21" s="22">
        <v>0</v>
      </c>
      <c r="AV21" s="23" t="s">
        <v>52</v>
      </c>
      <c r="AW21" s="22">
        <v>0</v>
      </c>
      <c r="AX21" s="22">
        <v>0</v>
      </c>
      <c r="AY21" s="23" t="str">
        <f>IF(SUMPRODUCT($J$66:AX$66,$J21:AX21)&lt;0.5, "Pending", IF(AX21&lt;0.5, "Complete", "In Progress"))</f>
        <v>Pending</v>
      </c>
      <c r="AZ21" s="22">
        <v>0</v>
      </c>
      <c r="BA21" s="22">
        <f t="shared" si="22"/>
        <v>0</v>
      </c>
      <c r="BB21" s="23" t="str">
        <f>IF(SUMPRODUCT($J$66:BA$66,$J21:BA21)&lt;0.5, "Pending", IF(BA21&lt;0.5, "Complete", "In Progress"))</f>
        <v>Pending</v>
      </c>
      <c r="BC21" s="22">
        <v>0</v>
      </c>
      <c r="BD21" s="22">
        <f t="shared" si="23"/>
        <v>0</v>
      </c>
      <c r="BE21" s="23" t="str">
        <f>IF(SUMPRODUCT($J$66:BD$66,$J21:BD21)&lt;0.5, "Pending", IF(BD21&lt;0.5, "Complete", "In Progress"))</f>
        <v>Pending</v>
      </c>
      <c r="BF21" s="22">
        <v>0</v>
      </c>
      <c r="BG21" s="22">
        <f t="shared" si="24"/>
        <v>0</v>
      </c>
      <c r="BH21" s="23" t="str">
        <f>IF(SUMPRODUCT($J$66:BG$66,$J21:BG21)&lt;0.5, "Pending", IF(BG21&lt;0.5, "Complete", "In Progress"))</f>
        <v>Pending</v>
      </c>
      <c r="BI21" s="22">
        <v>0</v>
      </c>
      <c r="BJ21" s="22">
        <f t="shared" si="25"/>
        <v>0</v>
      </c>
      <c r="BK21" s="23" t="str">
        <f>IF(SUMPRODUCT($J$66:BJ$66,$J21:BJ21)&lt;0.5, "Pending", IF(BJ21&lt;0.5, "Complete", "In Progress"))</f>
        <v>Pending</v>
      </c>
      <c r="BL21" s="22">
        <v>0</v>
      </c>
      <c r="BM21" s="22">
        <f t="shared" si="26"/>
        <v>0</v>
      </c>
      <c r="BN21" s="23" t="str">
        <f>IF(SUMPRODUCT($J$66:BM$66,$J21:BM21)&lt;0.5, "Pending", IF(BM21&lt;0.5, "Complete", "In Progress"))</f>
        <v>Pending</v>
      </c>
      <c r="BO21" s="22">
        <v>0</v>
      </c>
      <c r="BP21" s="22">
        <f t="shared" si="27"/>
        <v>0</v>
      </c>
      <c r="BQ21" s="23" t="str">
        <f>IF(SUMPRODUCT($J$66:BP$66,$J21:BP21)&lt;0.5, "Pending", IF(BP21&lt;0.5, "Complete", "In Progress"))</f>
        <v>Pending</v>
      </c>
      <c r="BR21" s="22">
        <v>0</v>
      </c>
      <c r="BS21" s="22">
        <f t="shared" si="28"/>
        <v>0</v>
      </c>
      <c r="BT21" s="23" t="str">
        <f>IF(SUMPRODUCT($J$66:BS$66,$J21:BS21)&lt;0.5, "Pending", IF(BS21&lt;0.5, "Complete", "In Progress"))</f>
        <v>Pending</v>
      </c>
      <c r="BU21" s="22">
        <v>0</v>
      </c>
      <c r="BV21" s="22">
        <f t="shared" si="29"/>
        <v>0</v>
      </c>
      <c r="BW21" s="23" t="str">
        <f>IF(SUMPRODUCT($J$66:BV$66,$J21:BV21)&lt;0.5, "Pending", IF(BV21&lt;0.5, "Complete", "In Progress"))</f>
        <v>Pending</v>
      </c>
      <c r="BX21" s="22">
        <v>0</v>
      </c>
      <c r="BY21" s="22">
        <f t="shared" si="30"/>
        <v>0</v>
      </c>
      <c r="BZ21" s="23" t="str">
        <f>IF(SUMPRODUCT($J$66:BY$66,$J21:BY21)&lt;0.5, "Pending", IF(BY21&lt;0.5, "Complete", "In Progress"))</f>
        <v>Pending</v>
      </c>
      <c r="CA21" s="22">
        <v>0</v>
      </c>
      <c r="CB21" s="22">
        <f t="shared" si="31"/>
        <v>0</v>
      </c>
      <c r="CC21" s="23" t="str">
        <f>IF(SUMPRODUCT($J$66:CB$66,$J21:CB21)&lt;0.5, "Pending", IF(CB21&lt;0.5, "Complete", "In Progress"))</f>
        <v>Pending</v>
      </c>
      <c r="CD21" s="22">
        <v>0</v>
      </c>
      <c r="CE21" s="22">
        <f t="shared" si="10"/>
        <v>0</v>
      </c>
      <c r="CF21" s="23" t="str">
        <f>IF(SUMPRODUCT($J$66:CE$66,$J21:CE21)&lt;0.5, "Pending", IF(CE21&lt;0.5, "Complete", "In Progress"))</f>
        <v>Pending</v>
      </c>
      <c r="CG21" s="22">
        <v>0</v>
      </c>
      <c r="CH21" s="22">
        <f t="shared" si="11"/>
        <v>0</v>
      </c>
      <c r="CI21" s="23" t="str">
        <f>IF(SUMPRODUCT($J$66:CH$66,$J21:CH21)&lt;0.5, "Pending", IF(CH21&lt;0.5, "Complete", "In Progress"))</f>
        <v>Pending</v>
      </c>
      <c r="CJ21" s="22">
        <v>0</v>
      </c>
      <c r="CK21" s="22">
        <f t="shared" si="12"/>
        <v>0</v>
      </c>
      <c r="CL21" s="23" t="str">
        <f>IF(SUMPRODUCT($J$66:CK$66,$J21:CK21)&lt;0.5, "Pending", IF(CK21&lt;0.5, "Complete", "In Progress"))</f>
        <v>Pending</v>
      </c>
      <c r="CM21" s="22">
        <v>0</v>
      </c>
      <c r="CN21" s="22">
        <f t="shared" si="13"/>
        <v>0</v>
      </c>
      <c r="CO21" s="23" t="str">
        <f>IF(SUMPRODUCT($J$66:CN$66,$J21:CN21)&lt;0.5, "Pending", IF(CN21&lt;0.5, "Complete", "In Progress"))</f>
        <v>Pending</v>
      </c>
      <c r="CP21" s="22">
        <v>0</v>
      </c>
      <c r="CQ21" s="22">
        <f t="shared" si="14"/>
        <v>0</v>
      </c>
      <c r="CR21" s="23" t="str">
        <f>IF(SUMPRODUCT($J$66:CQ$66,$J21:CQ21)&lt;0.5, "Pending", IF(CQ21&lt;0.5, "Complete", "In Progress"))</f>
        <v>Pending</v>
      </c>
      <c r="CS21" s="22">
        <v>0</v>
      </c>
      <c r="CT21" s="22">
        <f t="shared" si="15"/>
        <v>0</v>
      </c>
      <c r="CU21" s="23" t="str">
        <f>IF(SUMPRODUCT($J$66:CT$66,$J21:CT21)&lt;0.5, "Pending", IF(CT21&lt;0.5, "Complete", "In Progress"))</f>
        <v>Pending</v>
      </c>
      <c r="CV21" s="22">
        <v>0</v>
      </c>
      <c r="CW21" s="22">
        <f t="shared" si="16"/>
        <v>0</v>
      </c>
      <c r="CX21" s="23" t="str">
        <f>IF(SUMPRODUCT($J$66:CW$66,$J21:CW21)&lt;0.5, "Pending", IF(CW21&lt;0.5, "Complete", "In Progress"))</f>
        <v>Pending</v>
      </c>
      <c r="CY21" s="22">
        <v>0</v>
      </c>
      <c r="CZ21" s="22">
        <f t="shared" si="17"/>
        <v>0</v>
      </c>
      <c r="DA21" s="23" t="str">
        <f>IF(SUMPRODUCT($J$66:CZ$66,$J21:CZ21)&lt;0.5, "Pending", IF(CZ21&lt;0.5, "Complete", "In Progress"))</f>
        <v>Pending</v>
      </c>
      <c r="DB21" s="22">
        <v>0</v>
      </c>
      <c r="DC21" s="22">
        <f t="shared" si="18"/>
        <v>0</v>
      </c>
      <c r="DD21" s="23" t="str">
        <f>IF(SUMPRODUCT($J$66:DC$66,$J21:DC21)&lt;0.5, "Pending", IF(DC21&lt;0.5, "Complete", "In Progress"))</f>
        <v>Pending</v>
      </c>
      <c r="DE21" s="22">
        <v>0</v>
      </c>
      <c r="DF21" s="22">
        <f t="shared" si="19"/>
        <v>0</v>
      </c>
      <c r="DG21" s="23" t="str">
        <f>IF(SUMPRODUCT($J$66:DF$66,$J21:DF21)&lt;0.5, "Pending", IF(DF21&lt;0.5, "Complete", "In Progress"))</f>
        <v>Pending</v>
      </c>
      <c r="DH21" s="22">
        <v>0</v>
      </c>
      <c r="DI21" s="22">
        <f t="shared" si="20"/>
        <v>0</v>
      </c>
      <c r="DJ21" s="23" t="str">
        <f>IF(SUMPRODUCT($J$66:DI$66,$J21:DI21)&lt;0.5, "Pending", IF(DI21&lt;0.5, "Complete", "In Progress"))</f>
        <v>Pending</v>
      </c>
      <c r="DK21" s="22">
        <v>0</v>
      </c>
      <c r="DL21" s="22">
        <f t="shared" si="21"/>
        <v>0</v>
      </c>
      <c r="DM21" s="23" t="str">
        <f>IF(SUMPRODUCT($J$66:DL$66,$J21:DL21)&lt;0.5, "Pending", IF(DL21&lt;0.5, "Complete", "In Progress"))</f>
        <v>Pending</v>
      </c>
      <c r="DN21" s="24"/>
      <c r="DO21" s="25">
        <f>SUMPRODUCT($H$66:AY$66,$H21:AY21)</f>
        <v>0</v>
      </c>
    </row>
    <row r="22" spans="1:119" ht="12.75">
      <c r="A22" s="16" t="s">
        <v>56</v>
      </c>
      <c r="B22" s="16"/>
      <c r="C22" s="16" t="s">
        <v>78</v>
      </c>
      <c r="D22" s="17">
        <v>10</v>
      </c>
      <c r="E22" s="164" t="s">
        <v>79</v>
      </c>
      <c r="F22" s="18" t="s">
        <v>61</v>
      </c>
      <c r="G22" s="19" t="s">
        <v>59</v>
      </c>
      <c r="H22" s="20">
        <v>3.5</v>
      </c>
      <c r="I22" s="21">
        <v>2</v>
      </c>
      <c r="J22" s="22">
        <v>0</v>
      </c>
      <c r="K22" s="22">
        <v>2</v>
      </c>
      <c r="L22" s="23" t="s">
        <v>52</v>
      </c>
      <c r="M22" s="22">
        <v>0</v>
      </c>
      <c r="N22" s="22">
        <v>2</v>
      </c>
      <c r="O22" s="23" t="s">
        <v>52</v>
      </c>
      <c r="P22" s="22">
        <v>0</v>
      </c>
      <c r="Q22" s="22">
        <v>2</v>
      </c>
      <c r="R22" s="23" t="s">
        <v>52</v>
      </c>
      <c r="S22" s="22">
        <v>0</v>
      </c>
      <c r="T22" s="22">
        <v>2</v>
      </c>
      <c r="U22" s="23" t="s">
        <v>52</v>
      </c>
      <c r="V22" s="22">
        <v>0</v>
      </c>
      <c r="W22" s="22">
        <v>2</v>
      </c>
      <c r="X22" s="23" t="s">
        <v>52</v>
      </c>
      <c r="Y22" s="22">
        <v>0</v>
      </c>
      <c r="Z22" s="22">
        <v>2</v>
      </c>
      <c r="AA22" s="23" t="s">
        <v>52</v>
      </c>
      <c r="AB22" s="22">
        <v>0</v>
      </c>
      <c r="AC22" s="22">
        <v>2</v>
      </c>
      <c r="AD22" s="23" t="s">
        <v>52</v>
      </c>
      <c r="AE22" s="22">
        <v>0</v>
      </c>
      <c r="AF22" s="22">
        <v>2</v>
      </c>
      <c r="AG22" s="23" t="s">
        <v>52</v>
      </c>
      <c r="AH22" s="22">
        <v>0</v>
      </c>
      <c r="AI22" s="22">
        <v>2</v>
      </c>
      <c r="AJ22" s="23" t="s">
        <v>52</v>
      </c>
      <c r="AK22" s="22">
        <v>0</v>
      </c>
      <c r="AL22" s="22">
        <v>2</v>
      </c>
      <c r="AM22" s="23" t="s">
        <v>52</v>
      </c>
      <c r="AN22" s="22">
        <v>0</v>
      </c>
      <c r="AO22" s="22">
        <v>2</v>
      </c>
      <c r="AP22" s="23" t="s">
        <v>52</v>
      </c>
      <c r="AQ22" s="22">
        <v>0</v>
      </c>
      <c r="AR22" s="22">
        <v>2</v>
      </c>
      <c r="AS22" s="23" t="s">
        <v>52</v>
      </c>
      <c r="AT22" s="22">
        <v>0</v>
      </c>
      <c r="AU22" s="22">
        <v>2</v>
      </c>
      <c r="AV22" s="23" t="s">
        <v>52</v>
      </c>
      <c r="AW22" s="22">
        <v>0</v>
      </c>
      <c r="AX22" s="22">
        <v>2</v>
      </c>
      <c r="AY22" s="23" t="str">
        <f>IF(SUMPRODUCT($J$66:AX$66,$J22:AX22)&lt;0.5, "Pending", IF(AX22&lt;0.5, "Complete", "In Progress"))</f>
        <v>Pending</v>
      </c>
      <c r="AZ22" s="22">
        <v>0</v>
      </c>
      <c r="BA22" s="22">
        <f t="shared" si="22"/>
        <v>2</v>
      </c>
      <c r="BB22" s="23" t="str">
        <f>IF(SUMPRODUCT($J$66:BA$66,$J22:BA22)&lt;0.5, "Pending", IF(BA22&lt;0.5, "Complete", "In Progress"))</f>
        <v>Pending</v>
      </c>
      <c r="BC22" s="22">
        <v>0</v>
      </c>
      <c r="BD22" s="22">
        <f t="shared" si="23"/>
        <v>2</v>
      </c>
      <c r="BE22" s="23" t="str">
        <f>IF(SUMPRODUCT($J$66:BD$66,$J22:BD22)&lt;0.5, "Pending", IF(BD22&lt;0.5, "Complete", "In Progress"))</f>
        <v>Pending</v>
      </c>
      <c r="BF22" s="22">
        <v>0</v>
      </c>
      <c r="BG22" s="22">
        <f t="shared" si="24"/>
        <v>2</v>
      </c>
      <c r="BH22" s="23" t="str">
        <f>IF(SUMPRODUCT($J$66:BG$66,$J22:BG22)&lt;0.5, "Pending", IF(BG22&lt;0.5, "Complete", "In Progress"))</f>
        <v>Pending</v>
      </c>
      <c r="BI22" s="22">
        <v>0</v>
      </c>
      <c r="BJ22" s="22">
        <f t="shared" si="25"/>
        <v>2</v>
      </c>
      <c r="BK22" s="23" t="str">
        <f>IF(SUMPRODUCT($J$66:BJ$66,$J22:BJ22)&lt;0.5, "Pending", IF(BJ22&lt;0.5, "Complete", "In Progress"))</f>
        <v>Pending</v>
      </c>
      <c r="BL22" s="22">
        <v>0</v>
      </c>
      <c r="BM22" s="22">
        <f t="shared" si="26"/>
        <v>2</v>
      </c>
      <c r="BN22" s="23" t="str">
        <f>IF(SUMPRODUCT($J$66:BM$66,$J22:BM22)&lt;0.5, "Pending", IF(BM22&lt;0.5, "Complete", "In Progress"))</f>
        <v>Pending</v>
      </c>
      <c r="BO22" s="22">
        <v>0</v>
      </c>
      <c r="BP22" s="22">
        <f t="shared" si="27"/>
        <v>2</v>
      </c>
      <c r="BQ22" s="23" t="str">
        <f>IF(SUMPRODUCT($J$66:BP$66,$J22:BP22)&lt;0.5, "Pending", IF(BP22&lt;0.5, "Complete", "In Progress"))</f>
        <v>Pending</v>
      </c>
      <c r="BR22" s="22">
        <v>0</v>
      </c>
      <c r="BS22" s="22">
        <f t="shared" si="28"/>
        <v>2</v>
      </c>
      <c r="BT22" s="23" t="str">
        <f>IF(SUMPRODUCT($J$66:BS$66,$J22:BS22)&lt;0.5, "Pending", IF(BS22&lt;0.5, "Complete", "In Progress"))</f>
        <v>Pending</v>
      </c>
      <c r="BU22" s="22">
        <v>0</v>
      </c>
      <c r="BV22" s="22">
        <f t="shared" si="29"/>
        <v>2</v>
      </c>
      <c r="BW22" s="23" t="str">
        <f>IF(SUMPRODUCT($J$66:BV$66,$J22:BV22)&lt;0.5, "Pending", IF(BV22&lt;0.5, "Complete", "In Progress"))</f>
        <v>Pending</v>
      </c>
      <c r="BX22" s="22">
        <v>0</v>
      </c>
      <c r="BY22" s="22">
        <f t="shared" si="30"/>
        <v>2</v>
      </c>
      <c r="BZ22" s="23" t="str">
        <f>IF(SUMPRODUCT($J$66:BY$66,$J22:BY22)&lt;0.5, "Pending", IF(BY22&lt;0.5, "Complete", "In Progress"))</f>
        <v>Pending</v>
      </c>
      <c r="CA22" s="22">
        <v>0</v>
      </c>
      <c r="CB22" s="22">
        <f t="shared" si="31"/>
        <v>2</v>
      </c>
      <c r="CC22" s="23" t="str">
        <f>IF(SUMPRODUCT($J$66:CB$66,$J22:CB22)&lt;0.5, "Pending", IF(CB22&lt;0.5, "Complete", "In Progress"))</f>
        <v>Pending</v>
      </c>
      <c r="CD22" s="22">
        <v>0</v>
      </c>
      <c r="CE22" s="22">
        <f t="shared" si="10"/>
        <v>2</v>
      </c>
      <c r="CF22" s="23" t="str">
        <f>IF(SUMPRODUCT($J$66:CE$66,$J22:CE22)&lt;0.5, "Pending", IF(CE22&lt;0.5, "Complete", "In Progress"))</f>
        <v>Pending</v>
      </c>
      <c r="CG22" s="22">
        <v>0</v>
      </c>
      <c r="CH22" s="22">
        <f t="shared" si="11"/>
        <v>2</v>
      </c>
      <c r="CI22" s="23" t="str">
        <f>IF(SUMPRODUCT($J$66:CH$66,$J22:CH22)&lt;0.5, "Pending", IF(CH22&lt;0.5, "Complete", "In Progress"))</f>
        <v>Pending</v>
      </c>
      <c r="CJ22" s="22">
        <v>0</v>
      </c>
      <c r="CK22" s="22">
        <f t="shared" si="12"/>
        <v>2</v>
      </c>
      <c r="CL22" s="23" t="str">
        <f>IF(SUMPRODUCT($J$66:CK$66,$J22:CK22)&lt;0.5, "Pending", IF(CK22&lt;0.5, "Complete", "In Progress"))</f>
        <v>Pending</v>
      </c>
      <c r="CM22" s="22">
        <v>0</v>
      </c>
      <c r="CN22" s="22">
        <f t="shared" si="13"/>
        <v>2</v>
      </c>
      <c r="CO22" s="23" t="str">
        <f>IF(SUMPRODUCT($J$66:CN$66,$J22:CN22)&lt;0.5, "Pending", IF(CN22&lt;0.5, "Complete", "In Progress"))</f>
        <v>Pending</v>
      </c>
      <c r="CP22" s="22">
        <v>0</v>
      </c>
      <c r="CQ22" s="22">
        <f t="shared" si="14"/>
        <v>2</v>
      </c>
      <c r="CR22" s="23" t="str">
        <f>IF(SUMPRODUCT($J$66:CQ$66,$J22:CQ22)&lt;0.5, "Pending", IF(CQ22&lt;0.5, "Complete", "In Progress"))</f>
        <v>Pending</v>
      </c>
      <c r="CS22" s="22">
        <v>0</v>
      </c>
      <c r="CT22" s="22">
        <f t="shared" si="15"/>
        <v>2</v>
      </c>
      <c r="CU22" s="23" t="str">
        <f>IF(SUMPRODUCT($J$66:CT$66,$J22:CT22)&lt;0.5, "Pending", IF(CT22&lt;0.5, "Complete", "In Progress"))</f>
        <v>Pending</v>
      </c>
      <c r="CV22" s="22">
        <v>0</v>
      </c>
      <c r="CW22" s="22">
        <f t="shared" si="16"/>
        <v>2</v>
      </c>
      <c r="CX22" s="23" t="str">
        <f>IF(SUMPRODUCT($J$66:CW$66,$J22:CW22)&lt;0.5, "Pending", IF(CW22&lt;0.5, "Complete", "In Progress"))</f>
        <v>Pending</v>
      </c>
      <c r="CY22" s="22">
        <v>0</v>
      </c>
      <c r="CZ22" s="22">
        <f t="shared" si="17"/>
        <v>2</v>
      </c>
      <c r="DA22" s="23" t="str">
        <f>IF(SUMPRODUCT($J$66:CZ$66,$J22:CZ22)&lt;0.5, "Pending", IF(CZ22&lt;0.5, "Complete", "In Progress"))</f>
        <v>Pending</v>
      </c>
      <c r="DB22" s="22">
        <v>0</v>
      </c>
      <c r="DC22" s="22">
        <f t="shared" si="18"/>
        <v>2</v>
      </c>
      <c r="DD22" s="23" t="str">
        <f>IF(SUMPRODUCT($J$66:DC$66,$J22:DC22)&lt;0.5, "Pending", IF(DC22&lt;0.5, "Complete", "In Progress"))</f>
        <v>Pending</v>
      </c>
      <c r="DE22" s="22">
        <v>0</v>
      </c>
      <c r="DF22" s="22">
        <f t="shared" si="19"/>
        <v>2</v>
      </c>
      <c r="DG22" s="23" t="str">
        <f>IF(SUMPRODUCT($J$66:DF$66,$J22:DF22)&lt;0.5, "Pending", IF(DF22&lt;0.5, "Complete", "In Progress"))</f>
        <v>Pending</v>
      </c>
      <c r="DH22" s="22">
        <v>0</v>
      </c>
      <c r="DI22" s="22">
        <f t="shared" si="20"/>
        <v>2</v>
      </c>
      <c r="DJ22" s="23" t="str">
        <f>IF(SUMPRODUCT($J$66:DI$66,$J22:DI22)&lt;0.5, "Pending", IF(DI22&lt;0.5, "Complete", "In Progress"))</f>
        <v>Pending</v>
      </c>
      <c r="DK22" s="22">
        <v>0</v>
      </c>
      <c r="DL22" s="22">
        <f t="shared" si="21"/>
        <v>2</v>
      </c>
      <c r="DM22" s="23" t="str">
        <f>IF(SUMPRODUCT($J$66:DL$66,$J22:DL22)&lt;0.5, "Pending", IF(DL22&lt;0.5, "Complete", "In Progress"))</f>
        <v>Pending</v>
      </c>
      <c r="DN22" s="24"/>
      <c r="DO22" s="25">
        <f>SUMPRODUCT($H$66:AY$66,$H22:AY22)</f>
        <v>0</v>
      </c>
    </row>
    <row r="23" spans="1:119" ht="12.75">
      <c r="A23" s="16"/>
      <c r="B23" s="16"/>
      <c r="C23" s="16"/>
      <c r="D23" s="17"/>
      <c r="E23" s="164" t="s">
        <v>80</v>
      </c>
      <c r="F23" s="18" t="s">
        <v>51</v>
      </c>
      <c r="G23" s="19" t="s">
        <v>59</v>
      </c>
      <c r="H23" s="20">
        <v>2</v>
      </c>
      <c r="I23" s="21">
        <v>2</v>
      </c>
      <c r="J23" s="22">
        <v>0</v>
      </c>
      <c r="K23" s="22">
        <v>2</v>
      </c>
      <c r="L23" s="23" t="s">
        <v>52</v>
      </c>
      <c r="M23" s="22">
        <v>0</v>
      </c>
      <c r="N23" s="22">
        <v>2</v>
      </c>
      <c r="O23" s="23" t="s">
        <v>52</v>
      </c>
      <c r="P23" s="22">
        <v>0</v>
      </c>
      <c r="Q23" s="22">
        <v>2</v>
      </c>
      <c r="R23" s="23" t="s">
        <v>52</v>
      </c>
      <c r="S23" s="22">
        <v>0</v>
      </c>
      <c r="T23" s="22">
        <v>2</v>
      </c>
      <c r="U23" s="23" t="s">
        <v>52</v>
      </c>
      <c r="V23" s="22">
        <v>0</v>
      </c>
      <c r="W23" s="22">
        <v>2</v>
      </c>
      <c r="X23" s="23" t="s">
        <v>52</v>
      </c>
      <c r="Y23" s="22">
        <v>0</v>
      </c>
      <c r="Z23" s="22">
        <v>2</v>
      </c>
      <c r="AA23" s="23" t="s">
        <v>52</v>
      </c>
      <c r="AB23" s="22">
        <v>0</v>
      </c>
      <c r="AC23" s="22">
        <v>2</v>
      </c>
      <c r="AD23" s="23" t="s">
        <v>52</v>
      </c>
      <c r="AE23" s="22">
        <v>0</v>
      </c>
      <c r="AF23" s="22">
        <v>2</v>
      </c>
      <c r="AG23" s="23" t="s">
        <v>52</v>
      </c>
      <c r="AH23" s="22">
        <v>0</v>
      </c>
      <c r="AI23" s="22">
        <v>2</v>
      </c>
      <c r="AJ23" s="23" t="s">
        <v>52</v>
      </c>
      <c r="AK23" s="22">
        <v>0</v>
      </c>
      <c r="AL23" s="22">
        <v>2</v>
      </c>
      <c r="AM23" s="23" t="s">
        <v>52</v>
      </c>
      <c r="AN23" s="22">
        <v>0</v>
      </c>
      <c r="AO23" s="22">
        <v>2</v>
      </c>
      <c r="AP23" s="23" t="s">
        <v>52</v>
      </c>
      <c r="AQ23" s="22">
        <v>0</v>
      </c>
      <c r="AR23" s="22">
        <v>2</v>
      </c>
      <c r="AS23" s="23" t="s">
        <v>52</v>
      </c>
      <c r="AT23" s="22">
        <v>0</v>
      </c>
      <c r="AU23" s="22">
        <v>2</v>
      </c>
      <c r="AV23" s="23" t="s">
        <v>52</v>
      </c>
      <c r="AW23" s="22">
        <v>0</v>
      </c>
      <c r="AX23" s="22">
        <v>2</v>
      </c>
      <c r="AY23" s="23" t="str">
        <f>IF(SUMPRODUCT($J$66:AX$66,$J23:AX23)&lt;0.5, "Pending", IF(AX23&lt;0.5, "Complete", "In Progress"))</f>
        <v>Pending</v>
      </c>
      <c r="AZ23" s="22">
        <v>0</v>
      </c>
      <c r="BA23" s="22">
        <f t="shared" ref="BA23" si="32">MAX(AX23-AZ23,0)</f>
        <v>2</v>
      </c>
      <c r="BB23" s="23" t="str">
        <f>IF(SUMPRODUCT($J$66:BA$66,$J23:BA23)&lt;0.5, "Pending", IF(BA23&lt;0.5, "Complete", "In Progress"))</f>
        <v>Pending</v>
      </c>
      <c r="BC23" s="22">
        <v>0</v>
      </c>
      <c r="BD23" s="22">
        <f t="shared" ref="BD23" si="33">MAX(BA23-BC23,0)</f>
        <v>2</v>
      </c>
      <c r="BE23" s="23" t="str">
        <f>IF(SUMPRODUCT($J$66:BD$66,$J23:BD23)&lt;0.5, "Pending", IF(BD23&lt;0.5, "Complete", "In Progress"))</f>
        <v>Pending</v>
      </c>
      <c r="BF23" s="22">
        <v>0</v>
      </c>
      <c r="BG23" s="22">
        <v>2</v>
      </c>
      <c r="BH23" s="23" t="str">
        <f>IF(SUMPRODUCT($J$66:BG$66,$J23:BG23)&lt;0.5, "Pending", IF(BG23&lt;0.5, "Complete", "In Progress"))</f>
        <v>Pending</v>
      </c>
      <c r="BI23" s="22">
        <v>0</v>
      </c>
      <c r="BJ23" s="22">
        <f t="shared" ref="BJ23" si="34">MAX(BG23-BI23,0)</f>
        <v>2</v>
      </c>
      <c r="BK23" s="23" t="str">
        <f>IF(SUMPRODUCT($J$66:BJ$66,$J23:BJ23)&lt;0.5, "Pending", IF(BJ23&lt;0.5, "Complete", "In Progress"))</f>
        <v>Pending</v>
      </c>
      <c r="BL23" s="22">
        <v>0</v>
      </c>
      <c r="BM23" s="22">
        <f t="shared" ref="BM23" si="35">MAX(BJ23-BL23,0)</f>
        <v>2</v>
      </c>
      <c r="BN23" s="23" t="str">
        <f>IF(SUMPRODUCT($J$66:BM$66,$J23:BM23)&lt;0.5, "Pending", IF(BM23&lt;0.5, "Complete", "In Progress"))</f>
        <v>Pending</v>
      </c>
      <c r="BO23" s="22">
        <v>0</v>
      </c>
      <c r="BP23" s="22">
        <f t="shared" ref="BP23" si="36">MAX(BM23-BO23,0)</f>
        <v>2</v>
      </c>
      <c r="BQ23" s="23" t="str">
        <f>IF(SUMPRODUCT($J$66:BP$66,$J23:BP23)&lt;0.5, "Pending", IF(BP23&lt;0.5, "Complete", "In Progress"))</f>
        <v>Pending</v>
      </c>
      <c r="BR23" s="22">
        <v>0</v>
      </c>
      <c r="BS23" s="22">
        <f t="shared" ref="BS23" si="37">MAX(BP23-BR23,0)</f>
        <v>2</v>
      </c>
      <c r="BT23" s="23" t="str">
        <f>IF(SUMPRODUCT($J$66:BS$66,$J23:BS23)&lt;0.5, "Pending", IF(BS23&lt;0.5, "Complete", "In Progress"))</f>
        <v>Pending</v>
      </c>
      <c r="BU23" s="22">
        <v>0</v>
      </c>
      <c r="BV23" s="22">
        <f t="shared" ref="BV23" si="38">MAX(BS23-BU23,0)</f>
        <v>2</v>
      </c>
      <c r="BW23" s="23" t="str">
        <f>IF(SUMPRODUCT($J$66:BV$66,$J23:BV23)&lt;0.5, "Pending", IF(BV23&lt;0.5, "Complete", "In Progress"))</f>
        <v>Pending</v>
      </c>
      <c r="BX23" s="22">
        <v>0</v>
      </c>
      <c r="BY23" s="22">
        <f t="shared" ref="BY23" si="39">MAX(BV23-BX23,0)</f>
        <v>2</v>
      </c>
      <c r="BZ23" s="23" t="str">
        <f>IF(SUMPRODUCT($J$66:BY$66,$J23:BY23)&lt;0.5, "Pending", IF(BY23&lt;0.5, "Complete", "In Progress"))</f>
        <v>Pending</v>
      </c>
      <c r="CA23" s="22">
        <v>0</v>
      </c>
      <c r="CB23" s="22">
        <f t="shared" ref="CB23" si="40">MAX(BY23-CA23,0)</f>
        <v>2</v>
      </c>
      <c r="CC23" s="23" t="str">
        <f>IF(SUMPRODUCT($J$66:CB$66,$J23:CB23)&lt;0.5, "Pending", IF(CB23&lt;0.5, "Complete", "In Progress"))</f>
        <v>Pending</v>
      </c>
      <c r="CD23" s="22">
        <v>0</v>
      </c>
      <c r="CE23" s="22">
        <f t="shared" ref="CE23" si="41">MAX(CB23-CD23,0)</f>
        <v>2</v>
      </c>
      <c r="CF23" s="23" t="str">
        <f>IF(SUMPRODUCT($J$66:CE$66,$J23:CE23)&lt;0.5, "Pending", IF(CE23&lt;0.5, "Complete", "In Progress"))</f>
        <v>Pending</v>
      </c>
      <c r="CG23" s="22">
        <v>0</v>
      </c>
      <c r="CH23" s="22">
        <f t="shared" ref="CH23" si="42">MAX(CE23-CG23,0)</f>
        <v>2</v>
      </c>
      <c r="CI23" s="23" t="str">
        <f>IF(SUMPRODUCT($J$66:CH$66,$J23:CH23)&lt;0.5, "Pending", IF(CH23&lt;0.5, "Complete", "In Progress"))</f>
        <v>Pending</v>
      </c>
      <c r="CJ23" s="22">
        <v>0</v>
      </c>
      <c r="CK23" s="22">
        <f t="shared" ref="CK23" si="43">MAX(CH23-CJ23,0)</f>
        <v>2</v>
      </c>
      <c r="CL23" s="23" t="str">
        <f>IF(SUMPRODUCT($J$66:CK$66,$J23:CK23)&lt;0.5, "Pending", IF(CK23&lt;0.5, "Complete", "In Progress"))</f>
        <v>Pending</v>
      </c>
      <c r="CM23" s="22">
        <v>0</v>
      </c>
      <c r="CN23" s="22">
        <f t="shared" ref="CN23" si="44">MAX(CK23-CM23,0)</f>
        <v>2</v>
      </c>
      <c r="CO23" s="23" t="str">
        <f>IF(SUMPRODUCT($J$66:CN$66,$J23:CN23)&lt;0.5, "Pending", IF(CN23&lt;0.5, "Complete", "In Progress"))</f>
        <v>Pending</v>
      </c>
      <c r="CP23" s="22">
        <v>0</v>
      </c>
      <c r="CQ23" s="22">
        <f t="shared" ref="CQ23" si="45">MAX(CN23-CP23,0)</f>
        <v>2</v>
      </c>
      <c r="CR23" s="23" t="str">
        <f>IF(SUMPRODUCT($J$66:CQ$66,$J23:CQ23)&lt;0.5, "Pending", IF(CQ23&lt;0.5, "Complete", "In Progress"))</f>
        <v>Pending</v>
      </c>
      <c r="CS23" s="22">
        <v>2</v>
      </c>
      <c r="CT23" s="22">
        <f t="shared" ref="CT23" si="46">MAX(CQ23-CS23,0)</f>
        <v>0</v>
      </c>
      <c r="CU23" s="23" t="str">
        <f>IF(SUMPRODUCT($J$66:CT$66,$J23:CT23)&lt;0.5, "Pending", IF(CT23&lt;0.5, "Complete", "In Progress"))</f>
        <v>Complete</v>
      </c>
      <c r="CV23" s="22">
        <v>1</v>
      </c>
      <c r="CW23" s="22">
        <f t="shared" ref="CW23" si="47">MAX(CT23-CV23,0)</f>
        <v>0</v>
      </c>
      <c r="CX23" s="23" t="str">
        <f>IF(SUMPRODUCT($J$66:CW$66,$J23:CW23)&lt;0.5, "Pending", IF(CW23&lt;0.5, "Complete", "In Progress"))</f>
        <v>Complete</v>
      </c>
      <c r="CY23" s="22">
        <v>1</v>
      </c>
      <c r="CZ23" s="22">
        <f t="shared" ref="CZ23" si="48">MAX(CW23-CY23,0)</f>
        <v>0</v>
      </c>
      <c r="DA23" s="23" t="str">
        <f>IF(SUMPRODUCT($J$66:CZ$66,$J23:CZ23)&lt;0.5, "Pending", IF(CZ23&lt;0.5, "Complete", "In Progress"))</f>
        <v>Complete</v>
      </c>
      <c r="DB23" s="22">
        <v>1</v>
      </c>
      <c r="DC23" s="22">
        <f t="shared" ref="DC23" si="49">MAX(CZ23-DB23,0)</f>
        <v>0</v>
      </c>
      <c r="DD23" s="23" t="str">
        <f>IF(SUMPRODUCT($J$66:DC$66,$J23:DC23)&lt;0.5, "Pending", IF(DC23&lt;0.5, "Complete", "In Progress"))</f>
        <v>Complete</v>
      </c>
      <c r="DE23" s="22">
        <v>1</v>
      </c>
      <c r="DF23" s="22">
        <f t="shared" ref="DF23" si="50">MAX(DC23-DE23,0)</f>
        <v>0</v>
      </c>
      <c r="DG23" s="23" t="str">
        <f>IF(SUMPRODUCT($J$66:DF$66,$J23:DF23)&lt;0.5, "Pending", IF(DF23&lt;0.5, "Complete", "In Progress"))</f>
        <v>Complete</v>
      </c>
      <c r="DH23" s="22">
        <v>1</v>
      </c>
      <c r="DI23" s="22">
        <f t="shared" ref="DI23" si="51">MAX(DF23-DH23,0)</f>
        <v>0</v>
      </c>
      <c r="DJ23" s="23" t="str">
        <f>IF(SUMPRODUCT($J$66:DI$66,$J23:DI23)&lt;0.5, "Pending", IF(DI23&lt;0.5, "Complete", "In Progress"))</f>
        <v>Complete</v>
      </c>
      <c r="DK23" s="22">
        <v>1</v>
      </c>
      <c r="DL23" s="22">
        <f t="shared" ref="DL23" si="52">MAX(DI23-DK23,0)</f>
        <v>0</v>
      </c>
      <c r="DM23" s="23" t="str">
        <f>IF(SUMPRODUCT($J$66:DL$66,$J23:DL23)&lt;0.5, "Pending", IF(DL23&lt;0.5, "Complete", "In Progress"))</f>
        <v>Complete</v>
      </c>
      <c r="DN23" s="24"/>
      <c r="DO23" s="25">
        <f>SUMPRODUCT($H$66:AY$66,$H23:AY23)</f>
        <v>0</v>
      </c>
    </row>
    <row r="24" spans="1:119" ht="12.75">
      <c r="A24" s="16" t="s">
        <v>56</v>
      </c>
      <c r="B24" s="16"/>
      <c r="C24" s="16" t="s">
        <v>81</v>
      </c>
      <c r="D24" s="17">
        <v>11</v>
      </c>
      <c r="E24" s="164" t="s">
        <v>82</v>
      </c>
      <c r="F24" s="18" t="s">
        <v>61</v>
      </c>
      <c r="G24" s="19" t="s">
        <v>59</v>
      </c>
      <c r="H24" s="20">
        <v>2</v>
      </c>
      <c r="I24" s="21">
        <v>0</v>
      </c>
      <c r="J24" s="22">
        <v>0</v>
      </c>
      <c r="K24" s="22">
        <v>0</v>
      </c>
      <c r="L24" s="23" t="s">
        <v>52</v>
      </c>
      <c r="M24" s="22">
        <v>0</v>
      </c>
      <c r="N24" s="22">
        <v>0</v>
      </c>
      <c r="O24" s="23" t="s">
        <v>52</v>
      </c>
      <c r="P24" s="22">
        <v>0</v>
      </c>
      <c r="Q24" s="22">
        <v>0</v>
      </c>
      <c r="R24" s="23" t="s">
        <v>52</v>
      </c>
      <c r="S24" s="22">
        <v>0</v>
      </c>
      <c r="T24" s="22">
        <v>0</v>
      </c>
      <c r="U24" s="23" t="s">
        <v>52</v>
      </c>
      <c r="V24" s="22">
        <v>0</v>
      </c>
      <c r="W24" s="22">
        <v>0</v>
      </c>
      <c r="X24" s="23" t="s">
        <v>52</v>
      </c>
      <c r="Y24" s="22">
        <v>0</v>
      </c>
      <c r="Z24" s="22">
        <v>0</v>
      </c>
      <c r="AA24" s="23" t="s">
        <v>52</v>
      </c>
      <c r="AB24" s="22">
        <v>0</v>
      </c>
      <c r="AC24" s="22">
        <v>0</v>
      </c>
      <c r="AD24" s="23" t="s">
        <v>52</v>
      </c>
      <c r="AE24" s="22">
        <v>0</v>
      </c>
      <c r="AF24" s="22">
        <v>0</v>
      </c>
      <c r="AG24" s="23" t="s">
        <v>52</v>
      </c>
      <c r="AH24" s="22">
        <v>0</v>
      </c>
      <c r="AI24" s="22">
        <v>0</v>
      </c>
      <c r="AJ24" s="23" t="s">
        <v>52</v>
      </c>
      <c r="AK24" s="22">
        <v>0</v>
      </c>
      <c r="AL24" s="22">
        <v>0</v>
      </c>
      <c r="AM24" s="23" t="s">
        <v>52</v>
      </c>
      <c r="AN24" s="22">
        <v>0</v>
      </c>
      <c r="AO24" s="22">
        <v>0</v>
      </c>
      <c r="AP24" s="23" t="s">
        <v>52</v>
      </c>
      <c r="AQ24" s="22">
        <v>0</v>
      </c>
      <c r="AR24" s="22">
        <v>0</v>
      </c>
      <c r="AS24" s="23" t="s">
        <v>52</v>
      </c>
      <c r="AT24" s="22">
        <v>0</v>
      </c>
      <c r="AU24" s="22">
        <v>0</v>
      </c>
      <c r="AV24" s="23" t="s">
        <v>52</v>
      </c>
      <c r="AW24" s="22">
        <v>0</v>
      </c>
      <c r="AX24" s="22">
        <v>0</v>
      </c>
      <c r="AY24" s="23" t="str">
        <f>IF(SUMPRODUCT($J$66:AX$66,$J24:AX24)&lt;0.5, "Pending", IF(AX24&lt;0.5, "Complete", "In Progress"))</f>
        <v>Pending</v>
      </c>
      <c r="AZ24" s="22">
        <v>0</v>
      </c>
      <c r="BA24" s="22">
        <f t="shared" si="22"/>
        <v>0</v>
      </c>
      <c r="BB24" s="23" t="str">
        <f>IF(SUMPRODUCT($J$66:BA$66,$J24:BA24)&lt;0.5, "Pending", IF(BA24&lt;0.5, "Complete", "In Progress"))</f>
        <v>Pending</v>
      </c>
      <c r="BC24" s="22">
        <v>0</v>
      </c>
      <c r="BD24" s="22">
        <f t="shared" si="23"/>
        <v>0</v>
      </c>
      <c r="BE24" s="23" t="str">
        <f>IF(SUMPRODUCT($J$66:BD$66,$J24:BD24)&lt;0.5, "Pending", IF(BD24&lt;0.5, "Complete", "In Progress"))</f>
        <v>Pending</v>
      </c>
      <c r="BF24" s="22">
        <v>0</v>
      </c>
      <c r="BG24" s="22">
        <f t="shared" si="24"/>
        <v>0</v>
      </c>
      <c r="BH24" s="23" t="str">
        <f>IF(SUMPRODUCT($J$66:BG$66,$J24:BG24)&lt;0.5, "Pending", IF(BG24&lt;0.5, "Complete", "In Progress"))</f>
        <v>Pending</v>
      </c>
      <c r="BI24" s="22">
        <v>0</v>
      </c>
      <c r="BJ24" s="22">
        <f t="shared" si="25"/>
        <v>0</v>
      </c>
      <c r="BK24" s="23" t="str">
        <f>IF(SUMPRODUCT($J$66:BJ$66,$J24:BJ24)&lt;0.5, "Pending", IF(BJ24&lt;0.5, "Complete", "In Progress"))</f>
        <v>Pending</v>
      </c>
      <c r="BL24" s="22">
        <v>0</v>
      </c>
      <c r="BM24" s="22">
        <f t="shared" si="26"/>
        <v>0</v>
      </c>
      <c r="BN24" s="23" t="str">
        <f>IF(SUMPRODUCT($J$66:BM$66,$J24:BM24)&lt;0.5, "Pending", IF(BM24&lt;0.5, "Complete", "In Progress"))</f>
        <v>Pending</v>
      </c>
      <c r="BO24" s="22">
        <v>0</v>
      </c>
      <c r="BP24" s="22">
        <f t="shared" si="27"/>
        <v>0</v>
      </c>
      <c r="BQ24" s="23" t="str">
        <f>IF(SUMPRODUCT($J$66:BP$66,$J24:BP24)&lt;0.5, "Pending", IF(BP24&lt;0.5, "Complete", "In Progress"))</f>
        <v>Pending</v>
      </c>
      <c r="BR24" s="22">
        <v>0</v>
      </c>
      <c r="BS24" s="22">
        <f t="shared" si="28"/>
        <v>0</v>
      </c>
      <c r="BT24" s="23" t="str">
        <f>IF(SUMPRODUCT($J$66:BS$66,$J24:BS24)&lt;0.5, "Pending", IF(BS24&lt;0.5, "Complete", "In Progress"))</f>
        <v>Pending</v>
      </c>
      <c r="BU24" s="22">
        <v>0</v>
      </c>
      <c r="BV24" s="22">
        <f t="shared" si="29"/>
        <v>0</v>
      </c>
      <c r="BW24" s="23" t="str">
        <f>IF(SUMPRODUCT($J$66:BV$66,$J24:BV24)&lt;0.5, "Pending", IF(BV24&lt;0.5, "Complete", "In Progress"))</f>
        <v>Pending</v>
      </c>
      <c r="BX24" s="22">
        <v>0</v>
      </c>
      <c r="BY24" s="22">
        <f t="shared" si="30"/>
        <v>0</v>
      </c>
      <c r="BZ24" s="23" t="str">
        <f>IF(SUMPRODUCT($J$66:BY$66,$J24:BY24)&lt;0.5, "Pending", IF(BY24&lt;0.5, "Complete", "In Progress"))</f>
        <v>Pending</v>
      </c>
      <c r="CA24" s="22">
        <v>0</v>
      </c>
      <c r="CB24" s="22">
        <f t="shared" si="31"/>
        <v>0</v>
      </c>
      <c r="CC24" s="23" t="str">
        <f>IF(SUMPRODUCT($J$66:CB$66,$J24:CB24)&lt;0.5, "Pending", IF(CB24&lt;0.5, "Complete", "In Progress"))</f>
        <v>Pending</v>
      </c>
      <c r="CD24" s="22">
        <v>0</v>
      </c>
      <c r="CE24" s="22">
        <f t="shared" si="10"/>
        <v>0</v>
      </c>
      <c r="CF24" s="23" t="str">
        <f>IF(SUMPRODUCT($J$66:CE$66,$J24:CE24)&lt;0.5, "Pending", IF(CE24&lt;0.5, "Complete", "In Progress"))</f>
        <v>Pending</v>
      </c>
      <c r="CG24" s="22">
        <v>0</v>
      </c>
      <c r="CH24" s="22">
        <f t="shared" si="11"/>
        <v>0</v>
      </c>
      <c r="CI24" s="23" t="str">
        <f>IF(SUMPRODUCT($J$66:CH$66,$J24:CH24)&lt;0.5, "Pending", IF(CH24&lt;0.5, "Complete", "In Progress"))</f>
        <v>Pending</v>
      </c>
      <c r="CJ24" s="22">
        <v>0</v>
      </c>
      <c r="CK24" s="22">
        <f t="shared" si="12"/>
        <v>0</v>
      </c>
      <c r="CL24" s="23" t="str">
        <f>IF(SUMPRODUCT($J$66:CK$66,$J24:CK24)&lt;0.5, "Pending", IF(CK24&lt;0.5, "Complete", "In Progress"))</f>
        <v>Pending</v>
      </c>
      <c r="CM24" s="22">
        <v>0</v>
      </c>
      <c r="CN24" s="22">
        <f t="shared" si="13"/>
        <v>0</v>
      </c>
      <c r="CO24" s="23" t="str">
        <f>IF(SUMPRODUCT($J$66:CN$66,$J24:CN24)&lt;0.5, "Pending", IF(CN24&lt;0.5, "Complete", "In Progress"))</f>
        <v>Pending</v>
      </c>
      <c r="CP24" s="22">
        <v>0</v>
      </c>
      <c r="CQ24" s="22">
        <f t="shared" si="14"/>
        <v>0</v>
      </c>
      <c r="CR24" s="23" t="str">
        <f>IF(SUMPRODUCT($J$66:CQ$66,$J24:CQ24)&lt;0.5, "Pending", IF(CQ24&lt;0.5, "Complete", "In Progress"))</f>
        <v>Pending</v>
      </c>
      <c r="CS24" s="22">
        <v>0</v>
      </c>
      <c r="CT24" s="22">
        <f t="shared" si="15"/>
        <v>0</v>
      </c>
      <c r="CU24" s="23" t="str">
        <f>IF(SUMPRODUCT($J$66:CT$66,$J24:CT24)&lt;0.5, "Pending", IF(CT24&lt;0.5, "Complete", "In Progress"))</f>
        <v>Pending</v>
      </c>
      <c r="CV24" s="22">
        <v>0</v>
      </c>
      <c r="CW24" s="22">
        <f t="shared" si="16"/>
        <v>0</v>
      </c>
      <c r="CX24" s="23" t="str">
        <f>IF(SUMPRODUCT($J$66:CW$66,$J24:CW24)&lt;0.5, "Pending", IF(CW24&lt;0.5, "Complete", "In Progress"))</f>
        <v>Pending</v>
      </c>
      <c r="CY24" s="22">
        <v>0</v>
      </c>
      <c r="CZ24" s="22">
        <f t="shared" si="17"/>
        <v>0</v>
      </c>
      <c r="DA24" s="23" t="str">
        <f>IF(SUMPRODUCT($J$66:CZ$66,$J24:CZ24)&lt;0.5, "Pending", IF(CZ24&lt;0.5, "Complete", "In Progress"))</f>
        <v>Pending</v>
      </c>
      <c r="DB24" s="22">
        <v>0</v>
      </c>
      <c r="DC24" s="22">
        <f t="shared" si="18"/>
        <v>0</v>
      </c>
      <c r="DD24" s="23" t="str">
        <f>IF(SUMPRODUCT($J$66:DC$66,$J24:DC24)&lt;0.5, "Pending", IF(DC24&lt;0.5, "Complete", "In Progress"))</f>
        <v>Pending</v>
      </c>
      <c r="DE24" s="22">
        <v>0</v>
      </c>
      <c r="DF24" s="22">
        <f t="shared" si="19"/>
        <v>0</v>
      </c>
      <c r="DG24" s="23" t="str">
        <f>IF(SUMPRODUCT($J$66:DF$66,$J24:DF24)&lt;0.5, "Pending", IF(DF24&lt;0.5, "Complete", "In Progress"))</f>
        <v>Pending</v>
      </c>
      <c r="DH24" s="22">
        <v>0</v>
      </c>
      <c r="DI24" s="22">
        <f t="shared" si="20"/>
        <v>0</v>
      </c>
      <c r="DJ24" s="23" t="str">
        <f>IF(SUMPRODUCT($J$66:DI$66,$J24:DI24)&lt;0.5, "Pending", IF(DI24&lt;0.5, "Complete", "In Progress"))</f>
        <v>Pending</v>
      </c>
      <c r="DK24" s="22">
        <v>0</v>
      </c>
      <c r="DL24" s="22">
        <f t="shared" si="21"/>
        <v>0</v>
      </c>
      <c r="DM24" s="23" t="str">
        <f>IF(SUMPRODUCT($J$66:DL$66,$J24:DL24)&lt;0.5, "Pending", IF(DL24&lt;0.5, "Complete", "In Progress"))</f>
        <v>Pending</v>
      </c>
      <c r="DN24" s="24"/>
      <c r="DO24" s="25">
        <f>SUMPRODUCT($H$66:AY$66,$H24:AY24)</f>
        <v>0</v>
      </c>
    </row>
    <row r="25" spans="1:119" ht="12.75">
      <c r="A25" s="16"/>
      <c r="B25" s="16"/>
      <c r="C25" s="16"/>
      <c r="D25" s="17"/>
      <c r="E25" s="164" t="s">
        <v>83</v>
      </c>
      <c r="F25" s="18" t="s">
        <v>53</v>
      </c>
      <c r="G25" s="19" t="s">
        <v>59</v>
      </c>
      <c r="H25" s="20">
        <v>1</v>
      </c>
      <c r="I25" s="21">
        <v>1</v>
      </c>
      <c r="J25" s="22">
        <v>0</v>
      </c>
      <c r="K25" s="22">
        <v>0</v>
      </c>
      <c r="L25" s="23" t="s">
        <v>52</v>
      </c>
      <c r="M25" s="22">
        <v>0</v>
      </c>
      <c r="N25" s="22">
        <v>0</v>
      </c>
      <c r="O25" s="23" t="s">
        <v>52</v>
      </c>
      <c r="P25" s="22">
        <v>0</v>
      </c>
      <c r="Q25" s="22">
        <v>0</v>
      </c>
      <c r="R25" s="23" t="s">
        <v>52</v>
      </c>
      <c r="S25" s="22">
        <v>0</v>
      </c>
      <c r="T25" s="22">
        <v>0</v>
      </c>
      <c r="U25" s="23" t="s">
        <v>52</v>
      </c>
      <c r="V25" s="22">
        <v>0</v>
      </c>
      <c r="W25" s="22">
        <v>0</v>
      </c>
      <c r="X25" s="23" t="s">
        <v>52</v>
      </c>
      <c r="Y25" s="22">
        <v>0</v>
      </c>
      <c r="Z25" s="22">
        <v>0</v>
      </c>
      <c r="AA25" s="23" t="s">
        <v>52</v>
      </c>
      <c r="AB25" s="22">
        <v>0</v>
      </c>
      <c r="AC25" s="22">
        <v>0</v>
      </c>
      <c r="AD25" s="23" t="s">
        <v>52</v>
      </c>
      <c r="AE25" s="22">
        <v>0</v>
      </c>
      <c r="AF25" s="22">
        <v>0</v>
      </c>
      <c r="AG25" s="23" t="s">
        <v>52</v>
      </c>
      <c r="AH25" s="22">
        <v>0</v>
      </c>
      <c r="AI25" s="22">
        <v>0</v>
      </c>
      <c r="AJ25" s="23" t="s">
        <v>52</v>
      </c>
      <c r="AK25" s="22">
        <v>0</v>
      </c>
      <c r="AL25" s="22">
        <v>0</v>
      </c>
      <c r="AM25" s="23" t="s">
        <v>52</v>
      </c>
      <c r="AN25" s="22">
        <v>0</v>
      </c>
      <c r="AO25" s="22">
        <v>0</v>
      </c>
      <c r="AP25" s="23" t="s">
        <v>52</v>
      </c>
      <c r="AQ25" s="22">
        <v>0</v>
      </c>
      <c r="AR25" s="22">
        <v>0</v>
      </c>
      <c r="AS25" s="23" t="s">
        <v>52</v>
      </c>
      <c r="AT25" s="22">
        <v>0</v>
      </c>
      <c r="AU25" s="22">
        <v>0</v>
      </c>
      <c r="AV25" s="23" t="s">
        <v>52</v>
      </c>
      <c r="AW25" s="22">
        <v>0</v>
      </c>
      <c r="AX25" s="22">
        <v>1</v>
      </c>
      <c r="AY25" s="23" t="str">
        <f>IF(SUMPRODUCT($J$66:AX$66,$J25:AX25)&lt;0.5, "Pending", IF(AX25&lt;0.5, "Complete", "In Progress"))</f>
        <v>Pending</v>
      </c>
      <c r="AZ25" s="22">
        <v>0</v>
      </c>
      <c r="BA25" s="22">
        <f t="shared" si="22"/>
        <v>1</v>
      </c>
      <c r="BB25" s="23" t="str">
        <f>IF(SUMPRODUCT($J$66:BA$66,$J25:BA25)&lt;0.5, "Pending", IF(BA25&lt;0.5, "Complete", "In Progress"))</f>
        <v>Pending</v>
      </c>
      <c r="BC25" s="22">
        <v>0</v>
      </c>
      <c r="BD25" s="22">
        <f t="shared" si="23"/>
        <v>1</v>
      </c>
      <c r="BE25" s="23" t="str">
        <f>IF(SUMPRODUCT($J$66:BD$66,$J25:BD25)&lt;0.5, "Pending", IF(BD25&lt;0.5, "Complete", "In Progress"))</f>
        <v>Pending</v>
      </c>
      <c r="BF25" s="22">
        <v>0</v>
      </c>
      <c r="BG25" s="22">
        <f t="shared" si="24"/>
        <v>1</v>
      </c>
      <c r="BH25" s="23" t="str">
        <f>IF(SUMPRODUCT($J$66:BG$66,$J25:BG25)&lt;0.5, "Pending", IF(BG25&lt;0.5, "Complete", "In Progress"))</f>
        <v>Pending</v>
      </c>
      <c r="BI25" s="22">
        <v>0</v>
      </c>
      <c r="BJ25" s="22">
        <f t="shared" si="25"/>
        <v>1</v>
      </c>
      <c r="BK25" s="23" t="str">
        <f>IF(SUMPRODUCT($J$66:BJ$66,$J25:BJ25)&lt;0.5, "Pending", IF(BJ25&lt;0.5, "Complete", "In Progress"))</f>
        <v>Pending</v>
      </c>
      <c r="BL25" s="22">
        <v>0</v>
      </c>
      <c r="BM25" s="22">
        <f t="shared" si="26"/>
        <v>1</v>
      </c>
      <c r="BN25" s="23" t="str">
        <f>IF(SUMPRODUCT($J$66:BM$66,$J25:BM25)&lt;0.5, "Pending", IF(BM25&lt;0.5, "Complete", "In Progress"))</f>
        <v>Pending</v>
      </c>
      <c r="BO25" s="22">
        <v>0</v>
      </c>
      <c r="BP25" s="22">
        <f t="shared" si="27"/>
        <v>1</v>
      </c>
      <c r="BQ25" s="23" t="str">
        <f>IF(SUMPRODUCT($J$66:BP$66,$J25:BP25)&lt;0.5, "Pending", IF(BP25&lt;0.5, "Complete", "In Progress"))</f>
        <v>Pending</v>
      </c>
      <c r="BR25" s="22">
        <v>0</v>
      </c>
      <c r="BS25" s="22">
        <f t="shared" si="28"/>
        <v>1</v>
      </c>
      <c r="BT25" s="23" t="str">
        <f>IF(SUMPRODUCT($J$66:BS$66,$J25:BS25)&lt;0.5, "Pending", IF(BS25&lt;0.5, "Complete", "In Progress"))</f>
        <v>Pending</v>
      </c>
      <c r="BU25" s="22">
        <v>0</v>
      </c>
      <c r="BV25" s="22">
        <f t="shared" si="29"/>
        <v>1</v>
      </c>
      <c r="BW25" s="23" t="str">
        <f>IF(SUMPRODUCT($J$66:BV$66,$J25:BV25)&lt;0.5, "Pending", IF(BV25&lt;0.5, "Complete", "In Progress"))</f>
        <v>Pending</v>
      </c>
      <c r="BX25" s="22">
        <v>0</v>
      </c>
      <c r="BY25" s="22">
        <f t="shared" si="30"/>
        <v>1</v>
      </c>
      <c r="BZ25" s="23" t="str">
        <f>IF(SUMPRODUCT($J$66:BY$66,$J25:BY25)&lt;0.5, "Pending", IF(BY25&lt;0.5, "Complete", "In Progress"))</f>
        <v>Pending</v>
      </c>
      <c r="CA25" s="22">
        <v>0</v>
      </c>
      <c r="CB25" s="22">
        <f t="shared" si="31"/>
        <v>1</v>
      </c>
      <c r="CC25" s="23" t="str">
        <f>IF(SUMPRODUCT($J$66:CB$66,$J25:CB25)&lt;0.5, "Pending", IF(CB25&lt;0.5, "Complete", "In Progress"))</f>
        <v>Pending</v>
      </c>
      <c r="CD25" s="22">
        <v>0</v>
      </c>
      <c r="CE25" s="22">
        <f t="shared" si="10"/>
        <v>1</v>
      </c>
      <c r="CF25" s="23" t="str">
        <f>IF(SUMPRODUCT($J$66:CE$66,$J25:CE25)&lt;0.5, "Pending", IF(CE25&lt;0.5, "Complete", "In Progress"))</f>
        <v>Pending</v>
      </c>
      <c r="CG25" s="22">
        <v>0</v>
      </c>
      <c r="CH25" s="22">
        <f t="shared" si="11"/>
        <v>1</v>
      </c>
      <c r="CI25" s="23" t="str">
        <f>IF(SUMPRODUCT($J$66:CH$66,$J25:CH25)&lt;0.5, "Pending", IF(CH25&lt;0.5, "Complete", "In Progress"))</f>
        <v>Pending</v>
      </c>
      <c r="CJ25" s="22">
        <v>0</v>
      </c>
      <c r="CK25" s="22">
        <f t="shared" si="12"/>
        <v>1</v>
      </c>
      <c r="CL25" s="23" t="str">
        <f>IF(SUMPRODUCT($J$66:CK$66,$J25:CK25)&lt;0.5, "Pending", IF(CK25&lt;0.5, "Complete", "In Progress"))</f>
        <v>Pending</v>
      </c>
      <c r="CM25" s="22">
        <v>0</v>
      </c>
      <c r="CN25" s="22">
        <f t="shared" si="13"/>
        <v>1</v>
      </c>
      <c r="CO25" s="23" t="str">
        <f>IF(SUMPRODUCT($J$66:CN$66,$J25:CN25)&lt;0.5, "Pending", IF(CN25&lt;0.5, "Complete", "In Progress"))</f>
        <v>Pending</v>
      </c>
      <c r="CP25" s="22">
        <v>0</v>
      </c>
      <c r="CQ25" s="22">
        <f t="shared" si="14"/>
        <v>1</v>
      </c>
      <c r="CR25" s="23" t="str">
        <f>IF(SUMPRODUCT($J$66:CQ$66,$J25:CQ25)&lt;0.5, "Pending", IF(CQ25&lt;0.5, "Complete", "In Progress"))</f>
        <v>Pending</v>
      </c>
      <c r="CS25" s="22">
        <v>0</v>
      </c>
      <c r="CT25" s="22">
        <f t="shared" si="15"/>
        <v>1</v>
      </c>
      <c r="CU25" s="23" t="str">
        <f>IF(SUMPRODUCT($J$66:CT$66,$J25:CT25)&lt;0.5, "Pending", IF(CT25&lt;0.5, "Complete", "In Progress"))</f>
        <v>Pending</v>
      </c>
      <c r="CV25" s="22">
        <v>0</v>
      </c>
      <c r="CW25" s="22">
        <f t="shared" si="16"/>
        <v>1</v>
      </c>
      <c r="CX25" s="23" t="str">
        <f>IF(SUMPRODUCT($J$66:CW$66,$J25:CW25)&lt;0.5, "Pending", IF(CW25&lt;0.5, "Complete", "In Progress"))</f>
        <v>Pending</v>
      </c>
      <c r="CY25" s="22">
        <v>0</v>
      </c>
      <c r="CZ25" s="22">
        <f t="shared" si="17"/>
        <v>1</v>
      </c>
      <c r="DA25" s="23" t="str">
        <f>IF(SUMPRODUCT($J$66:CZ$66,$J25:CZ25)&lt;0.5, "Pending", IF(CZ25&lt;0.5, "Complete", "In Progress"))</f>
        <v>Pending</v>
      </c>
      <c r="DB25" s="22">
        <v>1</v>
      </c>
      <c r="DC25" s="22">
        <f t="shared" si="18"/>
        <v>0</v>
      </c>
      <c r="DD25" s="23" t="str">
        <f>IF(SUMPRODUCT($J$66:DC$66,$J25:DC25)&lt;0.5, "Pending", IF(DC25&lt;0.5, "Complete", "In Progress"))</f>
        <v>Complete</v>
      </c>
      <c r="DE25" s="22">
        <v>0</v>
      </c>
      <c r="DF25" s="22">
        <f t="shared" si="19"/>
        <v>0</v>
      </c>
      <c r="DG25" s="23" t="str">
        <f>IF(SUMPRODUCT($J$66:DF$66,$J25:DF25)&lt;0.5, "Pending", IF(DF25&lt;0.5, "Complete", "In Progress"))</f>
        <v>Complete</v>
      </c>
      <c r="DH25" s="22">
        <v>0</v>
      </c>
      <c r="DI25" s="22">
        <f t="shared" si="20"/>
        <v>0</v>
      </c>
      <c r="DJ25" s="23" t="str">
        <f>IF(SUMPRODUCT($J$66:DI$66,$J25:DI25)&lt;0.5, "Pending", IF(DI25&lt;0.5, "Complete", "In Progress"))</f>
        <v>Complete</v>
      </c>
      <c r="DK25" s="22">
        <v>0</v>
      </c>
      <c r="DL25" s="22">
        <f t="shared" si="21"/>
        <v>0</v>
      </c>
      <c r="DM25" s="23" t="str">
        <f>IF(SUMPRODUCT($J$66:DL$66,$J25:DL25)&lt;0.5, "Pending", IF(DL25&lt;0.5, "Complete", "In Progress"))</f>
        <v>Complete</v>
      </c>
      <c r="DN25" s="24"/>
      <c r="DO25" s="25">
        <f>SUMPRODUCT($H$66:AY$66,$H25:AY25)</f>
        <v>0</v>
      </c>
    </row>
    <row r="26" spans="1:119" ht="12.75">
      <c r="A26" s="16"/>
      <c r="B26" s="16"/>
      <c r="C26" s="16"/>
      <c r="D26" s="17"/>
      <c r="E26" s="164" t="s">
        <v>84</v>
      </c>
      <c r="F26" s="18"/>
      <c r="G26" s="19"/>
      <c r="H26" s="20"/>
      <c r="I26" s="21">
        <v>0</v>
      </c>
      <c r="J26" s="22">
        <v>0</v>
      </c>
      <c r="K26" s="22">
        <v>0</v>
      </c>
      <c r="L26" s="23" t="s">
        <v>52</v>
      </c>
      <c r="M26" s="22">
        <v>0</v>
      </c>
      <c r="N26" s="22">
        <v>0</v>
      </c>
      <c r="O26" s="23" t="s">
        <v>52</v>
      </c>
      <c r="P26" s="22">
        <v>0</v>
      </c>
      <c r="Q26" s="22">
        <v>0</v>
      </c>
      <c r="R26" s="23" t="s">
        <v>52</v>
      </c>
      <c r="S26" s="22">
        <v>0</v>
      </c>
      <c r="T26" s="22">
        <v>0</v>
      </c>
      <c r="U26" s="23" t="s">
        <v>52</v>
      </c>
      <c r="V26" s="22">
        <v>0</v>
      </c>
      <c r="W26" s="22">
        <v>0</v>
      </c>
      <c r="X26" s="23" t="s">
        <v>52</v>
      </c>
      <c r="Y26" s="22">
        <v>0</v>
      </c>
      <c r="Z26" s="22">
        <v>0</v>
      </c>
      <c r="AA26" s="23" t="s">
        <v>52</v>
      </c>
      <c r="AB26" s="22">
        <v>0</v>
      </c>
      <c r="AC26" s="22">
        <v>0</v>
      </c>
      <c r="AD26" s="23" t="s">
        <v>52</v>
      </c>
      <c r="AE26" s="22">
        <v>0</v>
      </c>
      <c r="AF26" s="22">
        <v>0</v>
      </c>
      <c r="AG26" s="23" t="s">
        <v>52</v>
      </c>
      <c r="AH26" s="22">
        <v>0</v>
      </c>
      <c r="AI26" s="22">
        <v>0</v>
      </c>
      <c r="AJ26" s="23" t="s">
        <v>52</v>
      </c>
      <c r="AK26" s="22">
        <v>0</v>
      </c>
      <c r="AL26" s="22">
        <v>0</v>
      </c>
      <c r="AM26" s="23" t="s">
        <v>52</v>
      </c>
      <c r="AN26" s="22">
        <v>0</v>
      </c>
      <c r="AO26" s="22">
        <v>0</v>
      </c>
      <c r="AP26" s="23" t="s">
        <v>52</v>
      </c>
      <c r="AQ26" s="22">
        <v>0</v>
      </c>
      <c r="AR26" s="22">
        <v>0</v>
      </c>
      <c r="AS26" s="23" t="s">
        <v>52</v>
      </c>
      <c r="AT26" s="22">
        <v>0</v>
      </c>
      <c r="AU26" s="22">
        <v>0</v>
      </c>
      <c r="AV26" s="23" t="s">
        <v>52</v>
      </c>
      <c r="AW26" s="22">
        <v>0</v>
      </c>
      <c r="AX26" s="22">
        <v>0</v>
      </c>
      <c r="AY26" s="23" t="str">
        <f>IF(SUMPRODUCT($J$66:AX$66,$J26:AX26)&lt;0.5, "Pending", IF(AX26&lt;0.5, "Complete", "In Progress"))</f>
        <v>Pending</v>
      </c>
      <c r="AZ26" s="22">
        <v>0</v>
      </c>
      <c r="BA26" s="22">
        <f t="shared" si="22"/>
        <v>0</v>
      </c>
      <c r="BB26" s="23" t="str">
        <f>IF(SUMPRODUCT($J$66:BA$66,$J26:BA26)&lt;0.5, "Pending", IF(BA26&lt;0.5, "Complete", "In Progress"))</f>
        <v>Pending</v>
      </c>
      <c r="BC26" s="22">
        <v>0</v>
      </c>
      <c r="BD26" s="22">
        <f t="shared" si="23"/>
        <v>0</v>
      </c>
      <c r="BE26" s="23" t="str">
        <f>IF(SUMPRODUCT($J$66:BD$66,$J26:BD26)&lt;0.5, "Pending", IF(BD26&lt;0.5, "Complete", "In Progress"))</f>
        <v>Pending</v>
      </c>
      <c r="BF26" s="22">
        <v>0</v>
      </c>
      <c r="BG26" s="22">
        <f t="shared" si="24"/>
        <v>0</v>
      </c>
      <c r="BH26" s="23" t="str">
        <f>IF(SUMPRODUCT($J$66:BG$66,$J26:BG26)&lt;0.5, "Pending", IF(BG26&lt;0.5, "Complete", "In Progress"))</f>
        <v>Pending</v>
      </c>
      <c r="BI26" s="22">
        <v>0</v>
      </c>
      <c r="BJ26" s="22">
        <f t="shared" si="25"/>
        <v>0</v>
      </c>
      <c r="BK26" s="23" t="str">
        <f>IF(SUMPRODUCT($J$66:BJ$66,$J26:BJ26)&lt;0.5, "Pending", IF(BJ26&lt;0.5, "Complete", "In Progress"))</f>
        <v>Pending</v>
      </c>
      <c r="BL26" s="22">
        <v>0</v>
      </c>
      <c r="BM26" s="22">
        <f t="shared" si="26"/>
        <v>0</v>
      </c>
      <c r="BN26" s="23" t="str">
        <f>IF(SUMPRODUCT($J$66:BM$66,$J26:BM26)&lt;0.5, "Pending", IF(BM26&lt;0.5, "Complete", "In Progress"))</f>
        <v>Pending</v>
      </c>
      <c r="BO26" s="22">
        <v>0</v>
      </c>
      <c r="BP26" s="22">
        <f t="shared" si="27"/>
        <v>0</v>
      </c>
      <c r="BQ26" s="23" t="str">
        <f>IF(SUMPRODUCT($J$66:BP$66,$J26:BP26)&lt;0.5, "Pending", IF(BP26&lt;0.5, "Complete", "In Progress"))</f>
        <v>Pending</v>
      </c>
      <c r="BR26" s="22">
        <v>0</v>
      </c>
      <c r="BS26" s="22">
        <f t="shared" si="28"/>
        <v>0</v>
      </c>
      <c r="BT26" s="23" t="str">
        <f>IF(SUMPRODUCT($J$66:BS$66,$J26:BS26)&lt;0.5, "Pending", IF(BS26&lt;0.5, "Complete", "In Progress"))</f>
        <v>Pending</v>
      </c>
      <c r="BU26" s="22">
        <v>0</v>
      </c>
      <c r="BV26" s="22">
        <f t="shared" si="29"/>
        <v>0</v>
      </c>
      <c r="BW26" s="23" t="str">
        <f>IF(SUMPRODUCT($J$66:BV$66,$J26:BV26)&lt;0.5, "Pending", IF(BV26&lt;0.5, "Complete", "In Progress"))</f>
        <v>Pending</v>
      </c>
      <c r="BX26" s="22">
        <v>0</v>
      </c>
      <c r="BY26" s="22">
        <f t="shared" si="30"/>
        <v>0</v>
      </c>
      <c r="BZ26" s="23" t="str">
        <f>IF(SUMPRODUCT($J$66:BY$66,$J26:BY26)&lt;0.5, "Pending", IF(BY26&lt;0.5, "Complete", "In Progress"))</f>
        <v>Pending</v>
      </c>
      <c r="CA26" s="22">
        <v>0</v>
      </c>
      <c r="CB26" s="22">
        <f t="shared" si="31"/>
        <v>0</v>
      </c>
      <c r="CC26" s="23" t="str">
        <f>IF(SUMPRODUCT($J$66:CB$66,$J26:CB26)&lt;0.5, "Pending", IF(CB26&lt;0.5, "Complete", "In Progress"))</f>
        <v>Pending</v>
      </c>
      <c r="CD26" s="22">
        <v>0</v>
      </c>
      <c r="CE26" s="22">
        <f t="shared" si="10"/>
        <v>0</v>
      </c>
      <c r="CF26" s="23" t="str">
        <f>IF(SUMPRODUCT($J$66:CE$66,$J26:CE26)&lt;0.5, "Pending", IF(CE26&lt;0.5, "Complete", "In Progress"))</f>
        <v>Pending</v>
      </c>
      <c r="CG26" s="22">
        <v>0</v>
      </c>
      <c r="CH26" s="22">
        <f t="shared" si="11"/>
        <v>0</v>
      </c>
      <c r="CI26" s="23" t="str">
        <f>IF(SUMPRODUCT($J$66:CH$66,$J26:CH26)&lt;0.5, "Pending", IF(CH26&lt;0.5, "Complete", "In Progress"))</f>
        <v>Pending</v>
      </c>
      <c r="CJ26" s="22">
        <v>0</v>
      </c>
      <c r="CK26" s="22">
        <f t="shared" si="12"/>
        <v>0</v>
      </c>
      <c r="CL26" s="23" t="str">
        <f>IF(SUMPRODUCT($J$66:CK$66,$J26:CK26)&lt;0.5, "Pending", IF(CK26&lt;0.5, "Complete", "In Progress"))</f>
        <v>Pending</v>
      </c>
      <c r="CM26" s="22">
        <v>0</v>
      </c>
      <c r="CN26" s="22">
        <f t="shared" si="13"/>
        <v>0</v>
      </c>
      <c r="CO26" s="23" t="str">
        <f>IF(SUMPRODUCT($J$66:CN$66,$J26:CN26)&lt;0.5, "Pending", IF(CN26&lt;0.5, "Complete", "In Progress"))</f>
        <v>Pending</v>
      </c>
      <c r="CP26" s="22">
        <v>0</v>
      </c>
      <c r="CQ26" s="22">
        <f t="shared" si="14"/>
        <v>0</v>
      </c>
      <c r="CR26" s="23" t="str">
        <f>IF(SUMPRODUCT($J$66:CQ$66,$J26:CQ26)&lt;0.5, "Pending", IF(CQ26&lt;0.5, "Complete", "In Progress"))</f>
        <v>Pending</v>
      </c>
      <c r="CS26" s="22">
        <v>0</v>
      </c>
      <c r="CT26" s="22">
        <f t="shared" si="15"/>
        <v>0</v>
      </c>
      <c r="CU26" s="23" t="str">
        <f>IF(SUMPRODUCT($J$66:CT$66,$J26:CT26)&lt;0.5, "Pending", IF(CT26&lt;0.5, "Complete", "In Progress"))</f>
        <v>Pending</v>
      </c>
      <c r="CV26" s="22">
        <v>0</v>
      </c>
      <c r="CW26" s="22">
        <f t="shared" si="16"/>
        <v>0</v>
      </c>
      <c r="CX26" s="23" t="str">
        <f>IF(SUMPRODUCT($J$66:CW$66,$J26:CW26)&lt;0.5, "Pending", IF(CW26&lt;0.5, "Complete", "In Progress"))</f>
        <v>Pending</v>
      </c>
      <c r="CY26" s="22">
        <v>0</v>
      </c>
      <c r="CZ26" s="22">
        <f t="shared" si="17"/>
        <v>0</v>
      </c>
      <c r="DA26" s="23" t="str">
        <f>IF(SUMPRODUCT($J$66:CZ$66,$J26:CZ26)&lt;0.5, "Pending", IF(CZ26&lt;0.5, "Complete", "In Progress"))</f>
        <v>Pending</v>
      </c>
      <c r="DB26" s="22">
        <v>0</v>
      </c>
      <c r="DC26" s="22">
        <f t="shared" si="18"/>
        <v>0</v>
      </c>
      <c r="DD26" s="23" t="str">
        <f>IF(SUMPRODUCT($J$66:DC$66,$J26:DC26)&lt;0.5, "Pending", IF(DC26&lt;0.5, "Complete", "In Progress"))</f>
        <v>Pending</v>
      </c>
      <c r="DE26" s="22">
        <v>0</v>
      </c>
      <c r="DF26" s="22">
        <f t="shared" si="19"/>
        <v>0</v>
      </c>
      <c r="DG26" s="23" t="str">
        <f>IF(SUMPRODUCT($J$66:DF$66,$J26:DF26)&lt;0.5, "Pending", IF(DF26&lt;0.5, "Complete", "In Progress"))</f>
        <v>Pending</v>
      </c>
      <c r="DH26" s="22">
        <v>0</v>
      </c>
      <c r="DI26" s="22">
        <f t="shared" si="20"/>
        <v>0</v>
      </c>
      <c r="DJ26" s="23" t="str">
        <f>IF(SUMPRODUCT($J$66:DI$66,$J26:DI26)&lt;0.5, "Pending", IF(DI26&lt;0.5, "Complete", "In Progress"))</f>
        <v>Pending</v>
      </c>
      <c r="DK26" s="22">
        <v>0</v>
      </c>
      <c r="DL26" s="22">
        <f t="shared" si="21"/>
        <v>0</v>
      </c>
      <c r="DM26" s="23" t="str">
        <f>IF(SUMPRODUCT($J$66:DL$66,$J26:DL26)&lt;0.5, "Pending", IF(DL26&lt;0.5, "Complete", "In Progress"))</f>
        <v>Pending</v>
      </c>
      <c r="DN26" s="24"/>
      <c r="DO26" s="25">
        <f>SUMPRODUCT($H$66:AY$66,$H26:AY26)</f>
        <v>0</v>
      </c>
    </row>
    <row r="27" spans="1:119" ht="12.75">
      <c r="A27" s="16" t="s">
        <v>56</v>
      </c>
      <c r="B27" s="16"/>
      <c r="C27" s="16" t="s">
        <v>85</v>
      </c>
      <c r="D27" s="17">
        <v>12</v>
      </c>
      <c r="E27" s="164" t="s">
        <v>86</v>
      </c>
      <c r="F27" s="18" t="s">
        <v>51</v>
      </c>
      <c r="G27" s="19" t="s">
        <v>66</v>
      </c>
      <c r="H27" s="20">
        <v>5</v>
      </c>
      <c r="I27" s="21">
        <v>5</v>
      </c>
      <c r="J27" s="22">
        <v>0</v>
      </c>
      <c r="K27" s="22">
        <v>5</v>
      </c>
      <c r="L27" s="23" t="s">
        <v>52</v>
      </c>
      <c r="M27" s="22">
        <v>0</v>
      </c>
      <c r="N27" s="22">
        <v>5</v>
      </c>
      <c r="O27" s="23" t="s">
        <v>52</v>
      </c>
      <c r="P27" s="22">
        <v>0</v>
      </c>
      <c r="Q27" s="22">
        <v>5</v>
      </c>
      <c r="R27" s="23" t="s">
        <v>52</v>
      </c>
      <c r="S27" s="22">
        <v>0</v>
      </c>
      <c r="T27" s="22">
        <v>5</v>
      </c>
      <c r="U27" s="23" t="s">
        <v>52</v>
      </c>
      <c r="V27" s="22">
        <v>0</v>
      </c>
      <c r="W27" s="22">
        <v>5</v>
      </c>
      <c r="X27" s="23" t="s">
        <v>52</v>
      </c>
      <c r="Y27" s="22">
        <v>0</v>
      </c>
      <c r="Z27" s="22">
        <v>5</v>
      </c>
      <c r="AA27" s="23" t="s">
        <v>52</v>
      </c>
      <c r="AB27" s="22">
        <v>0</v>
      </c>
      <c r="AC27" s="22">
        <v>5</v>
      </c>
      <c r="AD27" s="23" t="s">
        <v>52</v>
      </c>
      <c r="AE27" s="22">
        <v>0</v>
      </c>
      <c r="AF27" s="22">
        <v>5</v>
      </c>
      <c r="AG27" s="23" t="s">
        <v>52</v>
      </c>
      <c r="AH27" s="22">
        <v>0</v>
      </c>
      <c r="AI27" s="22">
        <v>5</v>
      </c>
      <c r="AJ27" s="23" t="s">
        <v>52</v>
      </c>
      <c r="AK27" s="22">
        <v>0</v>
      </c>
      <c r="AL27" s="22">
        <v>5</v>
      </c>
      <c r="AM27" s="23" t="s">
        <v>52</v>
      </c>
      <c r="AN27" s="22">
        <v>0</v>
      </c>
      <c r="AO27" s="22">
        <v>5</v>
      </c>
      <c r="AP27" s="23" t="s">
        <v>52</v>
      </c>
      <c r="AQ27" s="22">
        <v>0</v>
      </c>
      <c r="AR27" s="22">
        <v>5</v>
      </c>
      <c r="AS27" s="23" t="s">
        <v>52</v>
      </c>
      <c r="AT27" s="22">
        <v>0</v>
      </c>
      <c r="AU27" s="22">
        <v>5</v>
      </c>
      <c r="AV27" s="23" t="s">
        <v>52</v>
      </c>
      <c r="AW27" s="22">
        <v>0</v>
      </c>
      <c r="AX27" s="22">
        <v>5</v>
      </c>
      <c r="AY27" s="23" t="str">
        <f>IF(SUMPRODUCT($J$66:AX$66,$J27:AX27)&lt;0.5, "Pending", IF(AX27&lt;0.5, "Complete", "In Progress"))</f>
        <v>Pending</v>
      </c>
      <c r="AZ27" s="22">
        <v>0</v>
      </c>
      <c r="BA27" s="22">
        <f t="shared" si="22"/>
        <v>5</v>
      </c>
      <c r="BB27" s="23" t="str">
        <f>IF(SUMPRODUCT($J$66:BA$66,$J27:BA27)&lt;0.5, "Pending", IF(BA27&lt;0.5, "Complete", "In Progress"))</f>
        <v>Pending</v>
      </c>
      <c r="BC27" s="22">
        <v>0</v>
      </c>
      <c r="BD27" s="22">
        <f t="shared" si="23"/>
        <v>5</v>
      </c>
      <c r="BE27" s="23" t="str">
        <f>IF(SUMPRODUCT($J$66:BD$66,$J27:BD27)&lt;0.5, "Pending", IF(BD27&lt;0.5, "Complete", "In Progress"))</f>
        <v>Pending</v>
      </c>
      <c r="BF27" s="22">
        <v>0</v>
      </c>
      <c r="BG27" s="22">
        <f t="shared" si="24"/>
        <v>5</v>
      </c>
      <c r="BH27" s="23" t="str">
        <f>IF(SUMPRODUCT($J$66:BG$66,$J27:BG27)&lt;0.5, "Pending", IF(BG27&lt;0.5, "Complete", "In Progress"))</f>
        <v>Pending</v>
      </c>
      <c r="BI27" s="22">
        <v>0.8</v>
      </c>
      <c r="BJ27" s="22">
        <f t="shared" si="25"/>
        <v>4.2</v>
      </c>
      <c r="BK27" s="23" t="str">
        <f>IF(SUMPRODUCT($J$66:BJ$66,$J27:BJ27)&lt;0.5, "Pending", IF(BJ27&lt;0.5, "Complete", "In Progress"))</f>
        <v>In Progress</v>
      </c>
      <c r="BL27" s="22">
        <v>0</v>
      </c>
      <c r="BM27" s="22">
        <f t="shared" si="26"/>
        <v>4.2</v>
      </c>
      <c r="BN27" s="23" t="str">
        <f>IF(SUMPRODUCT($J$66:BM$66,$J27:BM27)&lt;0.5, "Pending", IF(BM27&lt;0.5, "Complete", "In Progress"))</f>
        <v>In Progress</v>
      </c>
      <c r="BO27" s="22">
        <v>0.5</v>
      </c>
      <c r="BP27" s="22">
        <f t="shared" si="27"/>
        <v>3.7</v>
      </c>
      <c r="BQ27" s="23" t="str">
        <f>IF(SUMPRODUCT($J$66:BP$66,$J27:BP27)&lt;0.5, "Pending", IF(BP27&lt;0.5, "Complete", "In Progress"))</f>
        <v>In Progress</v>
      </c>
      <c r="BR27" s="22">
        <v>0</v>
      </c>
      <c r="BS27" s="22">
        <f t="shared" si="28"/>
        <v>3.7</v>
      </c>
      <c r="BT27" s="23" t="str">
        <f>IF(SUMPRODUCT($J$66:BS$66,$J27:BS27)&lt;0.5, "Pending", IF(BS27&lt;0.5, "Complete", "In Progress"))</f>
        <v>In Progress</v>
      </c>
      <c r="BU27" s="22">
        <v>1</v>
      </c>
      <c r="BV27" s="22">
        <f t="shared" si="29"/>
        <v>2.7</v>
      </c>
      <c r="BW27" s="23" t="str">
        <f>IF(SUMPRODUCT($J$66:BV$66,$J27:BV27)&lt;0.5, "Pending", IF(BV27&lt;0.5, "Complete", "In Progress"))</f>
        <v>In Progress</v>
      </c>
      <c r="BX27" s="22">
        <v>0.5</v>
      </c>
      <c r="BY27" s="22">
        <f t="shared" si="30"/>
        <v>2.2000000000000002</v>
      </c>
      <c r="BZ27" s="23" t="str">
        <f>IF(SUMPRODUCT($J$66:BY$66,$J27:BY27)&lt;0.5, "Pending", IF(BY27&lt;0.5, "Complete", "In Progress"))</f>
        <v>In Progress</v>
      </c>
      <c r="CA27" s="22">
        <v>1</v>
      </c>
      <c r="CB27" s="22">
        <f t="shared" si="31"/>
        <v>1.2000000000000002</v>
      </c>
      <c r="CC27" s="23" t="str">
        <f>IF(SUMPRODUCT($J$66:CB$66,$J27:CB27)&lt;0.5, "Pending", IF(CB27&lt;0.5, "Complete", "In Progress"))</f>
        <v>In Progress</v>
      </c>
      <c r="CD27" s="22">
        <v>0</v>
      </c>
      <c r="CE27" s="22">
        <f t="shared" si="10"/>
        <v>1.2000000000000002</v>
      </c>
      <c r="CF27" s="23" t="str">
        <f>IF(SUMPRODUCT($J$66:CE$66,$J27:CE27)&lt;0.5, "Pending", IF(CE27&lt;0.5, "Complete", "In Progress"))</f>
        <v>In Progress</v>
      </c>
      <c r="CG27" s="22">
        <v>0</v>
      </c>
      <c r="CH27" s="22">
        <f t="shared" si="11"/>
        <v>1.2000000000000002</v>
      </c>
      <c r="CI27" s="23" t="str">
        <f>IF(SUMPRODUCT($J$66:CH$66,$J27:CH27)&lt;0.5, "Pending", IF(CH27&lt;0.5, "Complete", "In Progress"))</f>
        <v>In Progress</v>
      </c>
      <c r="CJ27" s="22">
        <v>0.2</v>
      </c>
      <c r="CK27" s="22">
        <f t="shared" si="12"/>
        <v>1.0000000000000002</v>
      </c>
      <c r="CL27" s="23" t="str">
        <f>IF(SUMPRODUCT($J$66:CK$66,$J27:CK27)&lt;0.5, "Pending", IF(CK27&lt;0.5, "Complete", "In Progress"))</f>
        <v>In Progress</v>
      </c>
      <c r="CM27" s="22">
        <v>0</v>
      </c>
      <c r="CN27" s="22">
        <f t="shared" si="13"/>
        <v>1.0000000000000002</v>
      </c>
      <c r="CO27" s="23" t="str">
        <f>IF(SUMPRODUCT($J$66:CN$66,$J27:CN27)&lt;0.5, "Pending", IF(CN27&lt;0.5, "Complete", "In Progress"))</f>
        <v>In Progress</v>
      </c>
      <c r="CP27" s="22">
        <v>0</v>
      </c>
      <c r="CQ27" s="22">
        <f t="shared" si="14"/>
        <v>1.0000000000000002</v>
      </c>
      <c r="CR27" s="23" t="str">
        <f>IF(SUMPRODUCT($J$66:CQ$66,$J27:CQ27)&lt;0.5, "Pending", IF(CQ27&lt;0.5, "Complete", "In Progress"))</f>
        <v>In Progress</v>
      </c>
      <c r="CS27" s="22">
        <v>0</v>
      </c>
      <c r="CT27" s="22">
        <f t="shared" si="15"/>
        <v>1.0000000000000002</v>
      </c>
      <c r="CU27" s="23" t="str">
        <f>IF(SUMPRODUCT($J$66:CT$66,$J27:CT27)&lt;0.5, "Pending", IF(CT27&lt;0.5, "Complete", "In Progress"))</f>
        <v>In Progress</v>
      </c>
      <c r="CV27" s="22">
        <v>1</v>
      </c>
      <c r="CW27" s="22">
        <f t="shared" si="16"/>
        <v>2.2204460492503131E-16</v>
      </c>
      <c r="CX27" s="23" t="str">
        <f>IF(SUMPRODUCT($J$66:CW$66,$J27:CW27)&lt;0.5, "Pending", IF(CW27&lt;0.5, "Complete", "In Progress"))</f>
        <v>Complete</v>
      </c>
      <c r="CY27" s="22">
        <v>0</v>
      </c>
      <c r="CZ27" s="22">
        <f t="shared" si="17"/>
        <v>2.2204460492503131E-16</v>
      </c>
      <c r="DA27" s="23" t="str">
        <f>IF(SUMPRODUCT($J$66:CZ$66,$J27:CZ27)&lt;0.5, "Pending", IF(CZ27&lt;0.5, "Complete", "In Progress"))</f>
        <v>Complete</v>
      </c>
      <c r="DB27" s="22">
        <v>0</v>
      </c>
      <c r="DC27" s="22">
        <f t="shared" si="18"/>
        <v>2.2204460492503131E-16</v>
      </c>
      <c r="DD27" s="23" t="str">
        <f>IF(SUMPRODUCT($J$66:DC$66,$J27:DC27)&lt;0.5, "Pending", IF(DC27&lt;0.5, "Complete", "In Progress"))</f>
        <v>Complete</v>
      </c>
      <c r="DE27" s="22">
        <v>0</v>
      </c>
      <c r="DF27" s="22">
        <f t="shared" si="19"/>
        <v>2.2204460492503131E-16</v>
      </c>
      <c r="DG27" s="23" t="str">
        <f>IF(SUMPRODUCT($J$66:DF$66,$J27:DF27)&lt;0.5, "Pending", IF(DF27&lt;0.5, "Complete", "In Progress"))</f>
        <v>Complete</v>
      </c>
      <c r="DH27" s="22">
        <v>0</v>
      </c>
      <c r="DI27" s="22">
        <f t="shared" si="20"/>
        <v>2.2204460492503131E-16</v>
      </c>
      <c r="DJ27" s="23" t="str">
        <f>IF(SUMPRODUCT($J$66:DI$66,$J27:DI27)&lt;0.5, "Pending", IF(DI27&lt;0.5, "Complete", "In Progress"))</f>
        <v>Complete</v>
      </c>
      <c r="DK27" s="22">
        <v>0</v>
      </c>
      <c r="DL27" s="22">
        <f t="shared" si="21"/>
        <v>2.2204460492503131E-16</v>
      </c>
      <c r="DM27" s="23" t="str">
        <f>IF(SUMPRODUCT($J$66:DL$66,$J27:DL27)&lt;0.5, "Pending", IF(DL27&lt;0.5, "Complete", "In Progress"))</f>
        <v>Complete</v>
      </c>
      <c r="DN27" s="24"/>
      <c r="DO27" s="25">
        <f>SUMPRODUCT($H$66:AY$66,$H27:AY27)</f>
        <v>0</v>
      </c>
    </row>
    <row r="28" spans="1:119" ht="12.75">
      <c r="A28" s="16"/>
      <c r="B28" s="16"/>
      <c r="C28" s="16"/>
      <c r="D28" s="17"/>
      <c r="E28" s="164" t="s">
        <v>87</v>
      </c>
      <c r="F28" s="18"/>
      <c r="G28" s="19"/>
      <c r="H28" s="20"/>
      <c r="I28" s="21">
        <v>0</v>
      </c>
      <c r="J28" s="22">
        <v>0</v>
      </c>
      <c r="K28" s="22">
        <v>0</v>
      </c>
      <c r="L28" s="23" t="s">
        <v>52</v>
      </c>
      <c r="M28" s="22">
        <v>0</v>
      </c>
      <c r="N28" s="22">
        <v>0</v>
      </c>
      <c r="O28" s="23" t="s">
        <v>52</v>
      </c>
      <c r="P28" s="22">
        <v>0</v>
      </c>
      <c r="Q28" s="22">
        <v>0</v>
      </c>
      <c r="R28" s="23" t="s">
        <v>52</v>
      </c>
      <c r="S28" s="22">
        <v>0</v>
      </c>
      <c r="T28" s="22">
        <v>0</v>
      </c>
      <c r="U28" s="23" t="s">
        <v>52</v>
      </c>
      <c r="V28" s="22">
        <v>0</v>
      </c>
      <c r="W28" s="22">
        <v>0</v>
      </c>
      <c r="X28" s="23" t="s">
        <v>52</v>
      </c>
      <c r="Y28" s="22">
        <v>0</v>
      </c>
      <c r="Z28" s="22">
        <v>0</v>
      </c>
      <c r="AA28" s="23" t="s">
        <v>52</v>
      </c>
      <c r="AB28" s="22">
        <v>0</v>
      </c>
      <c r="AC28" s="22">
        <v>0</v>
      </c>
      <c r="AD28" s="23" t="s">
        <v>52</v>
      </c>
      <c r="AE28" s="22">
        <v>0</v>
      </c>
      <c r="AF28" s="22">
        <v>0</v>
      </c>
      <c r="AG28" s="23" t="s">
        <v>52</v>
      </c>
      <c r="AH28" s="22">
        <v>0</v>
      </c>
      <c r="AI28" s="22">
        <v>0</v>
      </c>
      <c r="AJ28" s="23" t="s">
        <v>52</v>
      </c>
      <c r="AK28" s="22">
        <v>0</v>
      </c>
      <c r="AL28" s="22">
        <v>0</v>
      </c>
      <c r="AM28" s="23" t="s">
        <v>52</v>
      </c>
      <c r="AN28" s="22">
        <v>0</v>
      </c>
      <c r="AO28" s="22">
        <v>0</v>
      </c>
      <c r="AP28" s="23" t="s">
        <v>52</v>
      </c>
      <c r="AQ28" s="22">
        <v>0</v>
      </c>
      <c r="AR28" s="22">
        <v>0</v>
      </c>
      <c r="AS28" s="23" t="s">
        <v>52</v>
      </c>
      <c r="AT28" s="22">
        <v>0</v>
      </c>
      <c r="AU28" s="22">
        <v>0</v>
      </c>
      <c r="AV28" s="23" t="s">
        <v>52</v>
      </c>
      <c r="AW28" s="22">
        <v>0</v>
      </c>
      <c r="AX28" s="22">
        <v>0</v>
      </c>
      <c r="AY28" s="23" t="str">
        <f>IF(SUMPRODUCT($J$66:AX$66,$J28:AX28)&lt;0.5, "Pending", IF(AX28&lt;0.5, "Complete", "In Progress"))</f>
        <v>Pending</v>
      </c>
      <c r="AZ28" s="22">
        <v>0</v>
      </c>
      <c r="BA28" s="22">
        <f t="shared" si="22"/>
        <v>0</v>
      </c>
      <c r="BB28" s="23" t="str">
        <f>IF(SUMPRODUCT($J$66:BA$66,$J28:BA28)&lt;0.5, "Pending", IF(BA28&lt;0.5, "Complete", "In Progress"))</f>
        <v>Pending</v>
      </c>
      <c r="BC28" s="22">
        <v>0</v>
      </c>
      <c r="BD28" s="22">
        <f t="shared" si="23"/>
        <v>0</v>
      </c>
      <c r="BE28" s="23" t="str">
        <f>IF(SUMPRODUCT($J$66:BD$66,$J28:BD28)&lt;0.5, "Pending", IF(BD28&lt;0.5, "Complete", "In Progress"))</f>
        <v>Pending</v>
      </c>
      <c r="BF28" s="22">
        <v>0</v>
      </c>
      <c r="BG28" s="22">
        <f t="shared" si="24"/>
        <v>0</v>
      </c>
      <c r="BH28" s="23" t="str">
        <f>IF(SUMPRODUCT($J$66:BG$66,$J28:BG28)&lt;0.5, "Pending", IF(BG28&lt;0.5, "Complete", "In Progress"))</f>
        <v>Pending</v>
      </c>
      <c r="BI28" s="22">
        <v>0</v>
      </c>
      <c r="BJ28" s="22">
        <f t="shared" si="25"/>
        <v>0</v>
      </c>
      <c r="BK28" s="23" t="str">
        <f>IF(SUMPRODUCT($J$66:BJ$66,$J28:BJ28)&lt;0.5, "Pending", IF(BJ28&lt;0.5, "Complete", "In Progress"))</f>
        <v>Pending</v>
      </c>
      <c r="BL28" s="22">
        <v>0</v>
      </c>
      <c r="BM28" s="22">
        <f t="shared" si="26"/>
        <v>0</v>
      </c>
      <c r="BN28" s="23" t="str">
        <f>IF(SUMPRODUCT($J$66:BM$66,$J28:BM28)&lt;0.5, "Pending", IF(BM28&lt;0.5, "Complete", "In Progress"))</f>
        <v>Pending</v>
      </c>
      <c r="BO28" s="22">
        <v>0</v>
      </c>
      <c r="BP28" s="22">
        <f t="shared" si="27"/>
        <v>0</v>
      </c>
      <c r="BQ28" s="23" t="str">
        <f>IF(SUMPRODUCT($J$66:BP$66,$J28:BP28)&lt;0.5, "Pending", IF(BP28&lt;0.5, "Complete", "In Progress"))</f>
        <v>Pending</v>
      </c>
      <c r="BR28" s="22">
        <v>0</v>
      </c>
      <c r="BS28" s="22">
        <f t="shared" si="28"/>
        <v>0</v>
      </c>
      <c r="BT28" s="23" t="str">
        <f>IF(SUMPRODUCT($J$66:BS$66,$J28:BS28)&lt;0.5, "Pending", IF(BS28&lt;0.5, "Complete", "In Progress"))</f>
        <v>Pending</v>
      </c>
      <c r="BU28" s="22">
        <v>0</v>
      </c>
      <c r="BV28" s="22">
        <f t="shared" si="29"/>
        <v>0</v>
      </c>
      <c r="BW28" s="23" t="str">
        <f>IF(SUMPRODUCT($J$66:BV$66,$J28:BV28)&lt;0.5, "Pending", IF(BV28&lt;0.5, "Complete", "In Progress"))</f>
        <v>Pending</v>
      </c>
      <c r="BX28" s="22">
        <v>0</v>
      </c>
      <c r="BY28" s="22">
        <f t="shared" si="30"/>
        <v>0</v>
      </c>
      <c r="BZ28" s="23" t="str">
        <f>IF(SUMPRODUCT($J$66:BY$66,$J28:BY28)&lt;0.5, "Pending", IF(BY28&lt;0.5, "Complete", "In Progress"))</f>
        <v>Pending</v>
      </c>
      <c r="CA28" s="22">
        <v>0</v>
      </c>
      <c r="CB28" s="22">
        <f t="shared" si="31"/>
        <v>0</v>
      </c>
      <c r="CC28" s="23" t="str">
        <f>IF(SUMPRODUCT($J$66:CB$66,$J28:CB28)&lt;0.5, "Pending", IF(CB28&lt;0.5, "Complete", "In Progress"))</f>
        <v>Pending</v>
      </c>
      <c r="CD28" s="22">
        <v>0</v>
      </c>
      <c r="CE28" s="22">
        <f t="shared" si="10"/>
        <v>0</v>
      </c>
      <c r="CF28" s="23" t="str">
        <f>IF(SUMPRODUCT($J$66:CE$66,$J28:CE28)&lt;0.5, "Pending", IF(CE28&lt;0.5, "Complete", "In Progress"))</f>
        <v>Pending</v>
      </c>
      <c r="CG28" s="22">
        <v>0</v>
      </c>
      <c r="CH28" s="22">
        <f t="shared" si="11"/>
        <v>0</v>
      </c>
      <c r="CI28" s="23" t="str">
        <f>IF(SUMPRODUCT($J$66:CH$66,$J28:CH28)&lt;0.5, "Pending", IF(CH28&lt;0.5, "Complete", "In Progress"))</f>
        <v>Pending</v>
      </c>
      <c r="CJ28" s="22">
        <v>0</v>
      </c>
      <c r="CK28" s="22">
        <f t="shared" si="12"/>
        <v>0</v>
      </c>
      <c r="CL28" s="23" t="str">
        <f>IF(SUMPRODUCT($J$66:CK$66,$J28:CK28)&lt;0.5, "Pending", IF(CK28&lt;0.5, "Complete", "In Progress"))</f>
        <v>Pending</v>
      </c>
      <c r="CM28" s="22">
        <v>0</v>
      </c>
      <c r="CN28" s="22">
        <f t="shared" si="13"/>
        <v>0</v>
      </c>
      <c r="CO28" s="23" t="str">
        <f>IF(SUMPRODUCT($J$66:CN$66,$J28:CN28)&lt;0.5, "Pending", IF(CN28&lt;0.5, "Complete", "In Progress"))</f>
        <v>Pending</v>
      </c>
      <c r="CP28" s="22">
        <v>0</v>
      </c>
      <c r="CQ28" s="22">
        <f t="shared" si="14"/>
        <v>0</v>
      </c>
      <c r="CR28" s="23" t="str">
        <f>IF(SUMPRODUCT($J$66:CQ$66,$J28:CQ28)&lt;0.5, "Pending", IF(CQ28&lt;0.5, "Complete", "In Progress"))</f>
        <v>Pending</v>
      </c>
      <c r="CS28" s="22">
        <v>0</v>
      </c>
      <c r="CT28" s="22">
        <f t="shared" si="15"/>
        <v>0</v>
      </c>
      <c r="CU28" s="23" t="str">
        <f>IF(SUMPRODUCT($J$66:CT$66,$J28:CT28)&lt;0.5, "Pending", IF(CT28&lt;0.5, "Complete", "In Progress"))</f>
        <v>Pending</v>
      </c>
      <c r="CV28" s="22">
        <v>0</v>
      </c>
      <c r="CW28" s="22">
        <f t="shared" si="16"/>
        <v>0</v>
      </c>
      <c r="CX28" s="23" t="str">
        <f>IF(SUMPRODUCT($J$66:CW$66,$J28:CW28)&lt;0.5, "Pending", IF(CW28&lt;0.5, "Complete", "In Progress"))</f>
        <v>Pending</v>
      </c>
      <c r="CY28" s="22">
        <v>0</v>
      </c>
      <c r="CZ28" s="22">
        <f t="shared" si="17"/>
        <v>0</v>
      </c>
      <c r="DA28" s="23" t="str">
        <f>IF(SUMPRODUCT($J$66:CZ$66,$J28:CZ28)&lt;0.5, "Pending", IF(CZ28&lt;0.5, "Complete", "In Progress"))</f>
        <v>Pending</v>
      </c>
      <c r="DB28" s="22">
        <v>0</v>
      </c>
      <c r="DC28" s="22">
        <f t="shared" si="18"/>
        <v>0</v>
      </c>
      <c r="DD28" s="23" t="str">
        <f>IF(SUMPRODUCT($J$66:DC$66,$J28:DC28)&lt;0.5, "Pending", IF(DC28&lt;0.5, "Complete", "In Progress"))</f>
        <v>Pending</v>
      </c>
      <c r="DE28" s="22">
        <v>0</v>
      </c>
      <c r="DF28" s="22">
        <f t="shared" si="19"/>
        <v>0</v>
      </c>
      <c r="DG28" s="23" t="str">
        <f>IF(SUMPRODUCT($J$66:DF$66,$J28:DF28)&lt;0.5, "Pending", IF(DF28&lt;0.5, "Complete", "In Progress"))</f>
        <v>Pending</v>
      </c>
      <c r="DH28" s="22">
        <v>0</v>
      </c>
      <c r="DI28" s="22">
        <f t="shared" si="20"/>
        <v>0</v>
      </c>
      <c r="DJ28" s="23" t="str">
        <f>IF(SUMPRODUCT($J$66:DI$66,$J28:DI28)&lt;0.5, "Pending", IF(DI28&lt;0.5, "Complete", "In Progress"))</f>
        <v>Pending</v>
      </c>
      <c r="DK28" s="22">
        <v>0</v>
      </c>
      <c r="DL28" s="22">
        <f t="shared" si="21"/>
        <v>0</v>
      </c>
      <c r="DM28" s="23" t="str">
        <f>IF(SUMPRODUCT($J$66:DL$66,$J28:DL28)&lt;0.5, "Pending", IF(DL28&lt;0.5, "Complete", "In Progress"))</f>
        <v>Pending</v>
      </c>
      <c r="DN28" s="24"/>
      <c r="DO28" s="25">
        <f>SUMPRODUCT($H$66:AY$66,$H28:AY28)</f>
        <v>0</v>
      </c>
    </row>
    <row r="29" spans="1:119" ht="12.75">
      <c r="A29" s="16"/>
      <c r="B29" s="16"/>
      <c r="C29" s="16"/>
      <c r="D29" s="17"/>
      <c r="E29" s="164" t="s">
        <v>88</v>
      </c>
      <c r="F29" s="18"/>
      <c r="G29" s="19"/>
      <c r="H29" s="20"/>
      <c r="I29" s="21">
        <v>0</v>
      </c>
      <c r="J29" s="22">
        <v>0</v>
      </c>
      <c r="K29" s="22">
        <v>0</v>
      </c>
      <c r="L29" s="23" t="s">
        <v>52</v>
      </c>
      <c r="M29" s="22">
        <v>0</v>
      </c>
      <c r="N29" s="22">
        <v>0</v>
      </c>
      <c r="O29" s="23" t="s">
        <v>52</v>
      </c>
      <c r="P29" s="22">
        <v>0</v>
      </c>
      <c r="Q29" s="22">
        <v>0</v>
      </c>
      <c r="R29" s="23" t="s">
        <v>52</v>
      </c>
      <c r="S29" s="22">
        <v>0</v>
      </c>
      <c r="T29" s="22">
        <v>0</v>
      </c>
      <c r="U29" s="23" t="s">
        <v>52</v>
      </c>
      <c r="V29" s="22">
        <v>0</v>
      </c>
      <c r="W29" s="22">
        <v>0</v>
      </c>
      <c r="X29" s="23" t="s">
        <v>52</v>
      </c>
      <c r="Y29" s="22">
        <v>0</v>
      </c>
      <c r="Z29" s="22">
        <v>0</v>
      </c>
      <c r="AA29" s="23" t="s">
        <v>52</v>
      </c>
      <c r="AB29" s="22">
        <v>0</v>
      </c>
      <c r="AC29" s="22">
        <v>0</v>
      </c>
      <c r="AD29" s="23" t="s">
        <v>52</v>
      </c>
      <c r="AE29" s="22">
        <v>0</v>
      </c>
      <c r="AF29" s="22">
        <v>0</v>
      </c>
      <c r="AG29" s="23" t="s">
        <v>52</v>
      </c>
      <c r="AH29" s="22">
        <v>0</v>
      </c>
      <c r="AI29" s="22">
        <v>0</v>
      </c>
      <c r="AJ29" s="23" t="s">
        <v>52</v>
      </c>
      <c r="AK29" s="22">
        <v>0</v>
      </c>
      <c r="AL29" s="22">
        <v>0</v>
      </c>
      <c r="AM29" s="23" t="s">
        <v>52</v>
      </c>
      <c r="AN29" s="22">
        <v>0</v>
      </c>
      <c r="AO29" s="22">
        <v>0</v>
      </c>
      <c r="AP29" s="23" t="s">
        <v>52</v>
      </c>
      <c r="AQ29" s="22">
        <v>0</v>
      </c>
      <c r="AR29" s="22">
        <v>0</v>
      </c>
      <c r="AS29" s="23" t="s">
        <v>52</v>
      </c>
      <c r="AT29" s="22">
        <v>0</v>
      </c>
      <c r="AU29" s="22">
        <v>0</v>
      </c>
      <c r="AV29" s="23" t="s">
        <v>52</v>
      </c>
      <c r="AW29" s="22">
        <v>0</v>
      </c>
      <c r="AX29" s="22">
        <v>0</v>
      </c>
      <c r="AY29" s="23" t="str">
        <f>IF(SUMPRODUCT($J$66:AX$66,$J29:AX29)&lt;0.5, "Pending", IF(AX29&lt;0.5, "Complete", "In Progress"))</f>
        <v>Pending</v>
      </c>
      <c r="AZ29" s="22">
        <v>0</v>
      </c>
      <c r="BA29" s="22">
        <f t="shared" si="22"/>
        <v>0</v>
      </c>
      <c r="BB29" s="23" t="str">
        <f>IF(SUMPRODUCT($J$66:BA$66,$J29:BA29)&lt;0.5, "Pending", IF(BA29&lt;0.5, "Complete", "In Progress"))</f>
        <v>Pending</v>
      </c>
      <c r="BC29" s="22">
        <v>0</v>
      </c>
      <c r="BD29" s="22">
        <f t="shared" si="23"/>
        <v>0</v>
      </c>
      <c r="BE29" s="23" t="str">
        <f>IF(SUMPRODUCT($J$66:BD$66,$J29:BD29)&lt;0.5, "Pending", IF(BD29&lt;0.5, "Complete", "In Progress"))</f>
        <v>Pending</v>
      </c>
      <c r="BF29" s="22">
        <v>0</v>
      </c>
      <c r="BG29" s="22">
        <f t="shared" si="24"/>
        <v>0</v>
      </c>
      <c r="BH29" s="23" t="str">
        <f>IF(SUMPRODUCT($J$66:BG$66,$J29:BG29)&lt;0.5, "Pending", IF(BG29&lt;0.5, "Complete", "In Progress"))</f>
        <v>Pending</v>
      </c>
      <c r="BI29" s="22">
        <v>0</v>
      </c>
      <c r="BJ29" s="22">
        <f t="shared" si="25"/>
        <v>0</v>
      </c>
      <c r="BK29" s="23" t="str">
        <f>IF(SUMPRODUCT($J$66:BJ$66,$J29:BJ29)&lt;0.5, "Pending", IF(BJ29&lt;0.5, "Complete", "In Progress"))</f>
        <v>Pending</v>
      </c>
      <c r="BL29" s="22">
        <v>0</v>
      </c>
      <c r="BM29" s="22">
        <f t="shared" si="26"/>
        <v>0</v>
      </c>
      <c r="BN29" s="23" t="str">
        <f>IF(SUMPRODUCT($J$66:BM$66,$J29:BM29)&lt;0.5, "Pending", IF(BM29&lt;0.5, "Complete", "In Progress"))</f>
        <v>Pending</v>
      </c>
      <c r="BO29" s="22">
        <v>0</v>
      </c>
      <c r="BP29" s="22">
        <f t="shared" si="27"/>
        <v>0</v>
      </c>
      <c r="BQ29" s="23" t="str">
        <f>IF(SUMPRODUCT($J$66:BP$66,$J29:BP29)&lt;0.5, "Pending", IF(BP29&lt;0.5, "Complete", "In Progress"))</f>
        <v>Pending</v>
      </c>
      <c r="BR29" s="22">
        <v>0</v>
      </c>
      <c r="BS29" s="22">
        <f t="shared" si="28"/>
        <v>0</v>
      </c>
      <c r="BT29" s="23" t="str">
        <f>IF(SUMPRODUCT($J$66:BS$66,$J29:BS29)&lt;0.5, "Pending", IF(BS29&lt;0.5, "Complete", "In Progress"))</f>
        <v>Pending</v>
      </c>
      <c r="BU29" s="22">
        <v>0</v>
      </c>
      <c r="BV29" s="22">
        <f t="shared" si="29"/>
        <v>0</v>
      </c>
      <c r="BW29" s="23" t="str">
        <f>IF(SUMPRODUCT($J$66:BV$66,$J29:BV29)&lt;0.5, "Pending", IF(BV29&lt;0.5, "Complete", "In Progress"))</f>
        <v>Pending</v>
      </c>
      <c r="BX29" s="22">
        <v>0</v>
      </c>
      <c r="BY29" s="22">
        <f t="shared" si="30"/>
        <v>0</v>
      </c>
      <c r="BZ29" s="23" t="str">
        <f>IF(SUMPRODUCT($J$66:BY$66,$J29:BY29)&lt;0.5, "Pending", IF(BY29&lt;0.5, "Complete", "In Progress"))</f>
        <v>Pending</v>
      </c>
      <c r="CA29" s="22">
        <v>0</v>
      </c>
      <c r="CB29" s="22">
        <f t="shared" si="31"/>
        <v>0</v>
      </c>
      <c r="CC29" s="23" t="str">
        <f>IF(SUMPRODUCT($J$66:CB$66,$J29:CB29)&lt;0.5, "Pending", IF(CB29&lt;0.5, "Complete", "In Progress"))</f>
        <v>Pending</v>
      </c>
      <c r="CD29" s="22">
        <v>0</v>
      </c>
      <c r="CE29" s="22">
        <f t="shared" si="10"/>
        <v>0</v>
      </c>
      <c r="CF29" s="23" t="str">
        <f>IF(SUMPRODUCT($J$66:CE$66,$J29:CE29)&lt;0.5, "Pending", IF(CE29&lt;0.5, "Complete", "In Progress"))</f>
        <v>Pending</v>
      </c>
      <c r="CG29" s="22">
        <v>0</v>
      </c>
      <c r="CH29" s="22">
        <f t="shared" si="11"/>
        <v>0</v>
      </c>
      <c r="CI29" s="23" t="str">
        <f>IF(SUMPRODUCT($J$66:CH$66,$J29:CH29)&lt;0.5, "Pending", IF(CH29&lt;0.5, "Complete", "In Progress"))</f>
        <v>Pending</v>
      </c>
      <c r="CJ29" s="22">
        <v>0</v>
      </c>
      <c r="CK29" s="22">
        <f t="shared" si="12"/>
        <v>0</v>
      </c>
      <c r="CL29" s="23" t="str">
        <f>IF(SUMPRODUCT($J$66:CK$66,$J29:CK29)&lt;0.5, "Pending", IF(CK29&lt;0.5, "Complete", "In Progress"))</f>
        <v>Pending</v>
      </c>
      <c r="CM29" s="22">
        <v>0</v>
      </c>
      <c r="CN29" s="22">
        <f t="shared" si="13"/>
        <v>0</v>
      </c>
      <c r="CO29" s="23" t="str">
        <f>IF(SUMPRODUCT($J$66:CN$66,$J29:CN29)&lt;0.5, "Pending", IF(CN29&lt;0.5, "Complete", "In Progress"))</f>
        <v>Pending</v>
      </c>
      <c r="CP29" s="22">
        <v>0</v>
      </c>
      <c r="CQ29" s="22">
        <f t="shared" si="14"/>
        <v>0</v>
      </c>
      <c r="CR29" s="23" t="str">
        <f>IF(SUMPRODUCT($J$66:CQ$66,$J29:CQ29)&lt;0.5, "Pending", IF(CQ29&lt;0.5, "Complete", "In Progress"))</f>
        <v>Pending</v>
      </c>
      <c r="CS29" s="22">
        <v>0</v>
      </c>
      <c r="CT29" s="22">
        <f t="shared" si="15"/>
        <v>0</v>
      </c>
      <c r="CU29" s="23" t="str">
        <f>IF(SUMPRODUCT($J$66:CT$66,$J29:CT29)&lt;0.5, "Pending", IF(CT29&lt;0.5, "Complete", "In Progress"))</f>
        <v>Pending</v>
      </c>
      <c r="CV29" s="22">
        <v>0</v>
      </c>
      <c r="CW29" s="22">
        <f t="shared" si="16"/>
        <v>0</v>
      </c>
      <c r="CX29" s="23" t="str">
        <f>IF(SUMPRODUCT($J$66:CW$66,$J29:CW29)&lt;0.5, "Pending", IF(CW29&lt;0.5, "Complete", "In Progress"))</f>
        <v>Pending</v>
      </c>
      <c r="CY29" s="22">
        <v>0</v>
      </c>
      <c r="CZ29" s="22">
        <f t="shared" si="17"/>
        <v>0</v>
      </c>
      <c r="DA29" s="23" t="str">
        <f>IF(SUMPRODUCT($J$66:CZ$66,$J29:CZ29)&lt;0.5, "Pending", IF(CZ29&lt;0.5, "Complete", "In Progress"))</f>
        <v>Pending</v>
      </c>
      <c r="DB29" s="22">
        <v>0</v>
      </c>
      <c r="DC29" s="22">
        <f t="shared" si="18"/>
        <v>0</v>
      </c>
      <c r="DD29" s="23" t="str">
        <f>IF(SUMPRODUCT($J$66:DC$66,$J29:DC29)&lt;0.5, "Pending", IF(DC29&lt;0.5, "Complete", "In Progress"))</f>
        <v>Pending</v>
      </c>
      <c r="DE29" s="22">
        <v>0</v>
      </c>
      <c r="DF29" s="22">
        <f t="shared" si="19"/>
        <v>0</v>
      </c>
      <c r="DG29" s="23" t="str">
        <f>IF(SUMPRODUCT($J$66:DF$66,$J29:DF29)&lt;0.5, "Pending", IF(DF29&lt;0.5, "Complete", "In Progress"))</f>
        <v>Pending</v>
      </c>
      <c r="DH29" s="22">
        <v>0</v>
      </c>
      <c r="DI29" s="22">
        <f t="shared" si="20"/>
        <v>0</v>
      </c>
      <c r="DJ29" s="23" t="str">
        <f>IF(SUMPRODUCT($J$66:DI$66,$J29:DI29)&lt;0.5, "Pending", IF(DI29&lt;0.5, "Complete", "In Progress"))</f>
        <v>Pending</v>
      </c>
      <c r="DK29" s="22">
        <v>0</v>
      </c>
      <c r="DL29" s="22">
        <f t="shared" si="21"/>
        <v>0</v>
      </c>
      <c r="DM29" s="23" t="str">
        <f>IF(SUMPRODUCT($J$66:DL$66,$J29:DL29)&lt;0.5, "Pending", IF(DL29&lt;0.5, "Complete", "In Progress"))</f>
        <v>Pending</v>
      </c>
      <c r="DN29" s="24"/>
      <c r="DO29" s="25">
        <f>SUMPRODUCT($H$66:AY$66,$H29:AY29)</f>
        <v>0</v>
      </c>
    </row>
    <row r="30" spans="1:119" ht="12.75">
      <c r="A30" s="16" t="s">
        <v>49</v>
      </c>
      <c r="B30" s="16"/>
      <c r="C30" s="16"/>
      <c r="D30" s="17">
        <v>13</v>
      </c>
      <c r="E30" s="164" t="s">
        <v>89</v>
      </c>
      <c r="F30" s="18" t="s">
        <v>58</v>
      </c>
      <c r="G30" s="19" t="str">
        <f t="shared" ca="1" si="0"/>
        <v>Complete</v>
      </c>
      <c r="H30" s="20">
        <v>3</v>
      </c>
      <c r="I30" s="21">
        <v>3</v>
      </c>
      <c r="J30" s="22">
        <v>0</v>
      </c>
      <c r="K30" s="22">
        <v>3</v>
      </c>
      <c r="L30" s="23" t="s">
        <v>52</v>
      </c>
      <c r="M30" s="22">
        <v>0</v>
      </c>
      <c r="N30" s="22">
        <v>3</v>
      </c>
      <c r="O30" s="23" t="s">
        <v>52</v>
      </c>
      <c r="P30" s="22">
        <v>0</v>
      </c>
      <c r="Q30" s="22">
        <v>3</v>
      </c>
      <c r="R30" s="23" t="s">
        <v>52</v>
      </c>
      <c r="S30" s="22">
        <v>0</v>
      </c>
      <c r="T30" s="22">
        <v>3</v>
      </c>
      <c r="U30" s="23" t="s">
        <v>52</v>
      </c>
      <c r="V30" s="22">
        <v>0</v>
      </c>
      <c r="W30" s="22">
        <v>3</v>
      </c>
      <c r="X30" s="23" t="s">
        <v>52</v>
      </c>
      <c r="Y30" s="22">
        <v>0</v>
      </c>
      <c r="Z30" s="22">
        <v>3</v>
      </c>
      <c r="AA30" s="23" t="s">
        <v>52</v>
      </c>
      <c r="AB30" s="22">
        <v>0</v>
      </c>
      <c r="AC30" s="22">
        <v>3</v>
      </c>
      <c r="AD30" s="23" t="s">
        <v>52</v>
      </c>
      <c r="AE30" s="22">
        <v>0</v>
      </c>
      <c r="AF30" s="22">
        <v>3</v>
      </c>
      <c r="AG30" s="23" t="s">
        <v>52</v>
      </c>
      <c r="AH30" s="22">
        <v>2</v>
      </c>
      <c r="AI30" s="22">
        <v>1</v>
      </c>
      <c r="AJ30" s="23" t="s">
        <v>52</v>
      </c>
      <c r="AK30" s="22">
        <v>0</v>
      </c>
      <c r="AL30" s="22">
        <v>1</v>
      </c>
      <c r="AM30" s="23" t="s">
        <v>52</v>
      </c>
      <c r="AN30" s="22">
        <v>0</v>
      </c>
      <c r="AO30" s="22">
        <v>1</v>
      </c>
      <c r="AP30" s="23" t="s">
        <v>52</v>
      </c>
      <c r="AQ30" s="22">
        <v>0</v>
      </c>
      <c r="AR30" s="22">
        <v>1</v>
      </c>
      <c r="AS30" s="23" t="s">
        <v>52</v>
      </c>
      <c r="AT30" s="22">
        <v>0</v>
      </c>
      <c r="AU30" s="22">
        <v>1</v>
      </c>
      <c r="AV30" s="23" t="s">
        <v>52</v>
      </c>
      <c r="AW30" s="22">
        <v>0</v>
      </c>
      <c r="AX30" s="22">
        <v>1</v>
      </c>
      <c r="AY30" s="23" t="str">
        <f>IF(SUMPRODUCT($J$66:AX$66,$J30:AX30)&lt;0.5, "Pending", IF(AX30&lt;0.5, "Complete", "In Progress"))</f>
        <v>In Progress</v>
      </c>
      <c r="AZ30" s="22">
        <v>0</v>
      </c>
      <c r="BA30" s="22">
        <f t="shared" si="22"/>
        <v>1</v>
      </c>
      <c r="BB30" s="23" t="str">
        <f>IF(SUMPRODUCT($J$66:BA$66,$J30:BA30)&lt;0.5, "Pending", IF(BA30&lt;0.5, "Complete", "In Progress"))</f>
        <v>In Progress</v>
      </c>
      <c r="BC30" s="22">
        <v>0</v>
      </c>
      <c r="BD30" s="22">
        <f t="shared" si="23"/>
        <v>1</v>
      </c>
      <c r="BE30" s="23" t="str">
        <f>IF(SUMPRODUCT($J$66:BD$66,$J30:BD30)&lt;0.5, "Pending", IF(BD30&lt;0.5, "Complete", "In Progress"))</f>
        <v>In Progress</v>
      </c>
      <c r="BF30" s="22">
        <v>0</v>
      </c>
      <c r="BG30" s="22">
        <f t="shared" si="24"/>
        <v>1</v>
      </c>
      <c r="BH30" s="23" t="str">
        <f>IF(SUMPRODUCT($J$66:BG$66,$J30:BG30)&lt;0.5, "Pending", IF(BG30&lt;0.5, "Complete", "In Progress"))</f>
        <v>In Progress</v>
      </c>
      <c r="BI30" s="22">
        <v>0</v>
      </c>
      <c r="BJ30" s="22">
        <f t="shared" si="25"/>
        <v>1</v>
      </c>
      <c r="BK30" s="23" t="str">
        <f>IF(SUMPRODUCT($J$66:BJ$66,$J30:BJ30)&lt;0.5, "Pending", IF(BJ30&lt;0.5, "Complete", "In Progress"))</f>
        <v>In Progress</v>
      </c>
      <c r="BL30" s="22">
        <v>0</v>
      </c>
      <c r="BM30" s="22">
        <f t="shared" si="26"/>
        <v>1</v>
      </c>
      <c r="BN30" s="23" t="str">
        <f>IF(SUMPRODUCT($J$66:BM$66,$J30:BM30)&lt;0.5, "Pending", IF(BM30&lt;0.5, "Complete", "In Progress"))</f>
        <v>In Progress</v>
      </c>
      <c r="BO30" s="22">
        <v>0</v>
      </c>
      <c r="BP30" s="22">
        <f t="shared" si="27"/>
        <v>1</v>
      </c>
      <c r="BQ30" s="23" t="str">
        <f>IF(SUMPRODUCT($J$66:BP$66,$J30:BP30)&lt;0.5, "Pending", IF(BP30&lt;0.5, "Complete", "In Progress"))</f>
        <v>In Progress</v>
      </c>
      <c r="BR30" s="22">
        <v>0</v>
      </c>
      <c r="BS30" s="22">
        <f t="shared" si="28"/>
        <v>1</v>
      </c>
      <c r="BT30" s="23" t="str">
        <f>IF(SUMPRODUCT($J$66:BS$66,$J30:BS30)&lt;0.5, "Pending", IF(BS30&lt;0.5, "Complete", "In Progress"))</f>
        <v>In Progress</v>
      </c>
      <c r="BU30" s="22">
        <v>0</v>
      </c>
      <c r="BV30" s="22">
        <f t="shared" si="29"/>
        <v>1</v>
      </c>
      <c r="BW30" s="23" t="str">
        <f>IF(SUMPRODUCT($J$66:BV$66,$J30:BV30)&lt;0.5, "Pending", IF(BV30&lt;0.5, "Complete", "In Progress"))</f>
        <v>In Progress</v>
      </c>
      <c r="BX30" s="22">
        <v>0</v>
      </c>
      <c r="BY30" s="22">
        <f t="shared" si="30"/>
        <v>1</v>
      </c>
      <c r="BZ30" s="23" t="str">
        <f>IF(SUMPRODUCT($J$66:BY$66,$J30:BY30)&lt;0.5, "Pending", IF(BY30&lt;0.5, "Complete", "In Progress"))</f>
        <v>In Progress</v>
      </c>
      <c r="CA30" s="22">
        <v>0</v>
      </c>
      <c r="CB30" s="22">
        <f t="shared" si="31"/>
        <v>1</v>
      </c>
      <c r="CC30" s="23" t="str">
        <f>IF(SUMPRODUCT($J$66:CB$66,$J30:CB30)&lt;0.5, "Pending", IF(CB30&lt;0.5, "Complete", "In Progress"))</f>
        <v>In Progress</v>
      </c>
      <c r="CD30" s="22">
        <v>0</v>
      </c>
      <c r="CE30" s="22">
        <f t="shared" si="10"/>
        <v>1</v>
      </c>
      <c r="CF30" s="23" t="str">
        <f>IF(SUMPRODUCT($J$66:CE$66,$J30:CE30)&lt;0.5, "Pending", IF(CE30&lt;0.5, "Complete", "In Progress"))</f>
        <v>In Progress</v>
      </c>
      <c r="CG30" s="22">
        <v>0</v>
      </c>
      <c r="CH30" s="22">
        <f t="shared" si="11"/>
        <v>1</v>
      </c>
      <c r="CI30" s="23" t="str">
        <f>IF(SUMPRODUCT($J$66:CH$66,$J30:CH30)&lt;0.5, "Pending", IF(CH30&lt;0.5, "Complete", "In Progress"))</f>
        <v>In Progress</v>
      </c>
      <c r="CJ30" s="22">
        <v>0</v>
      </c>
      <c r="CK30" s="22">
        <f t="shared" si="12"/>
        <v>1</v>
      </c>
      <c r="CL30" s="23" t="str">
        <f>IF(SUMPRODUCT($J$66:CK$66,$J30:CK30)&lt;0.5, "Pending", IF(CK30&lt;0.5, "Complete", "In Progress"))</f>
        <v>In Progress</v>
      </c>
      <c r="CM30" s="22">
        <v>0</v>
      </c>
      <c r="CN30" s="22">
        <f t="shared" si="13"/>
        <v>1</v>
      </c>
      <c r="CO30" s="23" t="str">
        <f>IF(SUMPRODUCT($J$66:CN$66,$J30:CN30)&lt;0.5, "Pending", IF(CN30&lt;0.5, "Complete", "In Progress"))</f>
        <v>In Progress</v>
      </c>
      <c r="CP30" s="22">
        <v>0</v>
      </c>
      <c r="CQ30" s="22">
        <f t="shared" si="14"/>
        <v>1</v>
      </c>
      <c r="CR30" s="23" t="str">
        <f>IF(SUMPRODUCT($J$66:CQ$66,$J30:CQ30)&lt;0.5, "Pending", IF(CQ30&lt;0.5, "Complete", "In Progress"))</f>
        <v>In Progress</v>
      </c>
      <c r="CS30" s="22">
        <v>1</v>
      </c>
      <c r="CT30" s="22">
        <f t="shared" si="15"/>
        <v>0</v>
      </c>
      <c r="CU30" s="23" t="str">
        <f>IF(SUMPRODUCT($J$66:CT$66,$J30:CT30)&lt;0.5, "Pending", IF(CT30&lt;0.5, "Complete", "In Progress"))</f>
        <v>Complete</v>
      </c>
      <c r="CV30" s="22">
        <v>0</v>
      </c>
      <c r="CW30" s="22">
        <f t="shared" si="16"/>
        <v>0</v>
      </c>
      <c r="CX30" s="23" t="str">
        <f>IF(SUMPRODUCT($J$66:CW$66,$J30:CW30)&lt;0.5, "Pending", IF(CW30&lt;0.5, "Complete", "In Progress"))</f>
        <v>Complete</v>
      </c>
      <c r="CY30" s="22">
        <v>0</v>
      </c>
      <c r="CZ30" s="22">
        <f t="shared" si="17"/>
        <v>0</v>
      </c>
      <c r="DA30" s="23" t="str">
        <f>IF(SUMPRODUCT($J$66:CZ$66,$J30:CZ30)&lt;0.5, "Pending", IF(CZ30&lt;0.5, "Complete", "In Progress"))</f>
        <v>Complete</v>
      </c>
      <c r="DB30" s="22">
        <v>0</v>
      </c>
      <c r="DC30" s="22">
        <f t="shared" si="18"/>
        <v>0</v>
      </c>
      <c r="DD30" s="23" t="str">
        <f>IF(SUMPRODUCT($J$66:DC$66,$J30:DC30)&lt;0.5, "Pending", IF(DC30&lt;0.5, "Complete", "In Progress"))</f>
        <v>Complete</v>
      </c>
      <c r="DE30" s="22">
        <v>0</v>
      </c>
      <c r="DF30" s="22">
        <f t="shared" si="19"/>
        <v>0</v>
      </c>
      <c r="DG30" s="23" t="str">
        <f>IF(SUMPRODUCT($J$66:DF$66,$J30:DF30)&lt;0.5, "Pending", IF(DF30&lt;0.5, "Complete", "In Progress"))</f>
        <v>Complete</v>
      </c>
      <c r="DH30" s="22">
        <v>0</v>
      </c>
      <c r="DI30" s="22">
        <f t="shared" si="20"/>
        <v>0</v>
      </c>
      <c r="DJ30" s="23" t="str">
        <f>IF(SUMPRODUCT($J$66:DI$66,$J30:DI30)&lt;0.5, "Pending", IF(DI30&lt;0.5, "Complete", "In Progress"))</f>
        <v>Complete</v>
      </c>
      <c r="DK30" s="22">
        <v>0</v>
      </c>
      <c r="DL30" s="22">
        <f t="shared" si="21"/>
        <v>0</v>
      </c>
      <c r="DM30" s="23" t="str">
        <f>IF(SUMPRODUCT($J$66:DL$66,$J30:DL30)&lt;0.5, "Pending", IF(DL30&lt;0.5, "Complete", "In Progress"))</f>
        <v>Complete</v>
      </c>
      <c r="DN30" s="24"/>
      <c r="DO30" s="25">
        <f>SUMPRODUCT($H$66:AY$66,$H30:AY30)</f>
        <v>2</v>
      </c>
    </row>
    <row r="31" spans="1:119" ht="12.75">
      <c r="A31" s="16"/>
      <c r="B31" s="16"/>
      <c r="C31" s="16"/>
      <c r="D31" s="17"/>
      <c r="E31" s="164" t="s">
        <v>90</v>
      </c>
      <c r="F31" s="18"/>
      <c r="G31" s="19"/>
      <c r="H31" s="20"/>
      <c r="I31" s="21">
        <v>0</v>
      </c>
      <c r="J31" s="22">
        <v>0</v>
      </c>
      <c r="K31" s="22">
        <v>0</v>
      </c>
      <c r="L31" s="23" t="s">
        <v>52</v>
      </c>
      <c r="M31" s="22">
        <v>0</v>
      </c>
      <c r="N31" s="22">
        <v>0</v>
      </c>
      <c r="O31" s="23" t="s">
        <v>52</v>
      </c>
      <c r="P31" s="22">
        <v>0</v>
      </c>
      <c r="Q31" s="22">
        <v>0</v>
      </c>
      <c r="R31" s="23" t="s">
        <v>52</v>
      </c>
      <c r="S31" s="22">
        <v>0</v>
      </c>
      <c r="T31" s="22">
        <v>0</v>
      </c>
      <c r="U31" s="23" t="s">
        <v>52</v>
      </c>
      <c r="V31" s="22">
        <v>0</v>
      </c>
      <c r="W31" s="22">
        <v>0</v>
      </c>
      <c r="X31" s="23" t="s">
        <v>52</v>
      </c>
      <c r="Y31" s="22">
        <v>0</v>
      </c>
      <c r="Z31" s="22">
        <v>0</v>
      </c>
      <c r="AA31" s="23" t="s">
        <v>52</v>
      </c>
      <c r="AB31" s="22">
        <v>0</v>
      </c>
      <c r="AC31" s="22">
        <v>0</v>
      </c>
      <c r="AD31" s="23" t="s">
        <v>52</v>
      </c>
      <c r="AE31" s="22">
        <v>0</v>
      </c>
      <c r="AF31" s="22">
        <v>0</v>
      </c>
      <c r="AG31" s="23" t="s">
        <v>52</v>
      </c>
      <c r="AH31" s="22">
        <v>0</v>
      </c>
      <c r="AI31" s="22">
        <v>0</v>
      </c>
      <c r="AJ31" s="23" t="s">
        <v>52</v>
      </c>
      <c r="AK31" s="22">
        <v>0</v>
      </c>
      <c r="AL31" s="22">
        <v>0</v>
      </c>
      <c r="AM31" s="23" t="s">
        <v>52</v>
      </c>
      <c r="AN31" s="22">
        <v>0</v>
      </c>
      <c r="AO31" s="22">
        <v>0</v>
      </c>
      <c r="AP31" s="23" t="s">
        <v>52</v>
      </c>
      <c r="AQ31" s="22">
        <v>0</v>
      </c>
      <c r="AR31" s="22">
        <v>0</v>
      </c>
      <c r="AS31" s="23" t="s">
        <v>52</v>
      </c>
      <c r="AT31" s="22">
        <v>0</v>
      </c>
      <c r="AU31" s="22">
        <v>0</v>
      </c>
      <c r="AV31" s="23" t="s">
        <v>52</v>
      </c>
      <c r="AW31" s="22">
        <v>0</v>
      </c>
      <c r="AX31" s="22">
        <v>0</v>
      </c>
      <c r="AY31" s="23" t="str">
        <f>IF(SUMPRODUCT($J$66:AX$66,$J31:AX31)&lt;0.5, "Pending", IF(AX31&lt;0.5, "Complete", "In Progress"))</f>
        <v>Pending</v>
      </c>
      <c r="AZ31" s="22">
        <v>0</v>
      </c>
      <c r="BA31" s="22">
        <f t="shared" si="22"/>
        <v>0</v>
      </c>
      <c r="BB31" s="23" t="str">
        <f>IF(SUMPRODUCT($J$66:BA$66,$J31:BA31)&lt;0.5, "Pending", IF(BA31&lt;0.5, "Complete", "In Progress"))</f>
        <v>Pending</v>
      </c>
      <c r="BC31" s="22">
        <v>0</v>
      </c>
      <c r="BD31" s="22">
        <f t="shared" si="23"/>
        <v>0</v>
      </c>
      <c r="BE31" s="23" t="str">
        <f>IF(SUMPRODUCT($J$66:BD$66,$J31:BD31)&lt;0.5, "Pending", IF(BD31&lt;0.5, "Complete", "In Progress"))</f>
        <v>Pending</v>
      </c>
      <c r="BF31" s="22">
        <v>0</v>
      </c>
      <c r="BG31" s="22">
        <f t="shared" si="24"/>
        <v>0</v>
      </c>
      <c r="BH31" s="23" t="str">
        <f>IF(SUMPRODUCT($J$66:BG$66,$J31:BG31)&lt;0.5, "Pending", IF(BG31&lt;0.5, "Complete", "In Progress"))</f>
        <v>Pending</v>
      </c>
      <c r="BI31" s="22">
        <v>0</v>
      </c>
      <c r="BJ31" s="22">
        <f t="shared" si="25"/>
        <v>0</v>
      </c>
      <c r="BK31" s="23" t="str">
        <f>IF(SUMPRODUCT($J$66:BJ$66,$J31:BJ31)&lt;0.5, "Pending", IF(BJ31&lt;0.5, "Complete", "In Progress"))</f>
        <v>Pending</v>
      </c>
      <c r="BL31" s="22">
        <v>0</v>
      </c>
      <c r="BM31" s="22">
        <f t="shared" si="26"/>
        <v>0</v>
      </c>
      <c r="BN31" s="23" t="str">
        <f>IF(SUMPRODUCT($J$66:BM$66,$J31:BM31)&lt;0.5, "Pending", IF(BM31&lt;0.5, "Complete", "In Progress"))</f>
        <v>Pending</v>
      </c>
      <c r="BO31" s="22">
        <v>0</v>
      </c>
      <c r="BP31" s="22">
        <f t="shared" si="27"/>
        <v>0</v>
      </c>
      <c r="BQ31" s="23" t="str">
        <f>IF(SUMPRODUCT($J$66:BP$66,$J31:BP31)&lt;0.5, "Pending", IF(BP31&lt;0.5, "Complete", "In Progress"))</f>
        <v>Pending</v>
      </c>
      <c r="BR31" s="22">
        <v>0</v>
      </c>
      <c r="BS31" s="22">
        <f t="shared" si="28"/>
        <v>0</v>
      </c>
      <c r="BT31" s="23" t="str">
        <f>IF(SUMPRODUCT($J$66:BS$66,$J31:BS31)&lt;0.5, "Pending", IF(BS31&lt;0.5, "Complete", "In Progress"))</f>
        <v>Pending</v>
      </c>
      <c r="BU31" s="22">
        <v>0</v>
      </c>
      <c r="BV31" s="22">
        <f t="shared" si="29"/>
        <v>0</v>
      </c>
      <c r="BW31" s="23" t="str">
        <f>IF(SUMPRODUCT($J$66:BV$66,$J31:BV31)&lt;0.5, "Pending", IF(BV31&lt;0.5, "Complete", "In Progress"))</f>
        <v>Pending</v>
      </c>
      <c r="BX31" s="22">
        <v>0</v>
      </c>
      <c r="BY31" s="22">
        <f t="shared" si="30"/>
        <v>0</v>
      </c>
      <c r="BZ31" s="23" t="str">
        <f>IF(SUMPRODUCT($J$66:BY$66,$J31:BY31)&lt;0.5, "Pending", IF(BY31&lt;0.5, "Complete", "In Progress"))</f>
        <v>Pending</v>
      </c>
      <c r="CA31" s="22">
        <v>0</v>
      </c>
      <c r="CB31" s="22">
        <f t="shared" si="31"/>
        <v>0</v>
      </c>
      <c r="CC31" s="23" t="str">
        <f>IF(SUMPRODUCT($J$66:CB$66,$J31:CB31)&lt;0.5, "Pending", IF(CB31&lt;0.5, "Complete", "In Progress"))</f>
        <v>Pending</v>
      </c>
      <c r="CD31" s="22">
        <v>0</v>
      </c>
      <c r="CE31" s="22">
        <f t="shared" si="10"/>
        <v>0</v>
      </c>
      <c r="CF31" s="23" t="str">
        <f>IF(SUMPRODUCT($J$66:CE$66,$J31:CE31)&lt;0.5, "Pending", IF(CE31&lt;0.5, "Complete", "In Progress"))</f>
        <v>Pending</v>
      </c>
      <c r="CG31" s="22">
        <v>0</v>
      </c>
      <c r="CH31" s="22">
        <f t="shared" si="11"/>
        <v>0</v>
      </c>
      <c r="CI31" s="23" t="str">
        <f>IF(SUMPRODUCT($J$66:CH$66,$J31:CH31)&lt;0.5, "Pending", IF(CH31&lt;0.5, "Complete", "In Progress"))</f>
        <v>Pending</v>
      </c>
      <c r="CJ31" s="22">
        <v>0</v>
      </c>
      <c r="CK31" s="22">
        <f t="shared" si="12"/>
        <v>0</v>
      </c>
      <c r="CL31" s="23" t="str">
        <f>IF(SUMPRODUCT($J$66:CK$66,$J31:CK31)&lt;0.5, "Pending", IF(CK31&lt;0.5, "Complete", "In Progress"))</f>
        <v>Pending</v>
      </c>
      <c r="CM31" s="22">
        <v>0</v>
      </c>
      <c r="CN31" s="22">
        <f t="shared" si="13"/>
        <v>0</v>
      </c>
      <c r="CO31" s="23" t="str">
        <f>IF(SUMPRODUCT($J$66:CN$66,$J31:CN31)&lt;0.5, "Pending", IF(CN31&lt;0.5, "Complete", "In Progress"))</f>
        <v>Pending</v>
      </c>
      <c r="CP31" s="22">
        <v>0</v>
      </c>
      <c r="CQ31" s="22">
        <f t="shared" si="14"/>
        <v>0</v>
      </c>
      <c r="CR31" s="23" t="str">
        <f>IF(SUMPRODUCT($J$66:CQ$66,$J31:CQ31)&lt;0.5, "Pending", IF(CQ31&lt;0.5, "Complete", "In Progress"))</f>
        <v>Pending</v>
      </c>
      <c r="CS31" s="22">
        <v>0</v>
      </c>
      <c r="CT31" s="22">
        <f t="shared" si="15"/>
        <v>0</v>
      </c>
      <c r="CU31" s="23" t="str">
        <f>IF(SUMPRODUCT($J$66:CT$66,$J31:CT31)&lt;0.5, "Pending", IF(CT31&lt;0.5, "Complete", "In Progress"))</f>
        <v>Pending</v>
      </c>
      <c r="CV31" s="22">
        <v>0</v>
      </c>
      <c r="CW31" s="22">
        <f t="shared" si="16"/>
        <v>0</v>
      </c>
      <c r="CX31" s="23" t="str">
        <f>IF(SUMPRODUCT($J$66:CW$66,$J31:CW31)&lt;0.5, "Pending", IF(CW31&lt;0.5, "Complete", "In Progress"))</f>
        <v>Pending</v>
      </c>
      <c r="CY31" s="22">
        <v>0</v>
      </c>
      <c r="CZ31" s="22">
        <f t="shared" si="17"/>
        <v>0</v>
      </c>
      <c r="DA31" s="23" t="str">
        <f>IF(SUMPRODUCT($J$66:CZ$66,$J31:CZ31)&lt;0.5, "Pending", IF(CZ31&lt;0.5, "Complete", "In Progress"))</f>
        <v>Pending</v>
      </c>
      <c r="DB31" s="22">
        <v>0</v>
      </c>
      <c r="DC31" s="22">
        <f t="shared" si="18"/>
        <v>0</v>
      </c>
      <c r="DD31" s="23" t="str">
        <f>IF(SUMPRODUCT($J$66:DC$66,$J31:DC31)&lt;0.5, "Pending", IF(DC31&lt;0.5, "Complete", "In Progress"))</f>
        <v>Pending</v>
      </c>
      <c r="DE31" s="22">
        <v>0</v>
      </c>
      <c r="DF31" s="22">
        <f t="shared" si="19"/>
        <v>0</v>
      </c>
      <c r="DG31" s="23" t="str">
        <f>IF(SUMPRODUCT($J$66:DF$66,$J31:DF31)&lt;0.5, "Pending", IF(DF31&lt;0.5, "Complete", "In Progress"))</f>
        <v>Pending</v>
      </c>
      <c r="DH31" s="22">
        <v>0</v>
      </c>
      <c r="DI31" s="22">
        <f t="shared" si="20"/>
        <v>0</v>
      </c>
      <c r="DJ31" s="23" t="str">
        <f>IF(SUMPRODUCT($J$66:DI$66,$J31:DI31)&lt;0.5, "Pending", IF(DI31&lt;0.5, "Complete", "In Progress"))</f>
        <v>Pending</v>
      </c>
      <c r="DK31" s="22">
        <v>0</v>
      </c>
      <c r="DL31" s="22">
        <f t="shared" si="21"/>
        <v>0</v>
      </c>
      <c r="DM31" s="23" t="str">
        <f>IF(SUMPRODUCT($J$66:DL$66,$J31:DL31)&lt;0.5, "Pending", IF(DL31&lt;0.5, "Complete", "In Progress"))</f>
        <v>Pending</v>
      </c>
      <c r="DN31" s="24"/>
      <c r="DO31" s="25">
        <f>SUMPRODUCT($H$66:AY$66,$H31:AY31)</f>
        <v>0</v>
      </c>
    </row>
    <row r="32" spans="1:119" ht="12.75">
      <c r="A32" s="16" t="s">
        <v>56</v>
      </c>
      <c r="B32" s="16"/>
      <c r="C32" s="16" t="s">
        <v>91</v>
      </c>
      <c r="D32" s="17">
        <v>14</v>
      </c>
      <c r="E32" s="164" t="s">
        <v>92</v>
      </c>
      <c r="F32" s="18" t="s">
        <v>51</v>
      </c>
      <c r="G32" s="19" t="s">
        <v>66</v>
      </c>
      <c r="H32" s="20">
        <v>2.5</v>
      </c>
      <c r="I32" s="21">
        <v>3</v>
      </c>
      <c r="J32" s="22">
        <v>0</v>
      </c>
      <c r="K32" s="22">
        <v>3</v>
      </c>
      <c r="L32" s="23" t="s">
        <v>52</v>
      </c>
      <c r="M32" s="22">
        <v>0</v>
      </c>
      <c r="N32" s="22">
        <v>3</v>
      </c>
      <c r="O32" s="23" t="s">
        <v>52</v>
      </c>
      <c r="P32" s="22">
        <v>0</v>
      </c>
      <c r="Q32" s="22">
        <v>3</v>
      </c>
      <c r="R32" s="23" t="s">
        <v>52</v>
      </c>
      <c r="S32" s="22">
        <v>0</v>
      </c>
      <c r="T32" s="22">
        <v>3</v>
      </c>
      <c r="U32" s="23" t="s">
        <v>52</v>
      </c>
      <c r="V32" s="22">
        <v>0</v>
      </c>
      <c r="W32" s="22">
        <v>3</v>
      </c>
      <c r="X32" s="23" t="s">
        <v>52</v>
      </c>
      <c r="Y32" s="22">
        <v>0</v>
      </c>
      <c r="Z32" s="22">
        <v>3</v>
      </c>
      <c r="AA32" s="23" t="s">
        <v>52</v>
      </c>
      <c r="AB32" s="22">
        <v>0</v>
      </c>
      <c r="AC32" s="22">
        <v>3</v>
      </c>
      <c r="AD32" s="23" t="s">
        <v>52</v>
      </c>
      <c r="AE32" s="22">
        <v>0</v>
      </c>
      <c r="AF32" s="22">
        <v>3</v>
      </c>
      <c r="AG32" s="23" t="s">
        <v>52</v>
      </c>
      <c r="AH32" s="22">
        <v>0</v>
      </c>
      <c r="AI32" s="22">
        <v>3</v>
      </c>
      <c r="AJ32" s="23" t="s">
        <v>52</v>
      </c>
      <c r="AK32" s="22">
        <v>0</v>
      </c>
      <c r="AL32" s="22">
        <v>3</v>
      </c>
      <c r="AM32" s="23" t="s">
        <v>52</v>
      </c>
      <c r="AN32" s="22">
        <v>0</v>
      </c>
      <c r="AO32" s="22">
        <v>3</v>
      </c>
      <c r="AP32" s="23" t="s">
        <v>52</v>
      </c>
      <c r="AQ32" s="22">
        <v>0</v>
      </c>
      <c r="AR32" s="22">
        <v>3</v>
      </c>
      <c r="AS32" s="23" t="s">
        <v>52</v>
      </c>
      <c r="AT32" s="22">
        <v>0</v>
      </c>
      <c r="AU32" s="22">
        <v>3</v>
      </c>
      <c r="AV32" s="23" t="s">
        <v>52</v>
      </c>
      <c r="AW32" s="22">
        <v>0</v>
      </c>
      <c r="AX32" s="22">
        <v>2.5</v>
      </c>
      <c r="AY32" s="23" t="str">
        <f>IF(SUMPRODUCT($J$66:AX$66,$J32:AX32)&lt;0.5, "Pending", IF(AX32&lt;0.5, "Complete", "In Progress"))</f>
        <v>Pending</v>
      </c>
      <c r="AZ32" s="22">
        <v>0</v>
      </c>
      <c r="BA32" s="22">
        <f>MAX(AX32-AZ32,0)</f>
        <v>2.5</v>
      </c>
      <c r="BB32" s="23" t="str">
        <f>IF(SUMPRODUCT($J$66:BA$66,$J32:BA32)&lt;0.5, "Pending", IF(BA32&lt;0.5, "Complete", "In Progress"))</f>
        <v>Pending</v>
      </c>
      <c r="BC32" s="22">
        <v>0</v>
      </c>
      <c r="BD32" s="22">
        <f>MAX(BA32-BC32,0)</f>
        <v>2.5</v>
      </c>
      <c r="BE32" s="23" t="str">
        <f>IF(SUMPRODUCT($J$66:BD$66,$J32:BD32)&lt;0.5, "Pending", IF(BD32&lt;0.5, "Complete", "In Progress"))</f>
        <v>Pending</v>
      </c>
      <c r="BF32" s="22">
        <v>0</v>
      </c>
      <c r="BG32" s="22">
        <f>MAX(BD32-BF32,0)</f>
        <v>2.5</v>
      </c>
      <c r="BH32" s="23" t="str">
        <f>IF(SUMPRODUCT($J$66:BG$66,$J32:BG32)&lt;0.5, "Pending", IF(BG32&lt;0.5, "Complete", "In Progress"))</f>
        <v>Pending</v>
      </c>
      <c r="BI32" s="22">
        <v>0</v>
      </c>
      <c r="BJ32" s="22">
        <f>MAX(BG32-BI32,0)</f>
        <v>2.5</v>
      </c>
      <c r="BK32" s="23" t="str">
        <f>IF(SUMPRODUCT($J$66:BJ$66,$J32:BJ32)&lt;0.5, "Pending", IF(BJ32&lt;0.5, "Complete", "In Progress"))</f>
        <v>Pending</v>
      </c>
      <c r="BL32" s="22">
        <v>0</v>
      </c>
      <c r="BM32" s="22">
        <f>MAX(BJ32-BL32,0)</f>
        <v>2.5</v>
      </c>
      <c r="BN32" s="23" t="str">
        <f>IF(SUMPRODUCT($J$66:BM$66,$J32:BM32)&lt;0.5, "Pending", IF(BM32&lt;0.5, "Complete", "In Progress"))</f>
        <v>Pending</v>
      </c>
      <c r="BO32" s="22">
        <v>0</v>
      </c>
      <c r="BP32" s="22">
        <f>MAX(BM32-BO32,0)</f>
        <v>2.5</v>
      </c>
      <c r="BQ32" s="23" t="str">
        <f>IF(SUMPRODUCT($J$66:BP$66,$J32:BP32)&lt;0.5, "Pending", IF(BP32&lt;0.5, "Complete", "In Progress"))</f>
        <v>Pending</v>
      </c>
      <c r="BR32" s="22">
        <v>0</v>
      </c>
      <c r="BS32" s="22">
        <v>2.5</v>
      </c>
      <c r="BT32" s="23" t="str">
        <f>IF(SUMPRODUCT($J$66:BS$66,$J32:BS32)&lt;0.5, "Pending", IF(BS32&lt;0.5, "Complete", "In Progress"))</f>
        <v>Pending</v>
      </c>
      <c r="BU32" s="22">
        <v>0</v>
      </c>
      <c r="BV32" s="22">
        <f>MAX(BS32-BU32,0)</f>
        <v>2.5</v>
      </c>
      <c r="BW32" s="23" t="str">
        <f>IF(SUMPRODUCT($J$66:BV$66,$J32:BV32)&lt;0.5, "Pending", IF(BV32&lt;0.5, "Complete", "In Progress"))</f>
        <v>Pending</v>
      </c>
      <c r="BX32" s="22">
        <v>0</v>
      </c>
      <c r="BY32" s="22">
        <f>MAX(BV32-BX32,0)</f>
        <v>2.5</v>
      </c>
      <c r="BZ32" s="23" t="str">
        <f>IF(SUMPRODUCT($J$66:BY$66,$J32:BY32)&lt;0.5, "Pending", IF(BY32&lt;0.5, "Complete", "In Progress"))</f>
        <v>Pending</v>
      </c>
      <c r="CA32" s="22">
        <v>0</v>
      </c>
      <c r="CB32" s="22">
        <f>MAX(BY32-CA32,0)</f>
        <v>2.5</v>
      </c>
      <c r="CC32" s="23" t="str">
        <f>IF(SUMPRODUCT($J$66:CB$66,$J32:CB32)&lt;0.5, "Pending", IF(CB32&lt;0.5, "Complete", "In Progress"))</f>
        <v>Pending</v>
      </c>
      <c r="CD32" s="22">
        <v>0</v>
      </c>
      <c r="CE32" s="22">
        <f>MAX(CB32-CD32,0)</f>
        <v>2.5</v>
      </c>
      <c r="CF32" s="23" t="str">
        <f>IF(SUMPRODUCT($J$66:CE$66,$J32:CE32)&lt;0.5, "Pending", IF(CE32&lt;0.5, "Complete", "In Progress"))</f>
        <v>Pending</v>
      </c>
      <c r="CG32" s="22">
        <v>0</v>
      </c>
      <c r="CH32" s="22">
        <f>MAX(CE32-CG32,0)</f>
        <v>2.5</v>
      </c>
      <c r="CI32" s="23" t="str">
        <f>IF(SUMPRODUCT($J$66:CH$66,$J32:CH32)&lt;0.5, "Pending", IF(CH32&lt;0.5, "Complete", "In Progress"))</f>
        <v>Pending</v>
      </c>
      <c r="CJ32" s="22">
        <v>0</v>
      </c>
      <c r="CK32" s="22">
        <v>2.5</v>
      </c>
      <c r="CL32" s="23" t="str">
        <f>IF(SUMPRODUCT($J$66:CK$66,$J32:CK32)&lt;0.5, "Pending", IF(CK32&lt;0.5, "Complete", "In Progress"))</f>
        <v>Pending</v>
      </c>
      <c r="CM32" s="22">
        <v>0</v>
      </c>
      <c r="CN32" s="22">
        <f>MAX(CK32-CM32,0)</f>
        <v>2.5</v>
      </c>
      <c r="CO32" s="23" t="str">
        <f>IF(SUMPRODUCT($J$66:CN$66,$J32:CN32)&lt;0.5, "Pending", IF(CN32&lt;0.5, "Complete", "In Progress"))</f>
        <v>Pending</v>
      </c>
      <c r="CP32" s="22">
        <v>0</v>
      </c>
      <c r="CQ32" s="22">
        <f>MAX(CN32-CP32,0)</f>
        <v>2.5</v>
      </c>
      <c r="CR32" s="23" t="str">
        <f>IF(SUMPRODUCT($J$66:CQ$66,$J32:CQ32)&lt;0.5, "Pending", IF(CQ32&lt;0.5, "Complete", "In Progress"))</f>
        <v>Pending</v>
      </c>
      <c r="CS32" s="22">
        <v>0</v>
      </c>
      <c r="CT32" s="22">
        <f>MAX(CQ32-CS32,0)</f>
        <v>2.5</v>
      </c>
      <c r="CU32" s="23" t="str">
        <f>IF(SUMPRODUCT($J$66:CT$66,$J32:CT32)&lt;0.5, "Pending", IF(CT32&lt;0.5, "Complete", "In Progress"))</f>
        <v>Pending</v>
      </c>
      <c r="CV32" s="22">
        <v>0</v>
      </c>
      <c r="CW32" s="22">
        <f>MAX(CT32-CV32,0)</f>
        <v>2.5</v>
      </c>
      <c r="CX32" s="23" t="str">
        <f>IF(SUMPRODUCT($J$66:CW$66,$J32:CW32)&lt;0.5, "Pending", IF(CW32&lt;0.5, "Complete", "In Progress"))</f>
        <v>Pending</v>
      </c>
      <c r="CY32" s="22">
        <v>2.5</v>
      </c>
      <c r="CZ32" s="22">
        <f>MAX(CW32-CY32,0)</f>
        <v>0</v>
      </c>
      <c r="DA32" s="23" t="str">
        <f>IF(SUMPRODUCT($J$66:CZ$66,$J32:CZ32)&lt;0.5, "Pending", IF(CZ32&lt;0.5, "Complete", "In Progress"))</f>
        <v>Complete</v>
      </c>
      <c r="DB32" s="22">
        <v>0</v>
      </c>
      <c r="DC32" s="22">
        <f>MAX(CZ32-DB32,0)</f>
        <v>0</v>
      </c>
      <c r="DD32" s="23" t="str">
        <f>IF(SUMPRODUCT($J$66:DC$66,$J32:DC32)&lt;0.5, "Pending", IF(DC32&lt;0.5, "Complete", "In Progress"))</f>
        <v>Complete</v>
      </c>
      <c r="DE32" s="22">
        <v>0</v>
      </c>
      <c r="DF32" s="22">
        <f>MAX(DC32-DE32,0)</f>
        <v>0</v>
      </c>
      <c r="DG32" s="23" t="str">
        <f>IF(SUMPRODUCT($J$66:DF$66,$J32:DF32)&lt;0.5, "Pending", IF(DF32&lt;0.5, "Complete", "In Progress"))</f>
        <v>Complete</v>
      </c>
      <c r="DH32" s="22">
        <v>0</v>
      </c>
      <c r="DI32" s="22">
        <f>MAX(DF32-DH32,0)</f>
        <v>0</v>
      </c>
      <c r="DJ32" s="23" t="str">
        <f>IF(SUMPRODUCT($J$66:DI$66,$J32:DI32)&lt;0.5, "Pending", IF(DI32&lt;0.5, "Complete", "In Progress"))</f>
        <v>Complete</v>
      </c>
      <c r="DK32" s="22">
        <v>0</v>
      </c>
      <c r="DL32" s="22">
        <f>MAX(DI32-DK32,0)</f>
        <v>0</v>
      </c>
      <c r="DM32" s="23" t="str">
        <f>IF(SUMPRODUCT($J$66:DL$66,$J32:DL32)&lt;0.5, "Pending", IF(DL32&lt;0.5, "Complete", "In Progress"))</f>
        <v>Complete</v>
      </c>
      <c r="DN32" s="24"/>
      <c r="DO32" s="25">
        <f>SUMPRODUCT($H$66:AY$66,$H32:AY32)</f>
        <v>0</v>
      </c>
    </row>
    <row r="33" spans="1:119" ht="12.75">
      <c r="A33" s="16" t="s">
        <v>56</v>
      </c>
      <c r="B33" s="16"/>
      <c r="C33" s="16" t="s">
        <v>91</v>
      </c>
      <c r="D33" s="17">
        <v>14</v>
      </c>
      <c r="E33" s="164" t="s">
        <v>92</v>
      </c>
      <c r="F33" s="18" t="s">
        <v>53</v>
      </c>
      <c r="G33" s="19" t="s">
        <v>66</v>
      </c>
      <c r="H33" s="20">
        <v>2.5</v>
      </c>
      <c r="I33" s="21">
        <v>3</v>
      </c>
      <c r="J33" s="22">
        <v>0</v>
      </c>
      <c r="K33" s="22">
        <v>3</v>
      </c>
      <c r="L33" s="23" t="s">
        <v>52</v>
      </c>
      <c r="M33" s="22">
        <v>0</v>
      </c>
      <c r="N33" s="22">
        <v>3</v>
      </c>
      <c r="O33" s="23" t="s">
        <v>52</v>
      </c>
      <c r="P33" s="22">
        <v>0</v>
      </c>
      <c r="Q33" s="22">
        <v>3</v>
      </c>
      <c r="R33" s="23" t="s">
        <v>52</v>
      </c>
      <c r="S33" s="22">
        <v>0</v>
      </c>
      <c r="T33" s="22">
        <v>3</v>
      </c>
      <c r="U33" s="23" t="s">
        <v>52</v>
      </c>
      <c r="V33" s="22">
        <v>0</v>
      </c>
      <c r="W33" s="22">
        <v>3</v>
      </c>
      <c r="X33" s="23" t="s">
        <v>52</v>
      </c>
      <c r="Y33" s="22">
        <v>0</v>
      </c>
      <c r="Z33" s="22">
        <v>3</v>
      </c>
      <c r="AA33" s="23" t="s">
        <v>52</v>
      </c>
      <c r="AB33" s="22">
        <v>0</v>
      </c>
      <c r="AC33" s="22">
        <v>3</v>
      </c>
      <c r="AD33" s="23" t="s">
        <v>52</v>
      </c>
      <c r="AE33" s="22">
        <v>0</v>
      </c>
      <c r="AF33" s="22">
        <v>3</v>
      </c>
      <c r="AG33" s="23" t="s">
        <v>52</v>
      </c>
      <c r="AH33" s="22">
        <v>0</v>
      </c>
      <c r="AI33" s="22">
        <v>3</v>
      </c>
      <c r="AJ33" s="23" t="s">
        <v>52</v>
      </c>
      <c r="AK33" s="22">
        <v>0</v>
      </c>
      <c r="AL33" s="22">
        <v>3</v>
      </c>
      <c r="AM33" s="23" t="s">
        <v>52</v>
      </c>
      <c r="AN33" s="22">
        <v>0</v>
      </c>
      <c r="AO33" s="22">
        <v>3</v>
      </c>
      <c r="AP33" s="23" t="s">
        <v>52</v>
      </c>
      <c r="AQ33" s="22">
        <v>0</v>
      </c>
      <c r="AR33" s="22">
        <v>3</v>
      </c>
      <c r="AS33" s="23" t="s">
        <v>52</v>
      </c>
      <c r="AT33" s="22">
        <v>0</v>
      </c>
      <c r="AU33" s="22">
        <v>3</v>
      </c>
      <c r="AV33" s="23" t="s">
        <v>52</v>
      </c>
      <c r="AW33" s="22">
        <v>0</v>
      </c>
      <c r="AX33" s="22">
        <v>2.5</v>
      </c>
      <c r="AY33" s="23" t="str">
        <f>IF(SUMPRODUCT($J$66:AX$66,$J33:AX33)&lt;0.5, "Pending", IF(AX33&lt;0.5, "Complete", "In Progress"))</f>
        <v>Pending</v>
      </c>
      <c r="AZ33" s="22">
        <v>0</v>
      </c>
      <c r="BA33" s="22">
        <f t="shared" si="22"/>
        <v>2.5</v>
      </c>
      <c r="BB33" s="23" t="str">
        <f>IF(SUMPRODUCT($J$66:BA$66,$J33:BA33)&lt;0.5, "Pending", IF(BA33&lt;0.5, "Complete", "In Progress"))</f>
        <v>Pending</v>
      </c>
      <c r="BC33" s="22">
        <v>0</v>
      </c>
      <c r="BD33" s="22">
        <f t="shared" si="23"/>
        <v>2.5</v>
      </c>
      <c r="BE33" s="23" t="str">
        <f>IF(SUMPRODUCT($J$66:BD$66,$J33:BD33)&lt;0.5, "Pending", IF(BD33&lt;0.5, "Complete", "In Progress"))</f>
        <v>Pending</v>
      </c>
      <c r="BF33" s="22">
        <v>0</v>
      </c>
      <c r="BG33" s="22">
        <f t="shared" si="24"/>
        <v>2.5</v>
      </c>
      <c r="BH33" s="23" t="str">
        <f>IF(SUMPRODUCT($J$66:BG$66,$J33:BG33)&lt;0.5, "Pending", IF(BG33&lt;0.5, "Complete", "In Progress"))</f>
        <v>Pending</v>
      </c>
      <c r="BI33" s="22">
        <v>0</v>
      </c>
      <c r="BJ33" s="22">
        <f t="shared" si="25"/>
        <v>2.5</v>
      </c>
      <c r="BK33" s="23" t="str">
        <f>IF(SUMPRODUCT($J$66:BJ$66,$J33:BJ33)&lt;0.5, "Pending", IF(BJ33&lt;0.5, "Complete", "In Progress"))</f>
        <v>Pending</v>
      </c>
      <c r="BL33" s="22">
        <v>0</v>
      </c>
      <c r="BM33" s="22">
        <f t="shared" si="26"/>
        <v>2.5</v>
      </c>
      <c r="BN33" s="23" t="str">
        <f>IF(SUMPRODUCT($J$66:BM$66,$J33:BM33)&lt;0.5, "Pending", IF(BM33&lt;0.5, "Complete", "In Progress"))</f>
        <v>Pending</v>
      </c>
      <c r="BO33" s="22">
        <v>0</v>
      </c>
      <c r="BP33" s="22">
        <f t="shared" si="27"/>
        <v>2.5</v>
      </c>
      <c r="BQ33" s="23" t="str">
        <f>IF(SUMPRODUCT($J$66:BP$66,$J33:BP33)&lt;0.5, "Pending", IF(BP33&lt;0.5, "Complete", "In Progress"))</f>
        <v>Pending</v>
      </c>
      <c r="BR33" s="22">
        <v>0</v>
      </c>
      <c r="BS33" s="22">
        <f t="shared" si="28"/>
        <v>2.5</v>
      </c>
      <c r="BT33" s="23" t="str">
        <f>IF(SUMPRODUCT($J$66:BS$66,$J33:BS33)&lt;0.5, "Pending", IF(BS33&lt;0.5, "Complete", "In Progress"))</f>
        <v>Pending</v>
      </c>
      <c r="BU33" s="22">
        <v>0</v>
      </c>
      <c r="BV33" s="22">
        <f t="shared" si="29"/>
        <v>2.5</v>
      </c>
      <c r="BW33" s="23" t="str">
        <f>IF(SUMPRODUCT($J$66:BV$66,$J33:BV33)&lt;0.5, "Pending", IF(BV33&lt;0.5, "Complete", "In Progress"))</f>
        <v>Pending</v>
      </c>
      <c r="BX33" s="22">
        <v>0</v>
      </c>
      <c r="BY33" s="22">
        <f t="shared" si="30"/>
        <v>2.5</v>
      </c>
      <c r="BZ33" s="23" t="str">
        <f>IF(SUMPRODUCT($J$66:BY$66,$J33:BY33)&lt;0.5, "Pending", IF(BY33&lt;0.5, "Complete", "In Progress"))</f>
        <v>Pending</v>
      </c>
      <c r="CA33" s="22">
        <v>0</v>
      </c>
      <c r="CB33" s="22">
        <f t="shared" si="31"/>
        <v>2.5</v>
      </c>
      <c r="CC33" s="23" t="str">
        <f>IF(SUMPRODUCT($J$66:CB$66,$J33:CB33)&lt;0.5, "Pending", IF(CB33&lt;0.5, "Complete", "In Progress"))</f>
        <v>Pending</v>
      </c>
      <c r="CD33" s="22">
        <v>0</v>
      </c>
      <c r="CE33" s="22">
        <f t="shared" si="10"/>
        <v>2.5</v>
      </c>
      <c r="CF33" s="23" t="str">
        <f>IF(SUMPRODUCT($J$66:CE$66,$J33:CE33)&lt;0.5, "Pending", IF(CE33&lt;0.5, "Complete", "In Progress"))</f>
        <v>Pending</v>
      </c>
      <c r="CG33" s="22">
        <v>0</v>
      </c>
      <c r="CH33" s="22">
        <f t="shared" si="11"/>
        <v>2.5</v>
      </c>
      <c r="CI33" s="23" t="str">
        <f>IF(SUMPRODUCT($J$66:CH$66,$J33:CH33)&lt;0.5, "Pending", IF(CH33&lt;0.5, "Complete", "In Progress"))</f>
        <v>Pending</v>
      </c>
      <c r="CJ33" s="22">
        <v>0</v>
      </c>
      <c r="CK33" s="22">
        <f t="shared" si="12"/>
        <v>2.5</v>
      </c>
      <c r="CL33" s="23" t="str">
        <f>IF(SUMPRODUCT($J$66:CK$66,$J33:CK33)&lt;0.5, "Pending", IF(CK33&lt;0.5, "Complete", "In Progress"))</f>
        <v>Pending</v>
      </c>
      <c r="CM33" s="22">
        <v>0</v>
      </c>
      <c r="CN33" s="22">
        <f t="shared" si="13"/>
        <v>2.5</v>
      </c>
      <c r="CO33" s="23" t="str">
        <f>IF(SUMPRODUCT($J$66:CN$66,$J33:CN33)&lt;0.5, "Pending", IF(CN33&lt;0.5, "Complete", "In Progress"))</f>
        <v>Pending</v>
      </c>
      <c r="CP33" s="22">
        <v>0</v>
      </c>
      <c r="CQ33" s="22">
        <f t="shared" si="14"/>
        <v>2.5</v>
      </c>
      <c r="CR33" s="23" t="str">
        <f>IF(SUMPRODUCT($J$66:CQ$66,$J33:CQ33)&lt;0.5, "Pending", IF(CQ33&lt;0.5, "Complete", "In Progress"))</f>
        <v>Pending</v>
      </c>
      <c r="CS33" s="22">
        <v>0</v>
      </c>
      <c r="CT33" s="22">
        <f t="shared" si="15"/>
        <v>2.5</v>
      </c>
      <c r="CU33" s="23" t="str">
        <f>IF(SUMPRODUCT($J$66:CT$66,$J33:CT33)&lt;0.5, "Pending", IF(CT33&lt;0.5, "Complete", "In Progress"))</f>
        <v>Pending</v>
      </c>
      <c r="CV33" s="22">
        <v>0</v>
      </c>
      <c r="CW33" s="22">
        <f t="shared" si="16"/>
        <v>2.5</v>
      </c>
      <c r="CX33" s="23" t="str">
        <f>IF(SUMPRODUCT($J$66:CW$66,$J33:CW33)&lt;0.5, "Pending", IF(CW33&lt;0.5, "Complete", "In Progress"))</f>
        <v>Pending</v>
      </c>
      <c r="CY33" s="22">
        <v>2.5</v>
      </c>
      <c r="CZ33" s="22">
        <f t="shared" si="17"/>
        <v>0</v>
      </c>
      <c r="DA33" s="23" t="str">
        <f>IF(SUMPRODUCT($J$66:CZ$66,$J33:CZ33)&lt;0.5, "Pending", IF(CZ33&lt;0.5, "Complete", "In Progress"))</f>
        <v>Complete</v>
      </c>
      <c r="DB33" s="22">
        <v>0</v>
      </c>
      <c r="DC33" s="22">
        <f t="shared" si="18"/>
        <v>0</v>
      </c>
      <c r="DD33" s="23" t="str">
        <f>IF(SUMPRODUCT($J$66:DC$66,$J33:DC33)&lt;0.5, "Pending", IF(DC33&lt;0.5, "Complete", "In Progress"))</f>
        <v>Complete</v>
      </c>
      <c r="DE33" s="22">
        <v>0</v>
      </c>
      <c r="DF33" s="22">
        <f t="shared" si="19"/>
        <v>0</v>
      </c>
      <c r="DG33" s="23" t="str">
        <f>IF(SUMPRODUCT($J$66:DF$66,$J33:DF33)&lt;0.5, "Pending", IF(DF33&lt;0.5, "Complete", "In Progress"))</f>
        <v>Complete</v>
      </c>
      <c r="DH33" s="22">
        <v>0</v>
      </c>
      <c r="DI33" s="22">
        <f t="shared" si="20"/>
        <v>0</v>
      </c>
      <c r="DJ33" s="23" t="str">
        <f>IF(SUMPRODUCT($J$66:DI$66,$J33:DI33)&lt;0.5, "Pending", IF(DI33&lt;0.5, "Complete", "In Progress"))</f>
        <v>Complete</v>
      </c>
      <c r="DK33" s="22">
        <v>0</v>
      </c>
      <c r="DL33" s="22">
        <f t="shared" si="21"/>
        <v>0</v>
      </c>
      <c r="DM33" s="23" t="str">
        <f>IF(SUMPRODUCT($J$66:DL$66,$J33:DL33)&lt;0.5, "Pending", IF(DL33&lt;0.5, "Complete", "In Progress"))</f>
        <v>Complete</v>
      </c>
      <c r="DN33" s="24"/>
      <c r="DO33" s="25">
        <f>SUMPRODUCT($H$66:AY$66,$H33:AY33)</f>
        <v>0</v>
      </c>
    </row>
    <row r="34" spans="1:119" ht="12.75">
      <c r="A34" s="16"/>
      <c r="B34" s="16"/>
      <c r="C34" s="16"/>
      <c r="D34" s="17"/>
      <c r="E34" s="164" t="s">
        <v>93</v>
      </c>
      <c r="F34" s="18"/>
      <c r="G34" s="19"/>
      <c r="H34" s="20"/>
      <c r="I34" s="21">
        <v>0</v>
      </c>
      <c r="J34" s="22">
        <v>0</v>
      </c>
      <c r="K34" s="22">
        <v>0</v>
      </c>
      <c r="L34" s="23" t="s">
        <v>52</v>
      </c>
      <c r="M34" s="22">
        <v>0</v>
      </c>
      <c r="N34" s="22">
        <v>0</v>
      </c>
      <c r="O34" s="23" t="s">
        <v>52</v>
      </c>
      <c r="P34" s="22">
        <v>0</v>
      </c>
      <c r="Q34" s="22">
        <v>0</v>
      </c>
      <c r="R34" s="23" t="s">
        <v>52</v>
      </c>
      <c r="S34" s="22">
        <v>0</v>
      </c>
      <c r="T34" s="22">
        <v>0</v>
      </c>
      <c r="U34" s="23" t="s">
        <v>52</v>
      </c>
      <c r="V34" s="22">
        <v>0</v>
      </c>
      <c r="W34" s="22">
        <v>0</v>
      </c>
      <c r="X34" s="23" t="s">
        <v>52</v>
      </c>
      <c r="Y34" s="22">
        <v>0</v>
      </c>
      <c r="Z34" s="22">
        <v>0</v>
      </c>
      <c r="AA34" s="23" t="s">
        <v>52</v>
      </c>
      <c r="AB34" s="22">
        <v>0</v>
      </c>
      <c r="AC34" s="22">
        <v>0</v>
      </c>
      <c r="AD34" s="23" t="s">
        <v>52</v>
      </c>
      <c r="AE34" s="22">
        <v>0</v>
      </c>
      <c r="AF34" s="22">
        <v>0</v>
      </c>
      <c r="AG34" s="23" t="s">
        <v>52</v>
      </c>
      <c r="AH34" s="22">
        <v>0</v>
      </c>
      <c r="AI34" s="22">
        <v>0</v>
      </c>
      <c r="AJ34" s="23" t="s">
        <v>52</v>
      </c>
      <c r="AK34" s="22">
        <v>0</v>
      </c>
      <c r="AL34" s="22">
        <v>0</v>
      </c>
      <c r="AM34" s="23" t="s">
        <v>52</v>
      </c>
      <c r="AN34" s="22">
        <v>0</v>
      </c>
      <c r="AO34" s="22">
        <v>0</v>
      </c>
      <c r="AP34" s="23" t="s">
        <v>52</v>
      </c>
      <c r="AQ34" s="22">
        <v>0</v>
      </c>
      <c r="AR34" s="22">
        <v>0</v>
      </c>
      <c r="AS34" s="23" t="s">
        <v>52</v>
      </c>
      <c r="AT34" s="22">
        <v>0</v>
      </c>
      <c r="AU34" s="22">
        <v>0</v>
      </c>
      <c r="AV34" s="23" t="s">
        <v>52</v>
      </c>
      <c r="AW34" s="22">
        <v>0</v>
      </c>
      <c r="AX34" s="22">
        <v>0</v>
      </c>
      <c r="AY34" s="23" t="str">
        <f>IF(SUMPRODUCT($J$66:AX$66,$J34:AX34)&lt;0.5, "Pending", IF(AX34&lt;0.5, "Complete", "In Progress"))</f>
        <v>Pending</v>
      </c>
      <c r="AZ34" s="22">
        <v>0</v>
      </c>
      <c r="BA34" s="22">
        <f t="shared" si="22"/>
        <v>0</v>
      </c>
      <c r="BB34" s="23" t="str">
        <f>IF(SUMPRODUCT($J$66:BA$66,$J34:BA34)&lt;0.5, "Pending", IF(BA34&lt;0.5, "Complete", "In Progress"))</f>
        <v>Pending</v>
      </c>
      <c r="BC34" s="22">
        <v>0</v>
      </c>
      <c r="BD34" s="22">
        <f t="shared" si="23"/>
        <v>0</v>
      </c>
      <c r="BE34" s="23" t="str">
        <f>IF(SUMPRODUCT($J$66:BD$66,$J34:BD34)&lt;0.5, "Pending", IF(BD34&lt;0.5, "Complete", "In Progress"))</f>
        <v>Pending</v>
      </c>
      <c r="BF34" s="22">
        <v>0</v>
      </c>
      <c r="BG34" s="22">
        <f t="shared" si="24"/>
        <v>0</v>
      </c>
      <c r="BH34" s="23" t="str">
        <f>IF(SUMPRODUCT($J$66:BG$66,$J34:BG34)&lt;0.5, "Pending", IF(BG34&lt;0.5, "Complete", "In Progress"))</f>
        <v>Pending</v>
      </c>
      <c r="BI34" s="22">
        <v>0</v>
      </c>
      <c r="BJ34" s="22">
        <f t="shared" si="25"/>
        <v>0</v>
      </c>
      <c r="BK34" s="23" t="str">
        <f>IF(SUMPRODUCT($J$66:BJ$66,$J34:BJ34)&lt;0.5, "Pending", IF(BJ34&lt;0.5, "Complete", "In Progress"))</f>
        <v>Pending</v>
      </c>
      <c r="BL34" s="22">
        <v>0</v>
      </c>
      <c r="BM34" s="22">
        <f t="shared" si="26"/>
        <v>0</v>
      </c>
      <c r="BN34" s="23" t="str">
        <f>IF(SUMPRODUCT($J$66:BM$66,$J34:BM34)&lt;0.5, "Pending", IF(BM34&lt;0.5, "Complete", "In Progress"))</f>
        <v>Pending</v>
      </c>
      <c r="BO34" s="22">
        <v>0</v>
      </c>
      <c r="BP34" s="22">
        <f t="shared" si="27"/>
        <v>0</v>
      </c>
      <c r="BQ34" s="23" t="str">
        <f>IF(SUMPRODUCT($J$66:BP$66,$J34:BP34)&lt;0.5, "Pending", IF(BP34&lt;0.5, "Complete", "In Progress"))</f>
        <v>Pending</v>
      </c>
      <c r="BR34" s="22">
        <v>0</v>
      </c>
      <c r="BS34" s="22">
        <f t="shared" si="28"/>
        <v>0</v>
      </c>
      <c r="BT34" s="23" t="str">
        <f>IF(SUMPRODUCT($J$66:BS$66,$J34:BS34)&lt;0.5, "Pending", IF(BS34&lt;0.5, "Complete", "In Progress"))</f>
        <v>Pending</v>
      </c>
      <c r="BU34" s="22">
        <v>0</v>
      </c>
      <c r="BV34" s="22">
        <f t="shared" si="29"/>
        <v>0</v>
      </c>
      <c r="BW34" s="23" t="str">
        <f>IF(SUMPRODUCT($J$66:BV$66,$J34:BV34)&lt;0.5, "Pending", IF(BV34&lt;0.5, "Complete", "In Progress"))</f>
        <v>Pending</v>
      </c>
      <c r="BX34" s="22">
        <v>0</v>
      </c>
      <c r="BY34" s="22">
        <f t="shared" si="30"/>
        <v>0</v>
      </c>
      <c r="BZ34" s="23" t="str">
        <f>IF(SUMPRODUCT($J$66:BY$66,$J34:BY34)&lt;0.5, "Pending", IF(BY34&lt;0.5, "Complete", "In Progress"))</f>
        <v>Pending</v>
      </c>
      <c r="CA34" s="22">
        <v>0</v>
      </c>
      <c r="CB34" s="22">
        <f t="shared" si="31"/>
        <v>0</v>
      </c>
      <c r="CC34" s="23" t="str">
        <f>IF(SUMPRODUCT($J$66:CB$66,$J34:CB34)&lt;0.5, "Pending", IF(CB34&lt;0.5, "Complete", "In Progress"))</f>
        <v>Pending</v>
      </c>
      <c r="CD34" s="22">
        <v>0</v>
      </c>
      <c r="CE34" s="22">
        <f t="shared" si="10"/>
        <v>0</v>
      </c>
      <c r="CF34" s="23" t="str">
        <f>IF(SUMPRODUCT($J$66:CE$66,$J34:CE34)&lt;0.5, "Pending", IF(CE34&lt;0.5, "Complete", "In Progress"))</f>
        <v>Pending</v>
      </c>
      <c r="CG34" s="22">
        <v>0</v>
      </c>
      <c r="CH34" s="22">
        <f t="shared" si="11"/>
        <v>0</v>
      </c>
      <c r="CI34" s="23" t="str">
        <f>IF(SUMPRODUCT($J$66:CH$66,$J34:CH34)&lt;0.5, "Pending", IF(CH34&lt;0.5, "Complete", "In Progress"))</f>
        <v>Pending</v>
      </c>
      <c r="CJ34" s="22">
        <v>0</v>
      </c>
      <c r="CK34" s="22">
        <f t="shared" si="12"/>
        <v>0</v>
      </c>
      <c r="CL34" s="23" t="str">
        <f>IF(SUMPRODUCT($J$66:CK$66,$J34:CK34)&lt;0.5, "Pending", IF(CK34&lt;0.5, "Complete", "In Progress"))</f>
        <v>Pending</v>
      </c>
      <c r="CM34" s="22">
        <v>0</v>
      </c>
      <c r="CN34" s="22">
        <f t="shared" si="13"/>
        <v>0</v>
      </c>
      <c r="CO34" s="23" t="str">
        <f>IF(SUMPRODUCT($J$66:CN$66,$J34:CN34)&lt;0.5, "Pending", IF(CN34&lt;0.5, "Complete", "In Progress"))</f>
        <v>Pending</v>
      </c>
      <c r="CP34" s="22">
        <v>0</v>
      </c>
      <c r="CQ34" s="22">
        <f t="shared" si="14"/>
        <v>0</v>
      </c>
      <c r="CR34" s="23" t="str">
        <f>IF(SUMPRODUCT($J$66:CQ$66,$J34:CQ34)&lt;0.5, "Pending", IF(CQ34&lt;0.5, "Complete", "In Progress"))</f>
        <v>Pending</v>
      </c>
      <c r="CS34" s="22">
        <v>0</v>
      </c>
      <c r="CT34" s="22">
        <f t="shared" si="15"/>
        <v>0</v>
      </c>
      <c r="CU34" s="23" t="str">
        <f>IF(SUMPRODUCT($J$66:CT$66,$J34:CT34)&lt;0.5, "Pending", IF(CT34&lt;0.5, "Complete", "In Progress"))</f>
        <v>Pending</v>
      </c>
      <c r="CV34" s="22">
        <v>0</v>
      </c>
      <c r="CW34" s="22">
        <f t="shared" si="16"/>
        <v>0</v>
      </c>
      <c r="CX34" s="23" t="str">
        <f>IF(SUMPRODUCT($J$66:CW$66,$J34:CW34)&lt;0.5, "Pending", IF(CW34&lt;0.5, "Complete", "In Progress"))</f>
        <v>Pending</v>
      </c>
      <c r="CY34" s="22">
        <v>0</v>
      </c>
      <c r="CZ34" s="22">
        <f t="shared" si="17"/>
        <v>0</v>
      </c>
      <c r="DA34" s="23" t="str">
        <f>IF(SUMPRODUCT($J$66:CZ$66,$J34:CZ34)&lt;0.5, "Pending", IF(CZ34&lt;0.5, "Complete", "In Progress"))</f>
        <v>Pending</v>
      </c>
      <c r="DB34" s="22">
        <v>0</v>
      </c>
      <c r="DC34" s="22">
        <f t="shared" si="18"/>
        <v>0</v>
      </c>
      <c r="DD34" s="23" t="str">
        <f>IF(SUMPRODUCT($J$66:DC$66,$J34:DC34)&lt;0.5, "Pending", IF(DC34&lt;0.5, "Complete", "In Progress"))</f>
        <v>Pending</v>
      </c>
      <c r="DE34" s="22">
        <v>0</v>
      </c>
      <c r="DF34" s="22">
        <f t="shared" si="19"/>
        <v>0</v>
      </c>
      <c r="DG34" s="23" t="str">
        <f>IF(SUMPRODUCT($J$66:DF$66,$J34:DF34)&lt;0.5, "Pending", IF(DF34&lt;0.5, "Complete", "In Progress"))</f>
        <v>Pending</v>
      </c>
      <c r="DH34" s="22">
        <v>0</v>
      </c>
      <c r="DI34" s="22">
        <f t="shared" si="20"/>
        <v>0</v>
      </c>
      <c r="DJ34" s="23" t="str">
        <f>IF(SUMPRODUCT($J$66:DI$66,$J34:DI34)&lt;0.5, "Pending", IF(DI34&lt;0.5, "Complete", "In Progress"))</f>
        <v>Pending</v>
      </c>
      <c r="DK34" s="22">
        <v>0</v>
      </c>
      <c r="DL34" s="22">
        <f t="shared" si="21"/>
        <v>0</v>
      </c>
      <c r="DM34" s="23" t="str">
        <f>IF(SUMPRODUCT($J$66:DL$66,$J34:DL34)&lt;0.5, "Pending", IF(DL34&lt;0.5, "Complete", "In Progress"))</f>
        <v>Pending</v>
      </c>
      <c r="DN34" s="24"/>
      <c r="DO34" s="25">
        <f>SUMPRODUCT($H$66:AY$66,$H34:AY34)</f>
        <v>0</v>
      </c>
    </row>
    <row r="35" spans="1:119" ht="12.75">
      <c r="A35" s="16"/>
      <c r="B35" s="16"/>
      <c r="C35" s="16"/>
      <c r="D35" s="17"/>
      <c r="E35" s="164" t="s">
        <v>94</v>
      </c>
      <c r="F35" s="18"/>
      <c r="G35" s="19"/>
      <c r="H35" s="20"/>
      <c r="I35" s="21">
        <v>0</v>
      </c>
      <c r="J35" s="22">
        <v>0</v>
      </c>
      <c r="K35" s="22">
        <v>0</v>
      </c>
      <c r="L35" s="23" t="s">
        <v>52</v>
      </c>
      <c r="M35" s="22">
        <v>0</v>
      </c>
      <c r="N35" s="22">
        <v>0</v>
      </c>
      <c r="O35" s="23" t="s">
        <v>52</v>
      </c>
      <c r="P35" s="22">
        <v>0</v>
      </c>
      <c r="Q35" s="22">
        <v>0</v>
      </c>
      <c r="R35" s="23" t="s">
        <v>52</v>
      </c>
      <c r="S35" s="22">
        <v>0</v>
      </c>
      <c r="T35" s="22">
        <v>0</v>
      </c>
      <c r="U35" s="23" t="s">
        <v>52</v>
      </c>
      <c r="V35" s="22">
        <v>0</v>
      </c>
      <c r="W35" s="22">
        <v>0</v>
      </c>
      <c r="X35" s="23" t="s">
        <v>52</v>
      </c>
      <c r="Y35" s="22">
        <v>0</v>
      </c>
      <c r="Z35" s="22">
        <v>0</v>
      </c>
      <c r="AA35" s="23" t="s">
        <v>52</v>
      </c>
      <c r="AB35" s="22">
        <v>0</v>
      </c>
      <c r="AC35" s="22">
        <v>0</v>
      </c>
      <c r="AD35" s="23" t="s">
        <v>52</v>
      </c>
      <c r="AE35" s="22">
        <v>0</v>
      </c>
      <c r="AF35" s="22">
        <v>0</v>
      </c>
      <c r="AG35" s="23" t="s">
        <v>52</v>
      </c>
      <c r="AH35" s="22">
        <v>0</v>
      </c>
      <c r="AI35" s="22">
        <v>0</v>
      </c>
      <c r="AJ35" s="23" t="s">
        <v>52</v>
      </c>
      <c r="AK35" s="22">
        <v>0</v>
      </c>
      <c r="AL35" s="22">
        <v>0</v>
      </c>
      <c r="AM35" s="23" t="s">
        <v>52</v>
      </c>
      <c r="AN35" s="22">
        <v>0</v>
      </c>
      <c r="AO35" s="22">
        <v>0</v>
      </c>
      <c r="AP35" s="23" t="s">
        <v>52</v>
      </c>
      <c r="AQ35" s="22">
        <v>0</v>
      </c>
      <c r="AR35" s="22">
        <v>0</v>
      </c>
      <c r="AS35" s="23" t="s">
        <v>52</v>
      </c>
      <c r="AT35" s="22">
        <v>0</v>
      </c>
      <c r="AU35" s="22">
        <v>0</v>
      </c>
      <c r="AV35" s="23" t="s">
        <v>52</v>
      </c>
      <c r="AW35" s="22">
        <v>0</v>
      </c>
      <c r="AX35" s="22">
        <v>0</v>
      </c>
      <c r="AY35" s="23" t="str">
        <f>IF(SUMPRODUCT($J$66:AX$66,$J35:AX35)&lt;0.5, "Pending", IF(AX35&lt;0.5, "Complete", "In Progress"))</f>
        <v>Pending</v>
      </c>
      <c r="AZ35" s="22">
        <v>0</v>
      </c>
      <c r="BA35" s="22">
        <f t="shared" si="22"/>
        <v>0</v>
      </c>
      <c r="BB35" s="23" t="str">
        <f>IF(SUMPRODUCT($J$66:BA$66,$J35:BA35)&lt;0.5, "Pending", IF(BA35&lt;0.5, "Complete", "In Progress"))</f>
        <v>Pending</v>
      </c>
      <c r="BC35" s="22">
        <v>0</v>
      </c>
      <c r="BD35" s="22">
        <f t="shared" si="23"/>
        <v>0</v>
      </c>
      <c r="BE35" s="23" t="str">
        <f>IF(SUMPRODUCT($J$66:BD$66,$J35:BD35)&lt;0.5, "Pending", IF(BD35&lt;0.5, "Complete", "In Progress"))</f>
        <v>Pending</v>
      </c>
      <c r="BF35" s="22">
        <v>0</v>
      </c>
      <c r="BG35" s="22">
        <f t="shared" si="24"/>
        <v>0</v>
      </c>
      <c r="BH35" s="23" t="str">
        <f>IF(SUMPRODUCT($J$66:BG$66,$J35:BG35)&lt;0.5, "Pending", IF(BG35&lt;0.5, "Complete", "In Progress"))</f>
        <v>Pending</v>
      </c>
      <c r="BI35" s="22">
        <v>0</v>
      </c>
      <c r="BJ35" s="22">
        <f t="shared" si="25"/>
        <v>0</v>
      </c>
      <c r="BK35" s="23" t="str">
        <f>IF(SUMPRODUCT($J$66:BJ$66,$J35:BJ35)&lt;0.5, "Pending", IF(BJ35&lt;0.5, "Complete", "In Progress"))</f>
        <v>Pending</v>
      </c>
      <c r="BL35" s="22">
        <v>0</v>
      </c>
      <c r="BM35" s="22">
        <f t="shared" si="26"/>
        <v>0</v>
      </c>
      <c r="BN35" s="23" t="str">
        <f>IF(SUMPRODUCT($J$66:BM$66,$J35:BM35)&lt;0.5, "Pending", IF(BM35&lt;0.5, "Complete", "In Progress"))</f>
        <v>Pending</v>
      </c>
      <c r="BO35" s="22">
        <v>0</v>
      </c>
      <c r="BP35" s="22">
        <f t="shared" si="27"/>
        <v>0</v>
      </c>
      <c r="BQ35" s="23" t="str">
        <f>IF(SUMPRODUCT($J$66:BP$66,$J35:BP35)&lt;0.5, "Pending", IF(BP35&lt;0.5, "Complete", "In Progress"))</f>
        <v>Pending</v>
      </c>
      <c r="BR35" s="22">
        <v>0</v>
      </c>
      <c r="BS35" s="22">
        <f t="shared" si="28"/>
        <v>0</v>
      </c>
      <c r="BT35" s="23" t="str">
        <f>IF(SUMPRODUCT($J$66:BS$66,$J35:BS35)&lt;0.5, "Pending", IF(BS35&lt;0.5, "Complete", "In Progress"))</f>
        <v>Pending</v>
      </c>
      <c r="BU35" s="22">
        <v>0</v>
      </c>
      <c r="BV35" s="22">
        <f t="shared" si="29"/>
        <v>0</v>
      </c>
      <c r="BW35" s="23" t="str">
        <f>IF(SUMPRODUCT($J$66:BV$66,$J35:BV35)&lt;0.5, "Pending", IF(BV35&lt;0.5, "Complete", "In Progress"))</f>
        <v>Pending</v>
      </c>
      <c r="BX35" s="22">
        <v>0</v>
      </c>
      <c r="BY35" s="22">
        <f t="shared" si="30"/>
        <v>0</v>
      </c>
      <c r="BZ35" s="23" t="str">
        <f>IF(SUMPRODUCT($J$66:BY$66,$J35:BY35)&lt;0.5, "Pending", IF(BY35&lt;0.5, "Complete", "In Progress"))</f>
        <v>Pending</v>
      </c>
      <c r="CA35" s="22">
        <v>0</v>
      </c>
      <c r="CB35" s="22">
        <f t="shared" si="31"/>
        <v>0</v>
      </c>
      <c r="CC35" s="23" t="str">
        <f>IF(SUMPRODUCT($J$66:CB$66,$J35:CB35)&lt;0.5, "Pending", IF(CB35&lt;0.5, "Complete", "In Progress"))</f>
        <v>Pending</v>
      </c>
      <c r="CD35" s="22">
        <v>0</v>
      </c>
      <c r="CE35" s="22">
        <f t="shared" si="10"/>
        <v>0</v>
      </c>
      <c r="CF35" s="23" t="str">
        <f>IF(SUMPRODUCT($J$66:CE$66,$J35:CE35)&lt;0.5, "Pending", IF(CE35&lt;0.5, "Complete", "In Progress"))</f>
        <v>Pending</v>
      </c>
      <c r="CG35" s="22">
        <v>0</v>
      </c>
      <c r="CH35" s="22">
        <f t="shared" si="11"/>
        <v>0</v>
      </c>
      <c r="CI35" s="23" t="str">
        <f>IF(SUMPRODUCT($J$66:CH$66,$J35:CH35)&lt;0.5, "Pending", IF(CH35&lt;0.5, "Complete", "In Progress"))</f>
        <v>Pending</v>
      </c>
      <c r="CJ35" s="22">
        <v>0</v>
      </c>
      <c r="CK35" s="22">
        <f t="shared" si="12"/>
        <v>0</v>
      </c>
      <c r="CL35" s="23" t="str">
        <f>IF(SUMPRODUCT($J$66:CK$66,$J35:CK35)&lt;0.5, "Pending", IF(CK35&lt;0.5, "Complete", "In Progress"))</f>
        <v>Pending</v>
      </c>
      <c r="CM35" s="22">
        <v>0</v>
      </c>
      <c r="CN35" s="22">
        <f t="shared" si="13"/>
        <v>0</v>
      </c>
      <c r="CO35" s="23" t="str">
        <f>IF(SUMPRODUCT($J$66:CN$66,$J35:CN35)&lt;0.5, "Pending", IF(CN35&lt;0.5, "Complete", "In Progress"))</f>
        <v>Pending</v>
      </c>
      <c r="CP35" s="22">
        <v>0</v>
      </c>
      <c r="CQ35" s="22">
        <f t="shared" si="14"/>
        <v>0</v>
      </c>
      <c r="CR35" s="23" t="str">
        <f>IF(SUMPRODUCT($J$66:CQ$66,$J35:CQ35)&lt;0.5, "Pending", IF(CQ35&lt;0.5, "Complete", "In Progress"))</f>
        <v>Pending</v>
      </c>
      <c r="CS35" s="22">
        <v>0</v>
      </c>
      <c r="CT35" s="22">
        <f t="shared" si="15"/>
        <v>0</v>
      </c>
      <c r="CU35" s="23" t="str">
        <f>IF(SUMPRODUCT($J$66:CT$66,$J35:CT35)&lt;0.5, "Pending", IF(CT35&lt;0.5, "Complete", "In Progress"))</f>
        <v>Pending</v>
      </c>
      <c r="CV35" s="22">
        <v>0</v>
      </c>
      <c r="CW35" s="22">
        <f t="shared" si="16"/>
        <v>0</v>
      </c>
      <c r="CX35" s="23" t="str">
        <f>IF(SUMPRODUCT($J$66:CW$66,$J35:CW35)&lt;0.5, "Pending", IF(CW35&lt;0.5, "Complete", "In Progress"))</f>
        <v>Pending</v>
      </c>
      <c r="CY35" s="22">
        <v>0</v>
      </c>
      <c r="CZ35" s="22">
        <f t="shared" si="17"/>
        <v>0</v>
      </c>
      <c r="DA35" s="23" t="str">
        <f>IF(SUMPRODUCT($J$66:CZ$66,$J35:CZ35)&lt;0.5, "Pending", IF(CZ35&lt;0.5, "Complete", "In Progress"))</f>
        <v>Pending</v>
      </c>
      <c r="DB35" s="22">
        <v>0</v>
      </c>
      <c r="DC35" s="22">
        <f t="shared" si="18"/>
        <v>0</v>
      </c>
      <c r="DD35" s="23" t="str">
        <f>IF(SUMPRODUCT($J$66:DC$66,$J35:DC35)&lt;0.5, "Pending", IF(DC35&lt;0.5, "Complete", "In Progress"))</f>
        <v>Pending</v>
      </c>
      <c r="DE35" s="22">
        <v>0</v>
      </c>
      <c r="DF35" s="22">
        <f t="shared" si="19"/>
        <v>0</v>
      </c>
      <c r="DG35" s="23" t="str">
        <f>IF(SUMPRODUCT($J$66:DF$66,$J35:DF35)&lt;0.5, "Pending", IF(DF35&lt;0.5, "Complete", "In Progress"))</f>
        <v>Pending</v>
      </c>
      <c r="DH35" s="22">
        <v>0</v>
      </c>
      <c r="DI35" s="22">
        <f t="shared" si="20"/>
        <v>0</v>
      </c>
      <c r="DJ35" s="23" t="str">
        <f>IF(SUMPRODUCT($J$66:DI$66,$J35:DI35)&lt;0.5, "Pending", IF(DI35&lt;0.5, "Complete", "In Progress"))</f>
        <v>Pending</v>
      </c>
      <c r="DK35" s="22">
        <v>0</v>
      </c>
      <c r="DL35" s="22">
        <f t="shared" si="21"/>
        <v>0</v>
      </c>
      <c r="DM35" s="23" t="str">
        <f>IF(SUMPRODUCT($J$66:DL$66,$J35:DL35)&lt;0.5, "Pending", IF(DL35&lt;0.5, "Complete", "In Progress"))</f>
        <v>Pending</v>
      </c>
      <c r="DN35" s="24"/>
      <c r="DO35" s="25">
        <f>SUMPRODUCT($H$66:AY$66,$H35:AY35)</f>
        <v>0</v>
      </c>
    </row>
    <row r="36" spans="1:119" ht="12.75">
      <c r="A36" s="16" t="s">
        <v>56</v>
      </c>
      <c r="B36" s="16"/>
      <c r="C36" s="16" t="s">
        <v>95</v>
      </c>
      <c r="D36" s="17">
        <v>15</v>
      </c>
      <c r="E36" s="164" t="s">
        <v>96</v>
      </c>
      <c r="F36" s="18" t="s">
        <v>97</v>
      </c>
      <c r="G36" s="19" t="s">
        <v>98</v>
      </c>
      <c r="H36" s="20">
        <v>7</v>
      </c>
      <c r="I36" s="21">
        <v>7</v>
      </c>
      <c r="J36" s="22">
        <v>0</v>
      </c>
      <c r="K36" s="22">
        <v>7</v>
      </c>
      <c r="L36" s="23" t="s">
        <v>52</v>
      </c>
      <c r="M36" s="22">
        <v>0</v>
      </c>
      <c r="N36" s="22">
        <v>7</v>
      </c>
      <c r="O36" s="23" t="s">
        <v>52</v>
      </c>
      <c r="P36" s="22">
        <v>0</v>
      </c>
      <c r="Q36" s="22">
        <v>7</v>
      </c>
      <c r="R36" s="23" t="s">
        <v>52</v>
      </c>
      <c r="S36" s="22">
        <v>0</v>
      </c>
      <c r="T36" s="22">
        <v>7</v>
      </c>
      <c r="U36" s="23" t="s">
        <v>52</v>
      </c>
      <c r="V36" s="22">
        <v>0</v>
      </c>
      <c r="W36" s="22">
        <v>7</v>
      </c>
      <c r="X36" s="23" t="s">
        <v>52</v>
      </c>
      <c r="Y36" s="22">
        <v>0</v>
      </c>
      <c r="Z36" s="22">
        <v>7</v>
      </c>
      <c r="AA36" s="23" t="s">
        <v>52</v>
      </c>
      <c r="AB36" s="22">
        <v>0</v>
      </c>
      <c r="AC36" s="22">
        <v>7</v>
      </c>
      <c r="AD36" s="23" t="s">
        <v>52</v>
      </c>
      <c r="AE36" s="22">
        <v>0</v>
      </c>
      <c r="AF36" s="22">
        <v>7</v>
      </c>
      <c r="AG36" s="23" t="s">
        <v>52</v>
      </c>
      <c r="AH36" s="22">
        <v>7</v>
      </c>
      <c r="AI36" s="22">
        <v>0</v>
      </c>
      <c r="AJ36" s="23" t="s">
        <v>52</v>
      </c>
      <c r="AK36" s="22">
        <v>0</v>
      </c>
      <c r="AL36" s="22">
        <v>0</v>
      </c>
      <c r="AM36" s="23" t="s">
        <v>52</v>
      </c>
      <c r="AN36" s="22">
        <v>0</v>
      </c>
      <c r="AO36" s="22">
        <v>0</v>
      </c>
      <c r="AP36" s="23" t="s">
        <v>52</v>
      </c>
      <c r="AQ36" s="22">
        <v>0</v>
      </c>
      <c r="AR36" s="22">
        <v>0</v>
      </c>
      <c r="AS36" s="23" t="s">
        <v>52</v>
      </c>
      <c r="AT36" s="22">
        <v>0</v>
      </c>
      <c r="AU36" s="22">
        <v>0</v>
      </c>
      <c r="AV36" s="23" t="s">
        <v>52</v>
      </c>
      <c r="AW36" s="22">
        <v>0</v>
      </c>
      <c r="AX36" s="22">
        <v>0</v>
      </c>
      <c r="AY36" s="23" t="str">
        <f>IF(SUMPRODUCT($J$66:AX$66,$J36:AX36)&lt;0.5, "Pending", IF(AX36&lt;0.5, "Complete", "In Progress"))</f>
        <v>Complete</v>
      </c>
      <c r="AZ36" s="22">
        <v>0</v>
      </c>
      <c r="BA36" s="22">
        <f t="shared" si="22"/>
        <v>0</v>
      </c>
      <c r="BB36" s="23" t="str">
        <f>IF(SUMPRODUCT($J$66:BA$66,$J36:BA36)&lt;0.5, "Pending", IF(BA36&lt;0.5, "Complete", "In Progress"))</f>
        <v>Complete</v>
      </c>
      <c r="BC36" s="22">
        <v>0</v>
      </c>
      <c r="BD36" s="22">
        <f t="shared" si="23"/>
        <v>0</v>
      </c>
      <c r="BE36" s="23" t="str">
        <f>IF(SUMPRODUCT($J$66:BD$66,$J36:BD36)&lt;0.5, "Pending", IF(BD36&lt;0.5, "Complete", "In Progress"))</f>
        <v>Complete</v>
      </c>
      <c r="BF36" s="22">
        <v>0</v>
      </c>
      <c r="BG36" s="22">
        <f t="shared" si="24"/>
        <v>0</v>
      </c>
      <c r="BH36" s="23" t="str">
        <f>IF(SUMPRODUCT($J$66:BG$66,$J36:BG36)&lt;0.5, "Pending", IF(BG36&lt;0.5, "Complete", "In Progress"))</f>
        <v>Complete</v>
      </c>
      <c r="BI36" s="22">
        <v>0</v>
      </c>
      <c r="BJ36" s="22">
        <f t="shared" si="25"/>
        <v>0</v>
      </c>
      <c r="BK36" s="23" t="str">
        <f>IF(SUMPRODUCT($J$66:BJ$66,$J36:BJ36)&lt;0.5, "Pending", IF(BJ36&lt;0.5, "Complete", "In Progress"))</f>
        <v>Complete</v>
      </c>
      <c r="BL36" s="22">
        <v>0</v>
      </c>
      <c r="BM36" s="22">
        <f t="shared" si="26"/>
        <v>0</v>
      </c>
      <c r="BN36" s="23" t="str">
        <f>IF(SUMPRODUCT($J$66:BM$66,$J36:BM36)&lt;0.5, "Pending", IF(BM36&lt;0.5, "Complete", "In Progress"))</f>
        <v>Complete</v>
      </c>
      <c r="BO36" s="22">
        <v>0</v>
      </c>
      <c r="BP36" s="22">
        <f t="shared" si="27"/>
        <v>0</v>
      </c>
      <c r="BQ36" s="23" t="str">
        <f>IF(SUMPRODUCT($J$66:BP$66,$J36:BP36)&lt;0.5, "Pending", IF(BP36&lt;0.5, "Complete", "In Progress"))</f>
        <v>Complete</v>
      </c>
      <c r="BR36" s="22">
        <v>0</v>
      </c>
      <c r="BS36" s="22">
        <f t="shared" si="28"/>
        <v>0</v>
      </c>
      <c r="BT36" s="23" t="str">
        <f>IF(SUMPRODUCT($J$66:BS$66,$J36:BS36)&lt;0.5, "Pending", IF(BS36&lt;0.5, "Complete", "In Progress"))</f>
        <v>Complete</v>
      </c>
      <c r="BU36" s="22">
        <v>0</v>
      </c>
      <c r="BV36" s="22">
        <f t="shared" si="29"/>
        <v>0</v>
      </c>
      <c r="BW36" s="23" t="str">
        <f>IF(SUMPRODUCT($J$66:BV$66,$J36:BV36)&lt;0.5, "Pending", IF(BV36&lt;0.5, "Complete", "In Progress"))</f>
        <v>Complete</v>
      </c>
      <c r="BX36" s="22">
        <v>0</v>
      </c>
      <c r="BY36" s="22">
        <f t="shared" si="30"/>
        <v>0</v>
      </c>
      <c r="BZ36" s="23" t="str">
        <f>IF(SUMPRODUCT($J$66:BY$66,$J36:BY36)&lt;0.5, "Pending", IF(BY36&lt;0.5, "Complete", "In Progress"))</f>
        <v>Complete</v>
      </c>
      <c r="CA36" s="22">
        <v>0</v>
      </c>
      <c r="CB36" s="22">
        <f t="shared" si="31"/>
        <v>0</v>
      </c>
      <c r="CC36" s="23" t="str">
        <f>IF(SUMPRODUCT($J$66:CB$66,$J36:CB36)&lt;0.5, "Pending", IF(CB36&lt;0.5, "Complete", "In Progress"))</f>
        <v>Complete</v>
      </c>
      <c r="CD36" s="22">
        <v>0</v>
      </c>
      <c r="CE36" s="22">
        <f t="shared" si="10"/>
        <v>0</v>
      </c>
      <c r="CF36" s="23" t="str">
        <f>IF(SUMPRODUCT($J$66:CE$66,$J36:CE36)&lt;0.5, "Pending", IF(CE36&lt;0.5, "Complete", "In Progress"))</f>
        <v>Complete</v>
      </c>
      <c r="CG36" s="22">
        <v>0</v>
      </c>
      <c r="CH36" s="22">
        <f t="shared" si="11"/>
        <v>0</v>
      </c>
      <c r="CI36" s="23" t="str">
        <f>IF(SUMPRODUCT($J$66:CH$66,$J36:CH36)&lt;0.5, "Pending", IF(CH36&lt;0.5, "Complete", "In Progress"))</f>
        <v>Complete</v>
      </c>
      <c r="CJ36" s="22">
        <v>0</v>
      </c>
      <c r="CK36" s="22">
        <f t="shared" si="12"/>
        <v>0</v>
      </c>
      <c r="CL36" s="23" t="str">
        <f>IF(SUMPRODUCT($J$66:CK$66,$J36:CK36)&lt;0.5, "Pending", IF(CK36&lt;0.5, "Complete", "In Progress"))</f>
        <v>Complete</v>
      </c>
      <c r="CM36" s="22">
        <v>0</v>
      </c>
      <c r="CN36" s="22">
        <f t="shared" si="13"/>
        <v>0</v>
      </c>
      <c r="CO36" s="23" t="str">
        <f>IF(SUMPRODUCT($J$66:CN$66,$J36:CN36)&lt;0.5, "Pending", IF(CN36&lt;0.5, "Complete", "In Progress"))</f>
        <v>Complete</v>
      </c>
      <c r="CP36" s="22">
        <v>0</v>
      </c>
      <c r="CQ36" s="22">
        <f t="shared" si="14"/>
        <v>0</v>
      </c>
      <c r="CR36" s="23" t="str">
        <f>IF(SUMPRODUCT($J$66:CQ$66,$J36:CQ36)&lt;0.5, "Pending", IF(CQ36&lt;0.5, "Complete", "In Progress"))</f>
        <v>Complete</v>
      </c>
      <c r="CS36" s="22">
        <v>0</v>
      </c>
      <c r="CT36" s="22">
        <f t="shared" si="15"/>
        <v>0</v>
      </c>
      <c r="CU36" s="23" t="str">
        <f>IF(SUMPRODUCT($J$66:CT$66,$J36:CT36)&lt;0.5, "Pending", IF(CT36&lt;0.5, "Complete", "In Progress"))</f>
        <v>Complete</v>
      </c>
      <c r="CV36" s="22">
        <v>0</v>
      </c>
      <c r="CW36" s="22">
        <f t="shared" si="16"/>
        <v>0</v>
      </c>
      <c r="CX36" s="23" t="str">
        <f>IF(SUMPRODUCT($J$66:CW$66,$J36:CW36)&lt;0.5, "Pending", IF(CW36&lt;0.5, "Complete", "In Progress"))</f>
        <v>Complete</v>
      </c>
      <c r="CY36" s="22">
        <v>0</v>
      </c>
      <c r="CZ36" s="22">
        <f t="shared" si="17"/>
        <v>0</v>
      </c>
      <c r="DA36" s="23" t="str">
        <f>IF(SUMPRODUCT($J$66:CZ$66,$J36:CZ36)&lt;0.5, "Pending", IF(CZ36&lt;0.5, "Complete", "In Progress"))</f>
        <v>Complete</v>
      </c>
      <c r="DB36" s="22">
        <v>0</v>
      </c>
      <c r="DC36" s="22">
        <f t="shared" si="18"/>
        <v>0</v>
      </c>
      <c r="DD36" s="23" t="str">
        <f>IF(SUMPRODUCT($J$66:DC$66,$J36:DC36)&lt;0.5, "Pending", IF(DC36&lt;0.5, "Complete", "In Progress"))</f>
        <v>Complete</v>
      </c>
      <c r="DE36" s="22">
        <v>0</v>
      </c>
      <c r="DF36" s="22">
        <f t="shared" si="19"/>
        <v>0</v>
      </c>
      <c r="DG36" s="23" t="str">
        <f>IF(SUMPRODUCT($J$66:DF$66,$J36:DF36)&lt;0.5, "Pending", IF(DF36&lt;0.5, "Complete", "In Progress"))</f>
        <v>Complete</v>
      </c>
      <c r="DH36" s="22">
        <v>0</v>
      </c>
      <c r="DI36" s="22">
        <f t="shared" si="20"/>
        <v>0</v>
      </c>
      <c r="DJ36" s="23" t="str">
        <f>IF(SUMPRODUCT($J$66:DI$66,$J36:DI36)&lt;0.5, "Pending", IF(DI36&lt;0.5, "Complete", "In Progress"))</f>
        <v>Complete</v>
      </c>
      <c r="DK36" s="22">
        <v>0</v>
      </c>
      <c r="DL36" s="22">
        <f t="shared" si="21"/>
        <v>0</v>
      </c>
      <c r="DM36" s="23" t="str">
        <f>IF(SUMPRODUCT($J$66:DL$66,$J36:DL36)&lt;0.5, "Pending", IF(DL36&lt;0.5, "Complete", "In Progress"))</f>
        <v>Complete</v>
      </c>
      <c r="DN36" s="24"/>
      <c r="DO36" s="25">
        <f>SUMPRODUCT($H$66:AY$66,$H36:AY36)</f>
        <v>7</v>
      </c>
    </row>
    <row r="37" spans="1:119" ht="12.75">
      <c r="A37" s="16"/>
      <c r="B37" s="16"/>
      <c r="C37" s="16"/>
      <c r="D37" s="17"/>
      <c r="E37" s="164" t="s">
        <v>99</v>
      </c>
      <c r="F37" s="18"/>
      <c r="G37" s="19"/>
      <c r="H37" s="20"/>
      <c r="I37" s="21">
        <v>0</v>
      </c>
      <c r="J37" s="22">
        <v>0</v>
      </c>
      <c r="K37" s="22">
        <v>0</v>
      </c>
      <c r="L37" s="23" t="s">
        <v>52</v>
      </c>
      <c r="M37" s="22">
        <v>0</v>
      </c>
      <c r="N37" s="22">
        <v>0</v>
      </c>
      <c r="O37" s="23" t="s">
        <v>52</v>
      </c>
      <c r="P37" s="22">
        <v>0</v>
      </c>
      <c r="Q37" s="22">
        <v>0</v>
      </c>
      <c r="R37" s="23" t="s">
        <v>52</v>
      </c>
      <c r="S37" s="22">
        <v>0</v>
      </c>
      <c r="T37" s="22">
        <v>0</v>
      </c>
      <c r="U37" s="23" t="s">
        <v>52</v>
      </c>
      <c r="V37" s="22">
        <v>0</v>
      </c>
      <c r="W37" s="22">
        <v>0</v>
      </c>
      <c r="X37" s="23" t="s">
        <v>52</v>
      </c>
      <c r="Y37" s="22">
        <v>0</v>
      </c>
      <c r="Z37" s="22">
        <v>0</v>
      </c>
      <c r="AA37" s="23" t="s">
        <v>52</v>
      </c>
      <c r="AB37" s="22">
        <v>0</v>
      </c>
      <c r="AC37" s="22">
        <v>0</v>
      </c>
      <c r="AD37" s="23" t="s">
        <v>52</v>
      </c>
      <c r="AE37" s="22">
        <v>0</v>
      </c>
      <c r="AF37" s="22">
        <v>0</v>
      </c>
      <c r="AG37" s="23" t="s">
        <v>52</v>
      </c>
      <c r="AH37" s="22">
        <v>0</v>
      </c>
      <c r="AI37" s="22">
        <v>0</v>
      </c>
      <c r="AJ37" s="23" t="s">
        <v>52</v>
      </c>
      <c r="AK37" s="22">
        <v>0</v>
      </c>
      <c r="AL37" s="22">
        <v>0</v>
      </c>
      <c r="AM37" s="23" t="s">
        <v>52</v>
      </c>
      <c r="AN37" s="22">
        <v>0</v>
      </c>
      <c r="AO37" s="22">
        <v>0</v>
      </c>
      <c r="AP37" s="23" t="s">
        <v>52</v>
      </c>
      <c r="AQ37" s="22">
        <v>0</v>
      </c>
      <c r="AR37" s="22">
        <v>0</v>
      </c>
      <c r="AS37" s="23" t="s">
        <v>52</v>
      </c>
      <c r="AT37" s="22">
        <v>0</v>
      </c>
      <c r="AU37" s="22">
        <v>0</v>
      </c>
      <c r="AV37" s="23" t="s">
        <v>52</v>
      </c>
      <c r="AW37" s="22">
        <v>0</v>
      </c>
      <c r="AX37" s="22">
        <v>0</v>
      </c>
      <c r="AY37" s="23" t="str">
        <f>IF(SUMPRODUCT($J$66:AX$66,$J37:AX37)&lt;0.5, "Pending", IF(AX37&lt;0.5, "Complete", "In Progress"))</f>
        <v>Pending</v>
      </c>
      <c r="AZ37" s="22">
        <v>0</v>
      </c>
      <c r="BA37" s="22">
        <f t="shared" si="22"/>
        <v>0</v>
      </c>
      <c r="BB37" s="23" t="str">
        <f>IF(SUMPRODUCT($J$66:BA$66,$J37:BA37)&lt;0.5, "Pending", IF(BA37&lt;0.5, "Complete", "In Progress"))</f>
        <v>Pending</v>
      </c>
      <c r="BC37" s="22">
        <v>0</v>
      </c>
      <c r="BD37" s="22">
        <f t="shared" si="23"/>
        <v>0</v>
      </c>
      <c r="BE37" s="23" t="str">
        <f>IF(SUMPRODUCT($J$66:BD$66,$J37:BD37)&lt;0.5, "Pending", IF(BD37&lt;0.5, "Complete", "In Progress"))</f>
        <v>Pending</v>
      </c>
      <c r="BF37" s="22">
        <v>0</v>
      </c>
      <c r="BG37" s="22">
        <f t="shared" si="24"/>
        <v>0</v>
      </c>
      <c r="BH37" s="23" t="str">
        <f>IF(SUMPRODUCT($J$66:BG$66,$J37:BG37)&lt;0.5, "Pending", IF(BG37&lt;0.5, "Complete", "In Progress"))</f>
        <v>Pending</v>
      </c>
      <c r="BI37" s="22">
        <v>0</v>
      </c>
      <c r="BJ37" s="22">
        <f t="shared" si="25"/>
        <v>0</v>
      </c>
      <c r="BK37" s="23" t="str">
        <f>IF(SUMPRODUCT($J$66:BJ$66,$J37:BJ37)&lt;0.5, "Pending", IF(BJ37&lt;0.5, "Complete", "In Progress"))</f>
        <v>Pending</v>
      </c>
      <c r="BL37" s="22">
        <v>0</v>
      </c>
      <c r="BM37" s="22">
        <f t="shared" si="26"/>
        <v>0</v>
      </c>
      <c r="BN37" s="23" t="str">
        <f>IF(SUMPRODUCT($J$66:BM$66,$J37:BM37)&lt;0.5, "Pending", IF(BM37&lt;0.5, "Complete", "In Progress"))</f>
        <v>Pending</v>
      </c>
      <c r="BO37" s="22">
        <v>0</v>
      </c>
      <c r="BP37" s="22">
        <f t="shared" si="27"/>
        <v>0</v>
      </c>
      <c r="BQ37" s="23" t="str">
        <f>IF(SUMPRODUCT($J$66:BP$66,$J37:BP37)&lt;0.5, "Pending", IF(BP37&lt;0.5, "Complete", "In Progress"))</f>
        <v>Pending</v>
      </c>
      <c r="BR37" s="22">
        <v>0</v>
      </c>
      <c r="BS37" s="22">
        <f t="shared" si="28"/>
        <v>0</v>
      </c>
      <c r="BT37" s="23" t="str">
        <f>IF(SUMPRODUCT($J$66:BS$66,$J37:BS37)&lt;0.5, "Pending", IF(BS37&lt;0.5, "Complete", "In Progress"))</f>
        <v>Pending</v>
      </c>
      <c r="BU37" s="22">
        <v>0</v>
      </c>
      <c r="BV37" s="22">
        <f t="shared" si="29"/>
        <v>0</v>
      </c>
      <c r="BW37" s="23" t="str">
        <f>IF(SUMPRODUCT($J$66:BV$66,$J37:BV37)&lt;0.5, "Pending", IF(BV37&lt;0.5, "Complete", "In Progress"))</f>
        <v>Pending</v>
      </c>
      <c r="BX37" s="22">
        <v>0</v>
      </c>
      <c r="BY37" s="22">
        <f t="shared" si="30"/>
        <v>0</v>
      </c>
      <c r="BZ37" s="23" t="str">
        <f>IF(SUMPRODUCT($J$66:BY$66,$J37:BY37)&lt;0.5, "Pending", IF(BY37&lt;0.5, "Complete", "In Progress"))</f>
        <v>Pending</v>
      </c>
      <c r="CA37" s="22">
        <v>0</v>
      </c>
      <c r="CB37" s="22">
        <f t="shared" si="31"/>
        <v>0</v>
      </c>
      <c r="CC37" s="23" t="str">
        <f>IF(SUMPRODUCT($J$66:CB$66,$J37:CB37)&lt;0.5, "Pending", IF(CB37&lt;0.5, "Complete", "In Progress"))</f>
        <v>Pending</v>
      </c>
      <c r="CD37" s="22">
        <v>0</v>
      </c>
      <c r="CE37" s="22">
        <f t="shared" si="10"/>
        <v>0</v>
      </c>
      <c r="CF37" s="23" t="str">
        <f>IF(SUMPRODUCT($J$66:CE$66,$J37:CE37)&lt;0.5, "Pending", IF(CE37&lt;0.5, "Complete", "In Progress"))</f>
        <v>Pending</v>
      </c>
      <c r="CG37" s="22">
        <v>0</v>
      </c>
      <c r="CH37" s="22">
        <f t="shared" si="11"/>
        <v>0</v>
      </c>
      <c r="CI37" s="23" t="str">
        <f>IF(SUMPRODUCT($J$66:CH$66,$J37:CH37)&lt;0.5, "Pending", IF(CH37&lt;0.5, "Complete", "In Progress"))</f>
        <v>Pending</v>
      </c>
      <c r="CJ37" s="22">
        <v>0</v>
      </c>
      <c r="CK37" s="22">
        <f t="shared" si="12"/>
        <v>0</v>
      </c>
      <c r="CL37" s="23" t="str">
        <f>IF(SUMPRODUCT($J$66:CK$66,$J37:CK37)&lt;0.5, "Pending", IF(CK37&lt;0.5, "Complete", "In Progress"))</f>
        <v>Pending</v>
      </c>
      <c r="CM37" s="22">
        <v>0</v>
      </c>
      <c r="CN37" s="22">
        <f t="shared" si="13"/>
        <v>0</v>
      </c>
      <c r="CO37" s="23" t="str">
        <f>IF(SUMPRODUCT($J$66:CN$66,$J37:CN37)&lt;0.5, "Pending", IF(CN37&lt;0.5, "Complete", "In Progress"))</f>
        <v>Pending</v>
      </c>
      <c r="CP37" s="22">
        <v>0</v>
      </c>
      <c r="CQ37" s="22">
        <f t="shared" si="14"/>
        <v>0</v>
      </c>
      <c r="CR37" s="23" t="str">
        <f>IF(SUMPRODUCT($J$66:CQ$66,$J37:CQ37)&lt;0.5, "Pending", IF(CQ37&lt;0.5, "Complete", "In Progress"))</f>
        <v>Pending</v>
      </c>
      <c r="CS37" s="22">
        <v>0</v>
      </c>
      <c r="CT37" s="22">
        <f t="shared" si="15"/>
        <v>0</v>
      </c>
      <c r="CU37" s="23" t="str">
        <f>IF(SUMPRODUCT($J$66:CT$66,$J37:CT37)&lt;0.5, "Pending", IF(CT37&lt;0.5, "Complete", "In Progress"))</f>
        <v>Pending</v>
      </c>
      <c r="CV37" s="22">
        <v>0</v>
      </c>
      <c r="CW37" s="22">
        <f t="shared" si="16"/>
        <v>0</v>
      </c>
      <c r="CX37" s="23" t="str">
        <f>IF(SUMPRODUCT($J$66:CW$66,$J37:CW37)&lt;0.5, "Pending", IF(CW37&lt;0.5, "Complete", "In Progress"))</f>
        <v>Pending</v>
      </c>
      <c r="CY37" s="22">
        <v>0</v>
      </c>
      <c r="CZ37" s="22">
        <f t="shared" si="17"/>
        <v>0</v>
      </c>
      <c r="DA37" s="23" t="str">
        <f>IF(SUMPRODUCT($J$66:CZ$66,$J37:CZ37)&lt;0.5, "Pending", IF(CZ37&lt;0.5, "Complete", "In Progress"))</f>
        <v>Pending</v>
      </c>
      <c r="DB37" s="22">
        <v>0</v>
      </c>
      <c r="DC37" s="22">
        <f t="shared" si="18"/>
        <v>0</v>
      </c>
      <c r="DD37" s="23" t="str">
        <f>IF(SUMPRODUCT($J$66:DC$66,$J37:DC37)&lt;0.5, "Pending", IF(DC37&lt;0.5, "Complete", "In Progress"))</f>
        <v>Pending</v>
      </c>
      <c r="DE37" s="22">
        <v>0</v>
      </c>
      <c r="DF37" s="22">
        <f t="shared" si="19"/>
        <v>0</v>
      </c>
      <c r="DG37" s="23" t="str">
        <f>IF(SUMPRODUCT($J$66:DF$66,$J37:DF37)&lt;0.5, "Pending", IF(DF37&lt;0.5, "Complete", "In Progress"))</f>
        <v>Pending</v>
      </c>
      <c r="DH37" s="22">
        <v>0</v>
      </c>
      <c r="DI37" s="22">
        <f t="shared" si="20"/>
        <v>0</v>
      </c>
      <c r="DJ37" s="23" t="str">
        <f>IF(SUMPRODUCT($J$66:DI$66,$J37:DI37)&lt;0.5, "Pending", IF(DI37&lt;0.5, "Complete", "In Progress"))</f>
        <v>Pending</v>
      </c>
      <c r="DK37" s="22">
        <v>0</v>
      </c>
      <c r="DL37" s="22">
        <f t="shared" si="21"/>
        <v>0</v>
      </c>
      <c r="DM37" s="23" t="str">
        <f>IF(SUMPRODUCT($J$66:DL$66,$J37:DL37)&lt;0.5, "Pending", IF(DL37&lt;0.5, "Complete", "In Progress"))</f>
        <v>Pending</v>
      </c>
      <c r="DN37" s="24"/>
      <c r="DO37" s="25">
        <f>SUMPRODUCT($H$66:AY$66,$H37:AY37)</f>
        <v>0</v>
      </c>
    </row>
    <row r="38" spans="1:119" ht="12.75">
      <c r="A38" s="16"/>
      <c r="B38" s="16"/>
      <c r="C38" s="16"/>
      <c r="D38" s="17"/>
      <c r="E38" s="164" t="s">
        <v>100</v>
      </c>
      <c r="F38" s="18"/>
      <c r="G38" s="19"/>
      <c r="H38" s="20"/>
      <c r="I38" s="21">
        <v>0</v>
      </c>
      <c r="J38" s="22">
        <v>0</v>
      </c>
      <c r="K38" s="22">
        <v>0</v>
      </c>
      <c r="L38" s="23" t="s">
        <v>52</v>
      </c>
      <c r="M38" s="22">
        <v>0</v>
      </c>
      <c r="N38" s="22">
        <v>0</v>
      </c>
      <c r="O38" s="23" t="s">
        <v>52</v>
      </c>
      <c r="P38" s="22">
        <v>0</v>
      </c>
      <c r="Q38" s="22">
        <v>0</v>
      </c>
      <c r="R38" s="23" t="s">
        <v>52</v>
      </c>
      <c r="S38" s="22">
        <v>0</v>
      </c>
      <c r="T38" s="22">
        <v>0</v>
      </c>
      <c r="U38" s="23" t="s">
        <v>52</v>
      </c>
      <c r="V38" s="22">
        <v>0</v>
      </c>
      <c r="W38" s="22">
        <v>0</v>
      </c>
      <c r="X38" s="23" t="s">
        <v>52</v>
      </c>
      <c r="Y38" s="22">
        <v>0</v>
      </c>
      <c r="Z38" s="22">
        <v>0</v>
      </c>
      <c r="AA38" s="23" t="s">
        <v>52</v>
      </c>
      <c r="AB38" s="22">
        <v>0</v>
      </c>
      <c r="AC38" s="22">
        <v>0</v>
      </c>
      <c r="AD38" s="23" t="s">
        <v>52</v>
      </c>
      <c r="AE38" s="22">
        <v>0</v>
      </c>
      <c r="AF38" s="22">
        <v>0</v>
      </c>
      <c r="AG38" s="23" t="s">
        <v>52</v>
      </c>
      <c r="AH38" s="22">
        <v>0</v>
      </c>
      <c r="AI38" s="22">
        <v>0</v>
      </c>
      <c r="AJ38" s="23" t="s">
        <v>52</v>
      </c>
      <c r="AK38" s="22">
        <v>0</v>
      </c>
      <c r="AL38" s="22">
        <v>0</v>
      </c>
      <c r="AM38" s="23" t="s">
        <v>52</v>
      </c>
      <c r="AN38" s="22">
        <v>0</v>
      </c>
      <c r="AO38" s="22">
        <v>0</v>
      </c>
      <c r="AP38" s="23" t="s">
        <v>52</v>
      </c>
      <c r="AQ38" s="22">
        <v>0</v>
      </c>
      <c r="AR38" s="22">
        <v>0</v>
      </c>
      <c r="AS38" s="23" t="s">
        <v>52</v>
      </c>
      <c r="AT38" s="22">
        <v>0</v>
      </c>
      <c r="AU38" s="22">
        <v>0</v>
      </c>
      <c r="AV38" s="23" t="s">
        <v>52</v>
      </c>
      <c r="AW38" s="22">
        <v>0</v>
      </c>
      <c r="AX38" s="22">
        <v>0</v>
      </c>
      <c r="AY38" s="23" t="str">
        <f>IF(SUMPRODUCT($J$66:AX$66,$J38:AX38)&lt;0.5, "Pending", IF(AX38&lt;0.5, "Complete", "In Progress"))</f>
        <v>Pending</v>
      </c>
      <c r="AZ38" s="22">
        <v>0</v>
      </c>
      <c r="BA38" s="22">
        <f t="shared" si="22"/>
        <v>0</v>
      </c>
      <c r="BB38" s="23" t="str">
        <f>IF(SUMPRODUCT($J$66:BA$66,$J38:BA38)&lt;0.5, "Pending", IF(BA38&lt;0.5, "Complete", "In Progress"))</f>
        <v>Pending</v>
      </c>
      <c r="BC38" s="22">
        <v>0</v>
      </c>
      <c r="BD38" s="22">
        <f t="shared" si="23"/>
        <v>0</v>
      </c>
      <c r="BE38" s="23" t="str">
        <f>IF(SUMPRODUCT($J$66:BD$66,$J38:BD38)&lt;0.5, "Pending", IF(BD38&lt;0.5, "Complete", "In Progress"))</f>
        <v>Pending</v>
      </c>
      <c r="BF38" s="22">
        <v>0</v>
      </c>
      <c r="BG38" s="22">
        <f t="shared" si="24"/>
        <v>0</v>
      </c>
      <c r="BH38" s="23" t="str">
        <f>IF(SUMPRODUCT($J$66:BG$66,$J38:BG38)&lt;0.5, "Pending", IF(BG38&lt;0.5, "Complete", "In Progress"))</f>
        <v>Pending</v>
      </c>
      <c r="BI38" s="22">
        <v>0</v>
      </c>
      <c r="BJ38" s="22">
        <f t="shared" si="25"/>
        <v>0</v>
      </c>
      <c r="BK38" s="23" t="str">
        <f>IF(SUMPRODUCT($J$66:BJ$66,$J38:BJ38)&lt;0.5, "Pending", IF(BJ38&lt;0.5, "Complete", "In Progress"))</f>
        <v>Pending</v>
      </c>
      <c r="BL38" s="22">
        <v>0</v>
      </c>
      <c r="BM38" s="22">
        <f t="shared" si="26"/>
        <v>0</v>
      </c>
      <c r="BN38" s="23" t="str">
        <f>IF(SUMPRODUCT($J$66:BM$66,$J38:BM38)&lt;0.5, "Pending", IF(BM38&lt;0.5, "Complete", "In Progress"))</f>
        <v>Pending</v>
      </c>
      <c r="BO38" s="22">
        <v>0</v>
      </c>
      <c r="BP38" s="22">
        <f t="shared" si="27"/>
        <v>0</v>
      </c>
      <c r="BQ38" s="23" t="str">
        <f>IF(SUMPRODUCT($J$66:BP$66,$J38:BP38)&lt;0.5, "Pending", IF(BP38&lt;0.5, "Complete", "In Progress"))</f>
        <v>Pending</v>
      </c>
      <c r="BR38" s="22">
        <v>0</v>
      </c>
      <c r="BS38" s="22">
        <f t="shared" si="28"/>
        <v>0</v>
      </c>
      <c r="BT38" s="23" t="str">
        <f>IF(SUMPRODUCT($J$66:BS$66,$J38:BS38)&lt;0.5, "Pending", IF(BS38&lt;0.5, "Complete", "In Progress"))</f>
        <v>Pending</v>
      </c>
      <c r="BU38" s="22">
        <v>0</v>
      </c>
      <c r="BV38" s="22">
        <f t="shared" si="29"/>
        <v>0</v>
      </c>
      <c r="BW38" s="23" t="str">
        <f>IF(SUMPRODUCT($J$66:BV$66,$J38:BV38)&lt;0.5, "Pending", IF(BV38&lt;0.5, "Complete", "In Progress"))</f>
        <v>Pending</v>
      </c>
      <c r="BX38" s="22">
        <v>0</v>
      </c>
      <c r="BY38" s="22">
        <f t="shared" si="30"/>
        <v>0</v>
      </c>
      <c r="BZ38" s="23" t="str">
        <f>IF(SUMPRODUCT($J$66:BY$66,$J38:BY38)&lt;0.5, "Pending", IF(BY38&lt;0.5, "Complete", "In Progress"))</f>
        <v>Pending</v>
      </c>
      <c r="CA38" s="22">
        <v>0</v>
      </c>
      <c r="CB38" s="22">
        <f t="shared" si="31"/>
        <v>0</v>
      </c>
      <c r="CC38" s="23" t="str">
        <f>IF(SUMPRODUCT($J$66:CB$66,$J38:CB38)&lt;0.5, "Pending", IF(CB38&lt;0.5, "Complete", "In Progress"))</f>
        <v>Pending</v>
      </c>
      <c r="CD38" s="22">
        <v>0</v>
      </c>
      <c r="CE38" s="22">
        <f t="shared" si="10"/>
        <v>0</v>
      </c>
      <c r="CF38" s="23" t="str">
        <f>IF(SUMPRODUCT($J$66:CE$66,$J38:CE38)&lt;0.5, "Pending", IF(CE38&lt;0.5, "Complete", "In Progress"))</f>
        <v>Pending</v>
      </c>
      <c r="CG38" s="22">
        <v>0</v>
      </c>
      <c r="CH38" s="22">
        <f t="shared" si="11"/>
        <v>0</v>
      </c>
      <c r="CI38" s="23" t="str">
        <f>IF(SUMPRODUCT($J$66:CH$66,$J38:CH38)&lt;0.5, "Pending", IF(CH38&lt;0.5, "Complete", "In Progress"))</f>
        <v>Pending</v>
      </c>
      <c r="CJ38" s="22">
        <v>0</v>
      </c>
      <c r="CK38" s="22">
        <f t="shared" si="12"/>
        <v>0</v>
      </c>
      <c r="CL38" s="23" t="str">
        <f>IF(SUMPRODUCT($J$66:CK$66,$J38:CK38)&lt;0.5, "Pending", IF(CK38&lt;0.5, "Complete", "In Progress"))</f>
        <v>Pending</v>
      </c>
      <c r="CM38" s="22">
        <v>0</v>
      </c>
      <c r="CN38" s="22">
        <f t="shared" si="13"/>
        <v>0</v>
      </c>
      <c r="CO38" s="23" t="str">
        <f>IF(SUMPRODUCT($J$66:CN$66,$J38:CN38)&lt;0.5, "Pending", IF(CN38&lt;0.5, "Complete", "In Progress"))</f>
        <v>Pending</v>
      </c>
      <c r="CP38" s="22">
        <v>0</v>
      </c>
      <c r="CQ38" s="22">
        <f t="shared" si="14"/>
        <v>0</v>
      </c>
      <c r="CR38" s="23" t="str">
        <f>IF(SUMPRODUCT($J$66:CQ$66,$J38:CQ38)&lt;0.5, "Pending", IF(CQ38&lt;0.5, "Complete", "In Progress"))</f>
        <v>Pending</v>
      </c>
      <c r="CS38" s="22">
        <v>0</v>
      </c>
      <c r="CT38" s="22">
        <f t="shared" si="15"/>
        <v>0</v>
      </c>
      <c r="CU38" s="23" t="str">
        <f>IF(SUMPRODUCT($J$66:CT$66,$J38:CT38)&lt;0.5, "Pending", IF(CT38&lt;0.5, "Complete", "In Progress"))</f>
        <v>Pending</v>
      </c>
      <c r="CV38" s="22">
        <v>0</v>
      </c>
      <c r="CW38" s="22">
        <f t="shared" si="16"/>
        <v>0</v>
      </c>
      <c r="CX38" s="23" t="str">
        <f>IF(SUMPRODUCT($J$66:CW$66,$J38:CW38)&lt;0.5, "Pending", IF(CW38&lt;0.5, "Complete", "In Progress"))</f>
        <v>Pending</v>
      </c>
      <c r="CY38" s="22">
        <v>0</v>
      </c>
      <c r="CZ38" s="22">
        <f t="shared" si="17"/>
        <v>0</v>
      </c>
      <c r="DA38" s="23" t="str">
        <f>IF(SUMPRODUCT($J$66:CZ$66,$J38:CZ38)&lt;0.5, "Pending", IF(CZ38&lt;0.5, "Complete", "In Progress"))</f>
        <v>Pending</v>
      </c>
      <c r="DB38" s="22">
        <v>0</v>
      </c>
      <c r="DC38" s="22">
        <f t="shared" si="18"/>
        <v>0</v>
      </c>
      <c r="DD38" s="23" t="str">
        <f>IF(SUMPRODUCT($J$66:DC$66,$J38:DC38)&lt;0.5, "Pending", IF(DC38&lt;0.5, "Complete", "In Progress"))</f>
        <v>Pending</v>
      </c>
      <c r="DE38" s="22">
        <v>0</v>
      </c>
      <c r="DF38" s="22">
        <f t="shared" si="19"/>
        <v>0</v>
      </c>
      <c r="DG38" s="23" t="str">
        <f>IF(SUMPRODUCT($J$66:DF$66,$J38:DF38)&lt;0.5, "Pending", IF(DF38&lt;0.5, "Complete", "In Progress"))</f>
        <v>Pending</v>
      </c>
      <c r="DH38" s="22">
        <v>0</v>
      </c>
      <c r="DI38" s="22">
        <f t="shared" si="20"/>
        <v>0</v>
      </c>
      <c r="DJ38" s="23" t="str">
        <f>IF(SUMPRODUCT($J$66:DI$66,$J38:DI38)&lt;0.5, "Pending", IF(DI38&lt;0.5, "Complete", "In Progress"))</f>
        <v>Pending</v>
      </c>
      <c r="DK38" s="22">
        <v>0</v>
      </c>
      <c r="DL38" s="22">
        <f t="shared" si="21"/>
        <v>0</v>
      </c>
      <c r="DM38" s="23" t="str">
        <f>IF(SUMPRODUCT($J$66:DL$66,$J38:DL38)&lt;0.5, "Pending", IF(DL38&lt;0.5, "Complete", "In Progress"))</f>
        <v>Pending</v>
      </c>
      <c r="DN38" s="24"/>
      <c r="DO38" s="25">
        <f>SUMPRODUCT($H$66:AY$66,$H38:AY38)</f>
        <v>0</v>
      </c>
    </row>
    <row r="39" spans="1:119" ht="12.75">
      <c r="A39" s="16"/>
      <c r="B39" s="16"/>
      <c r="C39" s="16"/>
      <c r="D39" s="17"/>
      <c r="E39" s="164" t="s">
        <v>101</v>
      </c>
      <c r="F39" s="18" t="s">
        <v>53</v>
      </c>
      <c r="G39" s="19" t="s">
        <v>59</v>
      </c>
      <c r="H39" s="20">
        <v>3</v>
      </c>
      <c r="I39" s="21">
        <v>2</v>
      </c>
      <c r="J39" s="22">
        <v>0</v>
      </c>
      <c r="K39" s="22">
        <v>0</v>
      </c>
      <c r="L39" s="23" t="s">
        <v>52</v>
      </c>
      <c r="M39" s="22">
        <v>0</v>
      </c>
      <c r="N39" s="22">
        <v>0</v>
      </c>
      <c r="O39" s="23" t="s">
        <v>52</v>
      </c>
      <c r="P39" s="22">
        <v>0</v>
      </c>
      <c r="Q39" s="22">
        <v>0</v>
      </c>
      <c r="R39" s="23" t="s">
        <v>52</v>
      </c>
      <c r="S39" s="22">
        <v>0</v>
      </c>
      <c r="T39" s="22">
        <v>0</v>
      </c>
      <c r="U39" s="23" t="s">
        <v>52</v>
      </c>
      <c r="V39" s="22">
        <v>0</v>
      </c>
      <c r="W39" s="22">
        <v>0</v>
      </c>
      <c r="X39" s="23" t="s">
        <v>52</v>
      </c>
      <c r="Y39" s="22">
        <v>0</v>
      </c>
      <c r="Z39" s="22">
        <v>0</v>
      </c>
      <c r="AA39" s="23" t="s">
        <v>52</v>
      </c>
      <c r="AB39" s="22">
        <v>0</v>
      </c>
      <c r="AC39" s="22">
        <v>0</v>
      </c>
      <c r="AD39" s="23" t="s">
        <v>52</v>
      </c>
      <c r="AE39" s="22">
        <v>0</v>
      </c>
      <c r="AF39" s="22">
        <v>0</v>
      </c>
      <c r="AG39" s="23" t="s">
        <v>52</v>
      </c>
      <c r="AH39" s="22">
        <v>0</v>
      </c>
      <c r="AI39" s="22">
        <v>0</v>
      </c>
      <c r="AJ39" s="23" t="s">
        <v>52</v>
      </c>
      <c r="AK39" s="22">
        <v>0</v>
      </c>
      <c r="AL39" s="22">
        <v>0</v>
      </c>
      <c r="AM39" s="23" t="s">
        <v>52</v>
      </c>
      <c r="AN39" s="22">
        <v>0</v>
      </c>
      <c r="AO39" s="22">
        <v>0</v>
      </c>
      <c r="AP39" s="23" t="s">
        <v>52</v>
      </c>
      <c r="AQ39" s="22">
        <v>0</v>
      </c>
      <c r="AR39" s="22">
        <v>0</v>
      </c>
      <c r="AS39" s="23" t="s">
        <v>52</v>
      </c>
      <c r="AT39" s="22">
        <v>0</v>
      </c>
      <c r="AU39" s="22">
        <v>0</v>
      </c>
      <c r="AV39" s="23" t="s">
        <v>52</v>
      </c>
      <c r="AW39" s="22">
        <v>0</v>
      </c>
      <c r="AX39" s="22">
        <v>3</v>
      </c>
      <c r="AY39" s="23" t="str">
        <f>IF(SUMPRODUCT($J$66:AX$66,$J39:AX39)&lt;0.5, "Pending", IF(AX39&lt;0.5, "Complete", "In Progress"))</f>
        <v>Pending</v>
      </c>
      <c r="AZ39" s="22">
        <v>0</v>
      </c>
      <c r="BA39" s="22">
        <f t="shared" si="22"/>
        <v>3</v>
      </c>
      <c r="BB39" s="23" t="str">
        <f>IF(SUMPRODUCT($J$66:BA$66,$J39:BA39)&lt;0.5, "Pending", IF(BA39&lt;0.5, "Complete", "In Progress"))</f>
        <v>Pending</v>
      </c>
      <c r="BC39" s="22">
        <v>0</v>
      </c>
      <c r="BD39" s="22">
        <f t="shared" si="23"/>
        <v>3</v>
      </c>
      <c r="BE39" s="23" t="str">
        <f>IF(SUMPRODUCT($J$66:BD$66,$J39:BD39)&lt;0.5, "Pending", IF(BD39&lt;0.5, "Complete", "In Progress"))</f>
        <v>Pending</v>
      </c>
      <c r="BF39" s="22">
        <v>0</v>
      </c>
      <c r="BG39" s="22">
        <f t="shared" si="24"/>
        <v>3</v>
      </c>
      <c r="BH39" s="23" t="str">
        <f>IF(SUMPRODUCT($J$66:BG$66,$J39:BG39)&lt;0.5, "Pending", IF(BG39&lt;0.5, "Complete", "In Progress"))</f>
        <v>Pending</v>
      </c>
      <c r="BI39" s="22">
        <v>0</v>
      </c>
      <c r="BJ39" s="22">
        <f t="shared" si="25"/>
        <v>3</v>
      </c>
      <c r="BK39" s="23" t="str">
        <f>IF(SUMPRODUCT($J$66:BJ$66,$J39:BJ39)&lt;0.5, "Pending", IF(BJ39&lt;0.5, "Complete", "In Progress"))</f>
        <v>Pending</v>
      </c>
      <c r="BL39" s="22">
        <v>0</v>
      </c>
      <c r="BM39" s="22">
        <f t="shared" si="26"/>
        <v>3</v>
      </c>
      <c r="BN39" s="23" t="str">
        <f>IF(SUMPRODUCT($J$66:BM$66,$J39:BM39)&lt;0.5, "Pending", IF(BM39&lt;0.5, "Complete", "In Progress"))</f>
        <v>Pending</v>
      </c>
      <c r="BO39" s="22">
        <v>0</v>
      </c>
      <c r="BP39" s="22">
        <v>3</v>
      </c>
      <c r="BQ39" s="23" t="str">
        <f>IF(SUMPRODUCT($J$66:BP$66,$J39:BP39)&lt;0.5, "Pending", IF(BP39&lt;0.5, "Complete", "In Progress"))</f>
        <v>Pending</v>
      </c>
      <c r="BR39" s="22">
        <v>0</v>
      </c>
      <c r="BS39" s="22">
        <f t="shared" si="28"/>
        <v>3</v>
      </c>
      <c r="BT39" s="23" t="str">
        <f>IF(SUMPRODUCT($J$66:BS$66,$J39:BS39)&lt;0.5, "Pending", IF(BS39&lt;0.5, "Complete", "In Progress"))</f>
        <v>Pending</v>
      </c>
      <c r="BU39" s="22">
        <v>0</v>
      </c>
      <c r="BV39" s="22">
        <f t="shared" si="29"/>
        <v>3</v>
      </c>
      <c r="BW39" s="23" t="str">
        <f>IF(SUMPRODUCT($J$66:BV$66,$J39:BV39)&lt;0.5, "Pending", IF(BV39&lt;0.5, "Complete", "In Progress"))</f>
        <v>Pending</v>
      </c>
      <c r="BX39" s="22">
        <v>0</v>
      </c>
      <c r="BY39" s="22">
        <f t="shared" si="30"/>
        <v>3</v>
      </c>
      <c r="BZ39" s="23" t="str">
        <f>IF(SUMPRODUCT($J$66:BY$66,$J39:BY39)&lt;0.5, "Pending", IF(BY39&lt;0.5, "Complete", "In Progress"))</f>
        <v>Pending</v>
      </c>
      <c r="CA39" s="22">
        <v>0</v>
      </c>
      <c r="CB39" s="22">
        <f t="shared" si="31"/>
        <v>3</v>
      </c>
      <c r="CC39" s="23" t="str">
        <f>IF(SUMPRODUCT($J$66:CB$66,$J39:CB39)&lt;0.5, "Pending", IF(CB39&lt;0.5, "Complete", "In Progress"))</f>
        <v>Pending</v>
      </c>
      <c r="CD39" s="22">
        <v>0</v>
      </c>
      <c r="CE39" s="22">
        <f t="shared" si="10"/>
        <v>3</v>
      </c>
      <c r="CF39" s="23" t="str">
        <f>IF(SUMPRODUCT($J$66:CE$66,$J39:CE39)&lt;0.5, "Pending", IF(CE39&lt;0.5, "Complete", "In Progress"))</f>
        <v>Pending</v>
      </c>
      <c r="CG39" s="22">
        <v>0</v>
      </c>
      <c r="CH39" s="22">
        <f t="shared" si="11"/>
        <v>3</v>
      </c>
      <c r="CI39" s="23" t="str">
        <f>IF(SUMPRODUCT($J$66:CH$66,$J39:CH39)&lt;0.5, "Pending", IF(CH39&lt;0.5, "Complete", "In Progress"))</f>
        <v>Pending</v>
      </c>
      <c r="CJ39" s="22">
        <v>0</v>
      </c>
      <c r="CK39" s="22">
        <f t="shared" si="12"/>
        <v>3</v>
      </c>
      <c r="CL39" s="23" t="str">
        <f>IF(SUMPRODUCT($J$66:CK$66,$J39:CK39)&lt;0.5, "Pending", IF(CK39&lt;0.5, "Complete", "In Progress"))</f>
        <v>Pending</v>
      </c>
      <c r="CM39" s="22">
        <v>0</v>
      </c>
      <c r="CN39" s="22">
        <f t="shared" si="13"/>
        <v>3</v>
      </c>
      <c r="CO39" s="23" t="str">
        <f>IF(SUMPRODUCT($J$66:CN$66,$J39:CN39)&lt;0.5, "Pending", IF(CN39&lt;0.5, "Complete", "In Progress"))</f>
        <v>Pending</v>
      </c>
      <c r="CP39" s="22">
        <v>0</v>
      </c>
      <c r="CQ39" s="22">
        <f t="shared" si="14"/>
        <v>3</v>
      </c>
      <c r="CR39" s="23" t="str">
        <f>IF(SUMPRODUCT($J$66:CQ$66,$J39:CQ39)&lt;0.5, "Pending", IF(CQ39&lt;0.5, "Complete", "In Progress"))</f>
        <v>Pending</v>
      </c>
      <c r="CS39" s="22">
        <v>0</v>
      </c>
      <c r="CT39" s="22">
        <f t="shared" si="15"/>
        <v>3</v>
      </c>
      <c r="CU39" s="23" t="str">
        <f>IF(SUMPRODUCT($J$66:CT$66,$J39:CT39)&lt;0.5, "Pending", IF(CT39&lt;0.5, "Complete", "In Progress"))</f>
        <v>Pending</v>
      </c>
      <c r="CV39" s="22">
        <v>0</v>
      </c>
      <c r="CW39" s="22">
        <f t="shared" si="16"/>
        <v>3</v>
      </c>
      <c r="CX39" s="23" t="str">
        <f>IF(SUMPRODUCT($J$66:CW$66,$J39:CW39)&lt;0.5, "Pending", IF(CW39&lt;0.5, "Complete", "In Progress"))</f>
        <v>Pending</v>
      </c>
      <c r="CY39" s="22">
        <v>2</v>
      </c>
      <c r="CZ39" s="22">
        <f t="shared" si="17"/>
        <v>1</v>
      </c>
      <c r="DA39" s="23" t="str">
        <f>IF(SUMPRODUCT($J$66:CZ$66,$J39:CZ39)&lt;0.5, "Pending", IF(CZ39&lt;0.5, "Complete", "In Progress"))</f>
        <v>In Progress</v>
      </c>
      <c r="DB39" s="22">
        <v>1</v>
      </c>
      <c r="DC39" s="22">
        <f t="shared" si="18"/>
        <v>0</v>
      </c>
      <c r="DD39" s="23" t="str">
        <f>IF(SUMPRODUCT($J$66:DC$66,$J39:DC39)&lt;0.5, "Pending", IF(DC39&lt;0.5, "Complete", "In Progress"))</f>
        <v>Complete</v>
      </c>
      <c r="DE39" s="22">
        <v>0</v>
      </c>
      <c r="DF39" s="22">
        <f t="shared" si="19"/>
        <v>0</v>
      </c>
      <c r="DG39" s="23" t="str">
        <f>IF(SUMPRODUCT($J$66:DF$66,$J39:DF39)&lt;0.5, "Pending", IF(DF39&lt;0.5, "Complete", "In Progress"))</f>
        <v>Complete</v>
      </c>
      <c r="DH39" s="22">
        <v>0</v>
      </c>
      <c r="DI39" s="22">
        <f t="shared" si="20"/>
        <v>0</v>
      </c>
      <c r="DJ39" s="23" t="str">
        <f>IF(SUMPRODUCT($J$66:DI$66,$J39:DI39)&lt;0.5, "Pending", IF(DI39&lt;0.5, "Complete", "In Progress"))</f>
        <v>Complete</v>
      </c>
      <c r="DK39" s="22">
        <v>0</v>
      </c>
      <c r="DL39" s="22">
        <f t="shared" si="21"/>
        <v>0</v>
      </c>
      <c r="DM39" s="23" t="str">
        <f>IF(SUMPRODUCT($J$66:DL$66,$J39:DL39)&lt;0.5, "Pending", IF(DL39&lt;0.5, "Complete", "In Progress"))</f>
        <v>Complete</v>
      </c>
      <c r="DN39" s="24"/>
      <c r="DO39" s="25">
        <f>SUMPRODUCT($H$66:AY$66,$H39:AY39)</f>
        <v>0</v>
      </c>
    </row>
    <row r="40" spans="1:119" ht="12.75">
      <c r="A40" s="16" t="s">
        <v>56</v>
      </c>
      <c r="B40" s="16"/>
      <c r="C40" s="16" t="s">
        <v>102</v>
      </c>
      <c r="D40" s="17">
        <v>16</v>
      </c>
      <c r="E40" s="164" t="s">
        <v>103</v>
      </c>
      <c r="F40" s="18" t="s">
        <v>53</v>
      </c>
      <c r="G40" s="19" t="str">
        <f t="shared" ca="1" si="0"/>
        <v>Complete</v>
      </c>
      <c r="H40" s="20">
        <v>7.5</v>
      </c>
      <c r="I40" s="21">
        <v>4</v>
      </c>
      <c r="J40" s="22">
        <v>0</v>
      </c>
      <c r="K40" s="22">
        <v>4</v>
      </c>
      <c r="L40" s="23" t="s">
        <v>52</v>
      </c>
      <c r="M40" s="22">
        <v>0</v>
      </c>
      <c r="N40" s="22">
        <v>5</v>
      </c>
      <c r="O40" s="23" t="s">
        <v>52</v>
      </c>
      <c r="P40" s="22">
        <v>0</v>
      </c>
      <c r="Q40" s="22">
        <v>5</v>
      </c>
      <c r="R40" s="23" t="s">
        <v>52</v>
      </c>
      <c r="S40" s="22">
        <v>0</v>
      </c>
      <c r="T40" s="22">
        <v>5</v>
      </c>
      <c r="U40" s="23" t="s">
        <v>52</v>
      </c>
      <c r="V40" s="22">
        <v>0</v>
      </c>
      <c r="W40" s="22">
        <v>5</v>
      </c>
      <c r="X40" s="23" t="s">
        <v>52</v>
      </c>
      <c r="Y40" s="22">
        <v>0</v>
      </c>
      <c r="Z40" s="22">
        <v>5</v>
      </c>
      <c r="AA40" s="23" t="s">
        <v>52</v>
      </c>
      <c r="AB40" s="22">
        <v>0</v>
      </c>
      <c r="AC40" s="22">
        <v>5</v>
      </c>
      <c r="AD40" s="23" t="s">
        <v>52</v>
      </c>
      <c r="AE40" s="22">
        <v>0</v>
      </c>
      <c r="AF40" s="22">
        <v>5</v>
      </c>
      <c r="AG40" s="23" t="s">
        <v>52</v>
      </c>
      <c r="AH40" s="22">
        <v>0</v>
      </c>
      <c r="AI40" s="22">
        <v>5</v>
      </c>
      <c r="AJ40" s="23" t="s">
        <v>52</v>
      </c>
      <c r="AK40" s="22">
        <v>0</v>
      </c>
      <c r="AL40" s="22">
        <v>5</v>
      </c>
      <c r="AM40" s="23" t="s">
        <v>52</v>
      </c>
      <c r="AN40" s="22">
        <v>0</v>
      </c>
      <c r="AO40" s="22">
        <v>5</v>
      </c>
      <c r="AP40" s="23" t="s">
        <v>52</v>
      </c>
      <c r="AQ40" s="22">
        <v>0</v>
      </c>
      <c r="AR40" s="22">
        <v>5</v>
      </c>
      <c r="AS40" s="23" t="s">
        <v>52</v>
      </c>
      <c r="AT40" s="22">
        <v>0</v>
      </c>
      <c r="AU40" s="22">
        <v>5</v>
      </c>
      <c r="AV40" s="23" t="s">
        <v>52</v>
      </c>
      <c r="AW40" s="22">
        <v>0</v>
      </c>
      <c r="AX40" s="22">
        <v>7.5</v>
      </c>
      <c r="AY40" s="23" t="str">
        <f>IF(SUMPRODUCT($J$66:AX$66,$J40:AX40)&lt;0.5, "Pending", IF(AX40&lt;0.5, "Complete", "In Progress"))</f>
        <v>Pending</v>
      </c>
      <c r="AZ40" s="22">
        <v>0</v>
      </c>
      <c r="BA40" s="22">
        <f t="shared" si="22"/>
        <v>7.5</v>
      </c>
      <c r="BB40" s="23" t="str">
        <f>IF(SUMPRODUCT($J$66:BA$66,$J40:BA40)&lt;0.5, "Pending", IF(BA40&lt;0.5, "Complete", "In Progress"))</f>
        <v>Pending</v>
      </c>
      <c r="BC40" s="22">
        <v>0</v>
      </c>
      <c r="BD40" s="22">
        <f t="shared" si="23"/>
        <v>7.5</v>
      </c>
      <c r="BE40" s="23" t="str">
        <f>IF(SUMPRODUCT($J$66:BD$66,$J40:BD40)&lt;0.5, "Pending", IF(BD40&lt;0.5, "Complete", "In Progress"))</f>
        <v>Pending</v>
      </c>
      <c r="BF40" s="22">
        <v>0</v>
      </c>
      <c r="BG40" s="22">
        <f t="shared" si="24"/>
        <v>7.5</v>
      </c>
      <c r="BH40" s="23" t="str">
        <f>IF(SUMPRODUCT($J$66:BG$66,$J40:BG40)&lt;0.5, "Pending", IF(BG40&lt;0.5, "Complete", "In Progress"))</f>
        <v>Pending</v>
      </c>
      <c r="BI40" s="22">
        <v>0</v>
      </c>
      <c r="BJ40" s="22">
        <f t="shared" si="25"/>
        <v>7.5</v>
      </c>
      <c r="BK40" s="23" t="str">
        <f>IF(SUMPRODUCT($J$66:BJ$66,$J40:BJ40)&lt;0.5, "Pending", IF(BJ40&lt;0.5, "Complete", "In Progress"))</f>
        <v>Pending</v>
      </c>
      <c r="BL40" s="22">
        <v>0</v>
      </c>
      <c r="BM40" s="22">
        <v>7.5</v>
      </c>
      <c r="BN40" s="23" t="str">
        <f>IF(SUMPRODUCT($J$66:BM$66,$J40:BM40)&lt;0.5, "Pending", IF(BM40&lt;0.5, "Complete", "In Progress"))</f>
        <v>Pending</v>
      </c>
      <c r="BO40" s="22">
        <v>0</v>
      </c>
      <c r="BP40" s="22">
        <v>7.5</v>
      </c>
      <c r="BQ40" s="23" t="str">
        <f>IF(SUMPRODUCT($J$66:BP$66,$J40:BP40)&lt;0.5, "Pending", IF(BP40&lt;0.5, "Complete", "In Progress"))</f>
        <v>Pending</v>
      </c>
      <c r="BR40" s="22">
        <v>1.5</v>
      </c>
      <c r="BS40" s="22">
        <f t="shared" si="28"/>
        <v>6</v>
      </c>
      <c r="BT40" s="23" t="str">
        <f>IF(SUMPRODUCT($J$66:BS$66,$J40:BS40)&lt;0.5, "Pending", IF(BS40&lt;0.5, "Complete", "In Progress"))</f>
        <v>In Progress</v>
      </c>
      <c r="BU40" s="22">
        <v>0</v>
      </c>
      <c r="BV40" s="22">
        <f t="shared" si="29"/>
        <v>6</v>
      </c>
      <c r="BW40" s="23" t="str">
        <f>IF(SUMPRODUCT($J$66:BV$66,$J40:BV40)&lt;0.5, "Pending", IF(BV40&lt;0.5, "Complete", "In Progress"))</f>
        <v>In Progress</v>
      </c>
      <c r="BX40" s="22">
        <v>0</v>
      </c>
      <c r="BY40" s="22">
        <f t="shared" si="30"/>
        <v>6</v>
      </c>
      <c r="BZ40" s="23" t="str">
        <f>IF(SUMPRODUCT($J$66:BY$66,$J40:BY40)&lt;0.5, "Pending", IF(BY40&lt;0.5, "Complete", "In Progress"))</f>
        <v>In Progress</v>
      </c>
      <c r="CA40" s="22">
        <v>0</v>
      </c>
      <c r="CB40" s="22">
        <f t="shared" si="31"/>
        <v>6</v>
      </c>
      <c r="CC40" s="23" t="str">
        <f>IF(SUMPRODUCT($J$66:CB$66,$J40:CB40)&lt;0.5, "Pending", IF(CB40&lt;0.5, "Complete", "In Progress"))</f>
        <v>In Progress</v>
      </c>
      <c r="CD40" s="22">
        <v>0</v>
      </c>
      <c r="CE40" s="22">
        <f t="shared" si="10"/>
        <v>6</v>
      </c>
      <c r="CF40" s="23" t="str">
        <f>IF(SUMPRODUCT($J$66:CE$66,$J40:CE40)&lt;0.5, "Pending", IF(CE40&lt;0.5, "Complete", "In Progress"))</f>
        <v>In Progress</v>
      </c>
      <c r="CG40" s="22">
        <v>0</v>
      </c>
      <c r="CH40" s="22">
        <f t="shared" si="11"/>
        <v>6</v>
      </c>
      <c r="CI40" s="23" t="str">
        <f>IF(SUMPRODUCT($J$66:CH$66,$J40:CH40)&lt;0.5, "Pending", IF(CH40&lt;0.5, "Complete", "In Progress"))</f>
        <v>In Progress</v>
      </c>
      <c r="CJ40" s="22">
        <v>0</v>
      </c>
      <c r="CK40" s="22">
        <f t="shared" si="12"/>
        <v>6</v>
      </c>
      <c r="CL40" s="23" t="str">
        <f>IF(SUMPRODUCT($J$66:CK$66,$J40:CK40)&lt;0.5, "Pending", IF(CK40&lt;0.5, "Complete", "In Progress"))</f>
        <v>In Progress</v>
      </c>
      <c r="CM40" s="22">
        <v>1</v>
      </c>
      <c r="CN40" s="22">
        <f t="shared" si="13"/>
        <v>5</v>
      </c>
      <c r="CO40" s="23" t="str">
        <f>IF(SUMPRODUCT($J$66:CN$66,$J40:CN40)&lt;0.5, "Pending", IF(CN40&lt;0.5, "Complete", "In Progress"))</f>
        <v>In Progress</v>
      </c>
      <c r="CP40" s="22">
        <v>5</v>
      </c>
      <c r="CQ40" s="22">
        <f t="shared" si="14"/>
        <v>0</v>
      </c>
      <c r="CR40" s="23" t="str">
        <f>IF(SUMPRODUCT($J$66:CQ$66,$J40:CQ40)&lt;0.5, "Pending", IF(CQ40&lt;0.5, "Complete", "In Progress"))</f>
        <v>Complete</v>
      </c>
      <c r="CS40" s="22">
        <v>0</v>
      </c>
      <c r="CT40" s="22">
        <f t="shared" si="15"/>
        <v>0</v>
      </c>
      <c r="CU40" s="23" t="str">
        <f>IF(SUMPRODUCT($J$66:CT$66,$J40:CT40)&lt;0.5, "Pending", IF(CT40&lt;0.5, "Complete", "In Progress"))</f>
        <v>Complete</v>
      </c>
      <c r="CV40" s="22">
        <v>0</v>
      </c>
      <c r="CW40" s="22">
        <f t="shared" si="16"/>
        <v>0</v>
      </c>
      <c r="CX40" s="23" t="str">
        <f>IF(SUMPRODUCT($J$66:CW$66,$J40:CW40)&lt;0.5, "Pending", IF(CW40&lt;0.5, "Complete", "In Progress"))</f>
        <v>Complete</v>
      </c>
      <c r="CY40" s="22">
        <v>0</v>
      </c>
      <c r="CZ40" s="22">
        <f t="shared" si="17"/>
        <v>0</v>
      </c>
      <c r="DA40" s="23" t="str">
        <f>IF(SUMPRODUCT($J$66:CZ$66,$J40:CZ40)&lt;0.5, "Pending", IF(CZ40&lt;0.5, "Complete", "In Progress"))</f>
        <v>Complete</v>
      </c>
      <c r="DB40" s="22">
        <v>0</v>
      </c>
      <c r="DC40" s="22">
        <f t="shared" si="18"/>
        <v>0</v>
      </c>
      <c r="DD40" s="23" t="str">
        <f>IF(SUMPRODUCT($J$66:DC$66,$J40:DC40)&lt;0.5, "Pending", IF(DC40&lt;0.5, "Complete", "In Progress"))</f>
        <v>Complete</v>
      </c>
      <c r="DE40" s="22">
        <v>0</v>
      </c>
      <c r="DF40" s="22">
        <f t="shared" si="19"/>
        <v>0</v>
      </c>
      <c r="DG40" s="23" t="str">
        <f>IF(SUMPRODUCT($J$66:DF$66,$J40:DF40)&lt;0.5, "Pending", IF(DF40&lt;0.5, "Complete", "In Progress"))</f>
        <v>Complete</v>
      </c>
      <c r="DH40" s="22">
        <v>0</v>
      </c>
      <c r="DI40" s="22">
        <f t="shared" si="20"/>
        <v>0</v>
      </c>
      <c r="DJ40" s="23" t="str">
        <f>IF(SUMPRODUCT($J$66:DI$66,$J40:DI40)&lt;0.5, "Pending", IF(DI40&lt;0.5, "Complete", "In Progress"))</f>
        <v>Complete</v>
      </c>
      <c r="DK40" s="22">
        <v>0</v>
      </c>
      <c r="DL40" s="22">
        <f t="shared" si="21"/>
        <v>0</v>
      </c>
      <c r="DM40" s="23" t="str">
        <f>IF(SUMPRODUCT($J$66:DL$66,$J40:DL40)&lt;0.5, "Pending", IF(DL40&lt;0.5, "Complete", "In Progress"))</f>
        <v>Complete</v>
      </c>
      <c r="DN40" s="24"/>
      <c r="DO40" s="25">
        <f>SUMPRODUCT($H$66:AY$66,$H40:AY40)</f>
        <v>0</v>
      </c>
    </row>
    <row r="41" spans="1:119" ht="12.75">
      <c r="A41" s="16"/>
      <c r="B41" s="16"/>
      <c r="C41" s="16"/>
      <c r="D41" s="17"/>
      <c r="E41" s="164" t="s">
        <v>104</v>
      </c>
      <c r="F41" s="18"/>
      <c r="G41" s="19" t="s">
        <v>59</v>
      </c>
      <c r="H41" s="20">
        <v>1</v>
      </c>
      <c r="I41" s="21">
        <v>1</v>
      </c>
      <c r="J41" s="22">
        <v>0</v>
      </c>
      <c r="K41" s="22">
        <v>0</v>
      </c>
      <c r="L41" s="23" t="s">
        <v>52</v>
      </c>
      <c r="M41" s="22">
        <v>0</v>
      </c>
      <c r="N41" s="22">
        <v>0</v>
      </c>
      <c r="O41" s="23" t="s">
        <v>52</v>
      </c>
      <c r="P41" s="22">
        <v>0</v>
      </c>
      <c r="Q41" s="22">
        <v>0</v>
      </c>
      <c r="R41" s="23" t="s">
        <v>52</v>
      </c>
      <c r="S41" s="22">
        <v>0</v>
      </c>
      <c r="T41" s="22">
        <v>0</v>
      </c>
      <c r="U41" s="23" t="s">
        <v>52</v>
      </c>
      <c r="V41" s="22">
        <v>0</v>
      </c>
      <c r="W41" s="22">
        <v>0</v>
      </c>
      <c r="X41" s="23" t="s">
        <v>52</v>
      </c>
      <c r="Y41" s="22">
        <v>0</v>
      </c>
      <c r="Z41" s="22">
        <v>0</v>
      </c>
      <c r="AA41" s="23" t="s">
        <v>52</v>
      </c>
      <c r="AB41" s="22">
        <v>0</v>
      </c>
      <c r="AC41" s="22">
        <v>0</v>
      </c>
      <c r="AD41" s="23" t="s">
        <v>52</v>
      </c>
      <c r="AE41" s="22">
        <v>0</v>
      </c>
      <c r="AF41" s="22">
        <v>0</v>
      </c>
      <c r="AG41" s="23" t="s">
        <v>52</v>
      </c>
      <c r="AH41" s="22">
        <v>0</v>
      </c>
      <c r="AI41" s="22">
        <v>0</v>
      </c>
      <c r="AJ41" s="23" t="s">
        <v>52</v>
      </c>
      <c r="AK41" s="22">
        <v>0</v>
      </c>
      <c r="AL41" s="22">
        <v>0</v>
      </c>
      <c r="AM41" s="23" t="s">
        <v>52</v>
      </c>
      <c r="AN41" s="22">
        <v>0</v>
      </c>
      <c r="AO41" s="22">
        <v>0</v>
      </c>
      <c r="AP41" s="23" t="s">
        <v>52</v>
      </c>
      <c r="AQ41" s="22">
        <v>0</v>
      </c>
      <c r="AR41" s="22">
        <v>0</v>
      </c>
      <c r="AS41" s="23" t="s">
        <v>52</v>
      </c>
      <c r="AT41" s="22">
        <v>0</v>
      </c>
      <c r="AU41" s="22">
        <v>0</v>
      </c>
      <c r="AV41" s="23" t="s">
        <v>52</v>
      </c>
      <c r="AW41" s="22">
        <v>0</v>
      </c>
      <c r="AX41" s="22">
        <v>1</v>
      </c>
      <c r="AY41" s="23" t="str">
        <f>IF(SUMPRODUCT($J$66:AX$66,$J41:AX41)&lt;0.5, "Pending", IF(AX41&lt;0.5, "Complete", "In Progress"))</f>
        <v>Pending</v>
      </c>
      <c r="AZ41" s="22">
        <v>0</v>
      </c>
      <c r="BA41" s="22">
        <f t="shared" si="22"/>
        <v>1</v>
      </c>
      <c r="BB41" s="23" t="str">
        <f>IF(SUMPRODUCT($J$66:BA$66,$J41:BA41)&lt;0.5, "Pending", IF(BA41&lt;0.5, "Complete", "In Progress"))</f>
        <v>Pending</v>
      </c>
      <c r="BC41" s="22">
        <v>0</v>
      </c>
      <c r="BD41" s="22">
        <f t="shared" si="23"/>
        <v>1</v>
      </c>
      <c r="BE41" s="23" t="str">
        <f>IF(SUMPRODUCT($J$66:BD$66,$J41:BD41)&lt;0.5, "Pending", IF(BD41&lt;0.5, "Complete", "In Progress"))</f>
        <v>Pending</v>
      </c>
      <c r="BF41" s="22">
        <v>0</v>
      </c>
      <c r="BG41" s="22">
        <f t="shared" si="24"/>
        <v>1</v>
      </c>
      <c r="BH41" s="23" t="str">
        <f>IF(SUMPRODUCT($J$66:BG$66,$J41:BG41)&lt;0.5, "Pending", IF(BG41&lt;0.5, "Complete", "In Progress"))</f>
        <v>Pending</v>
      </c>
      <c r="BI41" s="22">
        <v>0</v>
      </c>
      <c r="BJ41" s="22">
        <f t="shared" si="25"/>
        <v>1</v>
      </c>
      <c r="BK41" s="23" t="str">
        <f>IF(SUMPRODUCT($J$66:BJ$66,$J41:BJ41)&lt;0.5, "Pending", IF(BJ41&lt;0.5, "Complete", "In Progress"))</f>
        <v>Pending</v>
      </c>
      <c r="BL41" s="22">
        <v>0</v>
      </c>
      <c r="BM41" s="22">
        <f t="shared" si="26"/>
        <v>1</v>
      </c>
      <c r="BN41" s="23" t="str">
        <f>IF(SUMPRODUCT($J$66:BM$66,$J41:BM41)&lt;0.5, "Pending", IF(BM41&lt;0.5, "Complete", "In Progress"))</f>
        <v>Pending</v>
      </c>
      <c r="BO41" s="22">
        <v>0</v>
      </c>
      <c r="BP41" s="22">
        <f t="shared" si="27"/>
        <v>1</v>
      </c>
      <c r="BQ41" s="23" t="str">
        <f>IF(SUMPRODUCT($J$66:BP$66,$J41:BP41)&lt;0.5, "Pending", IF(BP41&lt;0.5, "Complete", "In Progress"))</f>
        <v>Pending</v>
      </c>
      <c r="BR41" s="22">
        <v>0</v>
      </c>
      <c r="BS41" s="22">
        <f t="shared" si="28"/>
        <v>1</v>
      </c>
      <c r="BT41" s="23" t="str">
        <f>IF(SUMPRODUCT($J$66:BS$66,$J41:BS41)&lt;0.5, "Pending", IF(BS41&lt;0.5, "Complete", "In Progress"))</f>
        <v>Pending</v>
      </c>
      <c r="BU41" s="22">
        <v>0</v>
      </c>
      <c r="BV41" s="22">
        <f t="shared" si="29"/>
        <v>1</v>
      </c>
      <c r="BW41" s="23" t="str">
        <f>IF(SUMPRODUCT($J$66:BV$66,$J41:BV41)&lt;0.5, "Pending", IF(BV41&lt;0.5, "Complete", "In Progress"))</f>
        <v>Pending</v>
      </c>
      <c r="BX41" s="22">
        <v>0</v>
      </c>
      <c r="BY41" s="22">
        <f t="shared" si="30"/>
        <v>1</v>
      </c>
      <c r="BZ41" s="23" t="str">
        <f>IF(SUMPRODUCT($J$66:BY$66,$J41:BY41)&lt;0.5, "Pending", IF(BY41&lt;0.5, "Complete", "In Progress"))</f>
        <v>Pending</v>
      </c>
      <c r="CA41" s="22">
        <v>0</v>
      </c>
      <c r="CB41" s="22">
        <f t="shared" si="31"/>
        <v>1</v>
      </c>
      <c r="CC41" s="23" t="str">
        <f>IF(SUMPRODUCT($J$66:CB$66,$J41:CB41)&lt;0.5, "Pending", IF(CB41&lt;0.5, "Complete", "In Progress"))</f>
        <v>Pending</v>
      </c>
      <c r="CD41" s="22">
        <v>0</v>
      </c>
      <c r="CE41" s="22">
        <f t="shared" si="10"/>
        <v>1</v>
      </c>
      <c r="CF41" s="23" t="str">
        <f>IF(SUMPRODUCT($J$66:CE$66,$J41:CE41)&lt;0.5, "Pending", IF(CE41&lt;0.5, "Complete", "In Progress"))</f>
        <v>Pending</v>
      </c>
      <c r="CG41" s="22">
        <v>0</v>
      </c>
      <c r="CH41" s="22">
        <f t="shared" si="11"/>
        <v>1</v>
      </c>
      <c r="CI41" s="23" t="str">
        <f>IF(SUMPRODUCT($J$66:CH$66,$J41:CH41)&lt;0.5, "Pending", IF(CH41&lt;0.5, "Complete", "In Progress"))</f>
        <v>Pending</v>
      </c>
      <c r="CJ41" s="22">
        <v>0</v>
      </c>
      <c r="CK41" s="22">
        <f t="shared" si="12"/>
        <v>1</v>
      </c>
      <c r="CL41" s="23" t="str">
        <f>IF(SUMPRODUCT($J$66:CK$66,$J41:CK41)&lt;0.5, "Pending", IF(CK41&lt;0.5, "Complete", "In Progress"))</f>
        <v>Pending</v>
      </c>
      <c r="CM41" s="22">
        <v>0</v>
      </c>
      <c r="CN41" s="22">
        <f t="shared" si="13"/>
        <v>1</v>
      </c>
      <c r="CO41" s="23" t="str">
        <f>IF(SUMPRODUCT($J$66:CN$66,$J41:CN41)&lt;0.5, "Pending", IF(CN41&lt;0.5, "Complete", "In Progress"))</f>
        <v>Pending</v>
      </c>
      <c r="CP41" s="22">
        <v>1</v>
      </c>
      <c r="CQ41" s="22">
        <f t="shared" si="14"/>
        <v>0</v>
      </c>
      <c r="CR41" s="23" t="str">
        <f>IF(SUMPRODUCT($J$66:CQ$66,$J41:CQ41)&lt;0.5, "Pending", IF(CQ41&lt;0.5, "Complete", "In Progress"))</f>
        <v>Complete</v>
      </c>
      <c r="CS41" s="22">
        <v>0</v>
      </c>
      <c r="CT41" s="22">
        <f t="shared" si="15"/>
        <v>0</v>
      </c>
      <c r="CU41" s="23" t="str">
        <f>IF(SUMPRODUCT($J$66:CT$66,$J41:CT41)&lt;0.5, "Pending", IF(CT41&lt;0.5, "Complete", "In Progress"))</f>
        <v>Complete</v>
      </c>
      <c r="CV41" s="22">
        <v>0</v>
      </c>
      <c r="CW41" s="22">
        <f t="shared" si="16"/>
        <v>0</v>
      </c>
      <c r="CX41" s="23" t="str">
        <f>IF(SUMPRODUCT($J$66:CW$66,$J41:CW41)&lt;0.5, "Pending", IF(CW41&lt;0.5, "Complete", "In Progress"))</f>
        <v>Complete</v>
      </c>
      <c r="CY41" s="22">
        <v>0</v>
      </c>
      <c r="CZ41" s="22">
        <f t="shared" si="17"/>
        <v>0</v>
      </c>
      <c r="DA41" s="23" t="str">
        <f>IF(SUMPRODUCT($J$66:CZ$66,$J41:CZ41)&lt;0.5, "Pending", IF(CZ41&lt;0.5, "Complete", "In Progress"))</f>
        <v>Complete</v>
      </c>
      <c r="DB41" s="22">
        <v>0</v>
      </c>
      <c r="DC41" s="22">
        <f t="shared" si="18"/>
        <v>0</v>
      </c>
      <c r="DD41" s="23" t="str">
        <f>IF(SUMPRODUCT($J$66:DC$66,$J41:DC41)&lt;0.5, "Pending", IF(DC41&lt;0.5, "Complete", "In Progress"))</f>
        <v>Complete</v>
      </c>
      <c r="DE41" s="22">
        <v>0</v>
      </c>
      <c r="DF41" s="22">
        <f t="shared" si="19"/>
        <v>0</v>
      </c>
      <c r="DG41" s="23" t="str">
        <f>IF(SUMPRODUCT($J$66:DF$66,$J41:DF41)&lt;0.5, "Pending", IF(DF41&lt;0.5, "Complete", "In Progress"))</f>
        <v>Complete</v>
      </c>
      <c r="DH41" s="22">
        <v>0</v>
      </c>
      <c r="DI41" s="22">
        <f t="shared" si="20"/>
        <v>0</v>
      </c>
      <c r="DJ41" s="23" t="str">
        <f>IF(SUMPRODUCT($J$66:DI$66,$J41:DI41)&lt;0.5, "Pending", IF(DI41&lt;0.5, "Complete", "In Progress"))</f>
        <v>Complete</v>
      </c>
      <c r="DK41" s="22">
        <v>0</v>
      </c>
      <c r="DL41" s="22">
        <f t="shared" si="21"/>
        <v>0</v>
      </c>
      <c r="DM41" s="23" t="str">
        <f>IF(SUMPRODUCT($J$66:DL$66,$J41:DL41)&lt;0.5, "Pending", IF(DL41&lt;0.5, "Complete", "In Progress"))</f>
        <v>Complete</v>
      </c>
      <c r="DN41" s="24"/>
      <c r="DO41" s="25">
        <f>SUMPRODUCT($H$66:AY$66,$H41:AY41)</f>
        <v>0</v>
      </c>
    </row>
    <row r="42" spans="1:119" ht="12.75">
      <c r="A42" s="16" t="s">
        <v>56</v>
      </c>
      <c r="B42" s="16"/>
      <c r="C42" s="16" t="s">
        <v>105</v>
      </c>
      <c r="D42" s="17">
        <v>17</v>
      </c>
      <c r="E42" s="164" t="s">
        <v>106</v>
      </c>
      <c r="F42" s="18" t="s">
        <v>53</v>
      </c>
      <c r="G42" s="19" t="str">
        <f t="shared" ca="1" si="0"/>
        <v>Complete</v>
      </c>
      <c r="H42" s="20">
        <v>3</v>
      </c>
      <c r="I42" s="21">
        <v>3</v>
      </c>
      <c r="J42" s="22">
        <v>0</v>
      </c>
      <c r="K42" s="22">
        <v>3</v>
      </c>
      <c r="L42" s="23" t="s">
        <v>52</v>
      </c>
      <c r="M42" s="22">
        <v>0</v>
      </c>
      <c r="N42" s="22">
        <v>3</v>
      </c>
      <c r="O42" s="23" t="s">
        <v>52</v>
      </c>
      <c r="P42" s="22">
        <v>0</v>
      </c>
      <c r="Q42" s="22">
        <v>5</v>
      </c>
      <c r="R42" s="23" t="s">
        <v>52</v>
      </c>
      <c r="S42" s="22">
        <v>0</v>
      </c>
      <c r="T42" s="22">
        <v>5</v>
      </c>
      <c r="U42" s="23" t="s">
        <v>52</v>
      </c>
      <c r="V42" s="22">
        <v>0</v>
      </c>
      <c r="W42" s="22">
        <v>5</v>
      </c>
      <c r="X42" s="23" t="s">
        <v>52</v>
      </c>
      <c r="Y42" s="22">
        <v>0</v>
      </c>
      <c r="Z42" s="22">
        <v>5</v>
      </c>
      <c r="AA42" s="23" t="s">
        <v>52</v>
      </c>
      <c r="AB42" s="22">
        <v>0</v>
      </c>
      <c r="AC42" s="22">
        <v>5</v>
      </c>
      <c r="AD42" s="23" t="s">
        <v>52</v>
      </c>
      <c r="AE42" s="22">
        <v>0</v>
      </c>
      <c r="AF42" s="22">
        <v>5</v>
      </c>
      <c r="AG42" s="23" t="s">
        <v>52</v>
      </c>
      <c r="AH42" s="22">
        <v>0</v>
      </c>
      <c r="AI42" s="22">
        <v>5</v>
      </c>
      <c r="AJ42" s="23" t="s">
        <v>52</v>
      </c>
      <c r="AK42" s="22">
        <v>0</v>
      </c>
      <c r="AL42" s="22">
        <v>5</v>
      </c>
      <c r="AM42" s="23" t="s">
        <v>52</v>
      </c>
      <c r="AN42" s="22">
        <v>0</v>
      </c>
      <c r="AO42" s="22">
        <v>5</v>
      </c>
      <c r="AP42" s="23" t="s">
        <v>52</v>
      </c>
      <c r="AQ42" s="22">
        <v>0</v>
      </c>
      <c r="AR42" s="22">
        <v>5</v>
      </c>
      <c r="AS42" s="23" t="s">
        <v>52</v>
      </c>
      <c r="AT42" s="22">
        <v>0</v>
      </c>
      <c r="AU42" s="22">
        <v>5</v>
      </c>
      <c r="AV42" s="23" t="s">
        <v>52</v>
      </c>
      <c r="AW42" s="22">
        <v>0</v>
      </c>
      <c r="AX42" s="22">
        <v>5</v>
      </c>
      <c r="AY42" s="23" t="str">
        <f>IF(SUMPRODUCT($J$66:AX$66,$J42:AX42)&lt;0.5, "Pending", IF(AX42&lt;0.5, "Complete", "In Progress"))</f>
        <v>Pending</v>
      </c>
      <c r="AZ42" s="22">
        <v>0</v>
      </c>
      <c r="BA42" s="22">
        <f t="shared" si="22"/>
        <v>5</v>
      </c>
      <c r="BB42" s="23" t="str">
        <f>IF(SUMPRODUCT($J$66:BA$66,$J42:BA42)&lt;0.5, "Pending", IF(BA42&lt;0.5, "Complete", "In Progress"))</f>
        <v>Pending</v>
      </c>
      <c r="BC42" s="22">
        <v>0</v>
      </c>
      <c r="BD42" s="22">
        <v>3</v>
      </c>
      <c r="BE42" s="23" t="str">
        <f>IF(SUMPRODUCT($J$66:BD$66,$J42:BD42)&lt;0.5, "Pending", IF(BD42&lt;0.5, "Complete", "In Progress"))</f>
        <v>Pending</v>
      </c>
      <c r="BF42" s="22">
        <v>0</v>
      </c>
      <c r="BG42" s="22">
        <f t="shared" si="24"/>
        <v>3</v>
      </c>
      <c r="BH42" s="23" t="str">
        <f>IF(SUMPRODUCT($J$66:BG$66,$J42:BG42)&lt;0.5, "Pending", IF(BG42&lt;0.5, "Complete", "In Progress"))</f>
        <v>Pending</v>
      </c>
      <c r="BI42" s="22">
        <v>0</v>
      </c>
      <c r="BJ42" s="22">
        <f t="shared" si="25"/>
        <v>3</v>
      </c>
      <c r="BK42" s="23" t="str">
        <f>IF(SUMPRODUCT($J$66:BJ$66,$J42:BJ42)&lt;0.5, "Pending", IF(BJ42&lt;0.5, "Complete", "In Progress"))</f>
        <v>Pending</v>
      </c>
      <c r="BL42" s="22">
        <v>0</v>
      </c>
      <c r="BM42" s="22">
        <f t="shared" si="26"/>
        <v>3</v>
      </c>
      <c r="BN42" s="23" t="str">
        <f>IF(SUMPRODUCT($J$66:BM$66,$J42:BM42)&lt;0.5, "Pending", IF(BM42&lt;0.5, "Complete", "In Progress"))</f>
        <v>Pending</v>
      </c>
      <c r="BO42" s="22">
        <v>0</v>
      </c>
      <c r="BP42" s="22">
        <f t="shared" si="27"/>
        <v>3</v>
      </c>
      <c r="BQ42" s="23" t="str">
        <f>IF(SUMPRODUCT($J$66:BP$66,$J42:BP42)&lt;0.5, "Pending", IF(BP42&lt;0.5, "Complete", "In Progress"))</f>
        <v>Pending</v>
      </c>
      <c r="BR42" s="22">
        <v>1.2</v>
      </c>
      <c r="BS42" s="22">
        <f t="shared" si="28"/>
        <v>1.8</v>
      </c>
      <c r="BT42" s="23" t="str">
        <f>IF(SUMPRODUCT($J$66:BS$66,$J42:BS42)&lt;0.5, "Pending", IF(BS42&lt;0.5, "Complete", "In Progress"))</f>
        <v>In Progress</v>
      </c>
      <c r="BU42" s="22">
        <v>0</v>
      </c>
      <c r="BV42" s="22">
        <f t="shared" si="29"/>
        <v>1.8</v>
      </c>
      <c r="BW42" s="23" t="str">
        <f>IF(SUMPRODUCT($J$66:BV$66,$J42:BV42)&lt;0.5, "Pending", IF(BV42&lt;0.5, "Complete", "In Progress"))</f>
        <v>In Progress</v>
      </c>
      <c r="BX42" s="22">
        <v>0</v>
      </c>
      <c r="BY42" s="22">
        <f t="shared" si="30"/>
        <v>1.8</v>
      </c>
      <c r="BZ42" s="23" t="str">
        <f>IF(SUMPRODUCT($J$66:BY$66,$J42:BY42)&lt;0.5, "Pending", IF(BY42&lt;0.5, "Complete", "In Progress"))</f>
        <v>In Progress</v>
      </c>
      <c r="CA42" s="22">
        <v>0</v>
      </c>
      <c r="CB42" s="22">
        <f t="shared" si="31"/>
        <v>1.8</v>
      </c>
      <c r="CC42" s="23" t="str">
        <f>IF(SUMPRODUCT($J$66:CB$66,$J42:CB42)&lt;0.5, "Pending", IF(CB42&lt;0.5, "Complete", "In Progress"))</f>
        <v>In Progress</v>
      </c>
      <c r="CD42" s="22">
        <v>0</v>
      </c>
      <c r="CE42" s="22">
        <f t="shared" si="10"/>
        <v>1.8</v>
      </c>
      <c r="CF42" s="23" t="str">
        <f>IF(SUMPRODUCT($J$66:CE$66,$J42:CE42)&lt;0.5, "Pending", IF(CE42&lt;0.5, "Complete", "In Progress"))</f>
        <v>In Progress</v>
      </c>
      <c r="CG42" s="22">
        <v>0</v>
      </c>
      <c r="CH42" s="22">
        <f t="shared" si="11"/>
        <v>1.8</v>
      </c>
      <c r="CI42" s="23" t="str">
        <f>IF(SUMPRODUCT($J$66:CH$66,$J42:CH42)&lt;0.5, "Pending", IF(CH42&lt;0.5, "Complete", "In Progress"))</f>
        <v>In Progress</v>
      </c>
      <c r="CJ42" s="22">
        <v>0</v>
      </c>
      <c r="CK42" s="22">
        <f t="shared" si="12"/>
        <v>1.8</v>
      </c>
      <c r="CL42" s="23" t="str">
        <f>IF(SUMPRODUCT($J$66:CK$66,$J42:CK42)&lt;0.5, "Pending", IF(CK42&lt;0.5, "Complete", "In Progress"))</f>
        <v>In Progress</v>
      </c>
      <c r="CM42" s="22">
        <v>1</v>
      </c>
      <c r="CN42" s="22">
        <f t="shared" si="13"/>
        <v>0.8</v>
      </c>
      <c r="CO42" s="23" t="str">
        <f>IF(SUMPRODUCT($J$66:CN$66,$J42:CN42)&lt;0.5, "Pending", IF(CN42&lt;0.5, "Complete", "In Progress"))</f>
        <v>In Progress</v>
      </c>
      <c r="CP42" s="22">
        <v>0.8</v>
      </c>
      <c r="CQ42" s="22">
        <f t="shared" si="14"/>
        <v>0</v>
      </c>
      <c r="CR42" s="23" t="str">
        <f>IF(SUMPRODUCT($J$66:CQ$66,$J42:CQ42)&lt;0.5, "Pending", IF(CQ42&lt;0.5, "Complete", "In Progress"))</f>
        <v>Complete</v>
      </c>
      <c r="CS42" s="22">
        <v>0</v>
      </c>
      <c r="CT42" s="22">
        <f t="shared" si="15"/>
        <v>0</v>
      </c>
      <c r="CU42" s="23" t="str">
        <f>IF(SUMPRODUCT($J$66:CT$66,$J42:CT42)&lt;0.5, "Pending", IF(CT42&lt;0.5, "Complete", "In Progress"))</f>
        <v>Complete</v>
      </c>
      <c r="CV42" s="22">
        <v>0</v>
      </c>
      <c r="CW42" s="22">
        <f t="shared" si="16"/>
        <v>0</v>
      </c>
      <c r="CX42" s="23" t="str">
        <f>IF(SUMPRODUCT($J$66:CW$66,$J42:CW42)&lt;0.5, "Pending", IF(CW42&lt;0.5, "Complete", "In Progress"))</f>
        <v>Complete</v>
      </c>
      <c r="CY42" s="22">
        <v>0</v>
      </c>
      <c r="CZ42" s="22">
        <f t="shared" si="17"/>
        <v>0</v>
      </c>
      <c r="DA42" s="23" t="str">
        <f>IF(SUMPRODUCT($J$66:CZ$66,$J42:CZ42)&lt;0.5, "Pending", IF(CZ42&lt;0.5, "Complete", "In Progress"))</f>
        <v>Complete</v>
      </c>
      <c r="DB42" s="22">
        <v>0</v>
      </c>
      <c r="DC42" s="22">
        <f t="shared" si="18"/>
        <v>0</v>
      </c>
      <c r="DD42" s="23" t="str">
        <f>IF(SUMPRODUCT($J$66:DC$66,$J42:DC42)&lt;0.5, "Pending", IF(DC42&lt;0.5, "Complete", "In Progress"))</f>
        <v>Complete</v>
      </c>
      <c r="DE42" s="22">
        <v>0</v>
      </c>
      <c r="DF42" s="22">
        <f t="shared" si="19"/>
        <v>0</v>
      </c>
      <c r="DG42" s="23" t="str">
        <f>IF(SUMPRODUCT($J$66:DF$66,$J42:DF42)&lt;0.5, "Pending", IF(DF42&lt;0.5, "Complete", "In Progress"))</f>
        <v>Complete</v>
      </c>
      <c r="DH42" s="22">
        <v>0</v>
      </c>
      <c r="DI42" s="22">
        <f t="shared" si="20"/>
        <v>0</v>
      </c>
      <c r="DJ42" s="23" t="str">
        <f>IF(SUMPRODUCT($J$66:DI$66,$J42:DI42)&lt;0.5, "Pending", IF(DI42&lt;0.5, "Complete", "In Progress"))</f>
        <v>Complete</v>
      </c>
      <c r="DK42" s="22">
        <v>0</v>
      </c>
      <c r="DL42" s="22">
        <f t="shared" si="21"/>
        <v>0</v>
      </c>
      <c r="DM42" s="23" t="str">
        <f>IF(SUMPRODUCT($J$66:DL$66,$J42:DL42)&lt;0.5, "Pending", IF(DL42&lt;0.5, "Complete", "In Progress"))</f>
        <v>Complete</v>
      </c>
      <c r="DN42" s="24"/>
      <c r="DO42" s="25">
        <f>SUMPRODUCT($H$66:AY$66,$H42:AY42)</f>
        <v>0</v>
      </c>
    </row>
    <row r="43" spans="1:119" ht="12.75">
      <c r="A43" s="16"/>
      <c r="B43" s="16"/>
      <c r="C43" s="16"/>
      <c r="D43" s="17"/>
      <c r="E43" s="164" t="s">
        <v>107</v>
      </c>
      <c r="F43" s="18"/>
      <c r="G43" s="19" t="s">
        <v>59</v>
      </c>
      <c r="H43" s="20">
        <v>1</v>
      </c>
      <c r="I43" s="21">
        <v>1</v>
      </c>
      <c r="J43" s="22">
        <v>0</v>
      </c>
      <c r="K43" s="22">
        <v>1</v>
      </c>
      <c r="L43" s="23" t="s">
        <v>52</v>
      </c>
      <c r="M43" s="22">
        <v>0</v>
      </c>
      <c r="N43" s="22">
        <v>0</v>
      </c>
      <c r="O43" s="23" t="s">
        <v>52</v>
      </c>
      <c r="P43" s="22">
        <v>0</v>
      </c>
      <c r="Q43" s="22">
        <v>0</v>
      </c>
      <c r="R43" s="23" t="s">
        <v>52</v>
      </c>
      <c r="S43" s="22">
        <v>0</v>
      </c>
      <c r="T43" s="22">
        <v>0</v>
      </c>
      <c r="U43" s="23" t="s">
        <v>52</v>
      </c>
      <c r="V43" s="22">
        <v>0</v>
      </c>
      <c r="W43" s="22">
        <v>0</v>
      </c>
      <c r="X43" s="23" t="s">
        <v>52</v>
      </c>
      <c r="Y43" s="22">
        <v>0</v>
      </c>
      <c r="Z43" s="22">
        <v>0</v>
      </c>
      <c r="AA43" s="23" t="s">
        <v>52</v>
      </c>
      <c r="AB43" s="22">
        <v>0</v>
      </c>
      <c r="AC43" s="22">
        <v>0</v>
      </c>
      <c r="AD43" s="23" t="s">
        <v>52</v>
      </c>
      <c r="AE43" s="22">
        <v>0</v>
      </c>
      <c r="AF43" s="22">
        <v>0</v>
      </c>
      <c r="AG43" s="23" t="s">
        <v>52</v>
      </c>
      <c r="AH43" s="22">
        <v>0</v>
      </c>
      <c r="AI43" s="22">
        <v>0</v>
      </c>
      <c r="AJ43" s="23" t="s">
        <v>52</v>
      </c>
      <c r="AK43" s="22">
        <v>0</v>
      </c>
      <c r="AL43" s="22">
        <v>0</v>
      </c>
      <c r="AM43" s="23" t="s">
        <v>52</v>
      </c>
      <c r="AN43" s="22">
        <v>0</v>
      </c>
      <c r="AO43" s="22">
        <v>0</v>
      </c>
      <c r="AP43" s="23" t="s">
        <v>52</v>
      </c>
      <c r="AQ43" s="22">
        <v>0</v>
      </c>
      <c r="AR43" s="22">
        <v>0</v>
      </c>
      <c r="AS43" s="23" t="s">
        <v>52</v>
      </c>
      <c r="AT43" s="22">
        <v>0</v>
      </c>
      <c r="AU43" s="22">
        <v>0</v>
      </c>
      <c r="AV43" s="23" t="s">
        <v>52</v>
      </c>
      <c r="AW43" s="22">
        <v>0</v>
      </c>
      <c r="AX43" s="22">
        <v>0</v>
      </c>
      <c r="AY43" s="23" t="str">
        <f>IF(SUMPRODUCT($J$66:AX$66,$J43:AX43)&lt;0.5, "Pending", IF(AX43&lt;0.5, "Complete", "In Progress"))</f>
        <v>Pending</v>
      </c>
      <c r="AZ43" s="22">
        <v>0</v>
      </c>
      <c r="BA43" s="22">
        <f t="shared" si="22"/>
        <v>0</v>
      </c>
      <c r="BB43" s="23" t="str">
        <f>IF(SUMPRODUCT($J$66:BA$66,$J43:BA43)&lt;0.5, "Pending", IF(BA43&lt;0.5, "Complete", "In Progress"))</f>
        <v>Pending</v>
      </c>
      <c r="BC43" s="22">
        <v>0</v>
      </c>
      <c r="BD43" s="22">
        <v>1</v>
      </c>
      <c r="BE43" s="23" t="str">
        <f>IF(SUMPRODUCT($J$66:BD$66,$J43:BD43)&lt;0.5, "Pending", IF(BD43&lt;0.5, "Complete", "In Progress"))</f>
        <v>Pending</v>
      </c>
      <c r="BF43" s="22">
        <v>0</v>
      </c>
      <c r="BG43" s="22">
        <f t="shared" si="24"/>
        <v>1</v>
      </c>
      <c r="BH43" s="23" t="str">
        <f>IF(SUMPRODUCT($J$66:BG$66,$J43:BG43)&lt;0.5, "Pending", IF(BG43&lt;0.5, "Complete", "In Progress"))</f>
        <v>Pending</v>
      </c>
      <c r="BI43" s="22">
        <v>0</v>
      </c>
      <c r="BJ43" s="22">
        <f t="shared" si="25"/>
        <v>1</v>
      </c>
      <c r="BK43" s="23" t="str">
        <f>IF(SUMPRODUCT($J$66:BJ$66,$J43:BJ43)&lt;0.5, "Pending", IF(BJ43&lt;0.5, "Complete", "In Progress"))</f>
        <v>Pending</v>
      </c>
      <c r="BL43" s="22">
        <v>0</v>
      </c>
      <c r="BM43" s="22">
        <f t="shared" si="26"/>
        <v>1</v>
      </c>
      <c r="BN43" s="23" t="str">
        <f>IF(SUMPRODUCT($J$66:BM$66,$J43:BM43)&lt;0.5, "Pending", IF(BM43&lt;0.5, "Complete", "In Progress"))</f>
        <v>Pending</v>
      </c>
      <c r="BO43" s="22">
        <v>0</v>
      </c>
      <c r="BP43" s="22">
        <f t="shared" si="27"/>
        <v>1</v>
      </c>
      <c r="BQ43" s="23" t="str">
        <f>IF(SUMPRODUCT($J$66:BP$66,$J43:BP43)&lt;0.5, "Pending", IF(BP43&lt;0.5, "Complete", "In Progress"))</f>
        <v>Pending</v>
      </c>
      <c r="BR43" s="22">
        <v>0</v>
      </c>
      <c r="BS43" s="22">
        <f t="shared" si="28"/>
        <v>1</v>
      </c>
      <c r="BT43" s="23" t="str">
        <f>IF(SUMPRODUCT($J$66:BS$66,$J43:BS43)&lt;0.5, "Pending", IF(BS43&lt;0.5, "Complete", "In Progress"))</f>
        <v>Pending</v>
      </c>
      <c r="BU43" s="22">
        <v>0</v>
      </c>
      <c r="BV43" s="22">
        <f t="shared" si="29"/>
        <v>1</v>
      </c>
      <c r="BW43" s="23" t="str">
        <f>IF(SUMPRODUCT($J$66:BV$66,$J43:BV43)&lt;0.5, "Pending", IF(BV43&lt;0.5, "Complete", "In Progress"))</f>
        <v>Pending</v>
      </c>
      <c r="BX43" s="22">
        <v>0</v>
      </c>
      <c r="BY43" s="22">
        <f t="shared" si="30"/>
        <v>1</v>
      </c>
      <c r="BZ43" s="23" t="str">
        <f>IF(SUMPRODUCT($J$66:BY$66,$J43:BY43)&lt;0.5, "Pending", IF(BY43&lt;0.5, "Complete", "In Progress"))</f>
        <v>Pending</v>
      </c>
      <c r="CA43" s="22">
        <v>0</v>
      </c>
      <c r="CB43" s="22">
        <f t="shared" si="31"/>
        <v>1</v>
      </c>
      <c r="CC43" s="23" t="str">
        <f>IF(SUMPRODUCT($J$66:CB$66,$J43:CB43)&lt;0.5, "Pending", IF(CB43&lt;0.5, "Complete", "In Progress"))</f>
        <v>Pending</v>
      </c>
      <c r="CD43" s="22">
        <v>0</v>
      </c>
      <c r="CE43" s="22">
        <f t="shared" si="10"/>
        <v>1</v>
      </c>
      <c r="CF43" s="23" t="str">
        <f>IF(SUMPRODUCT($J$66:CE$66,$J43:CE43)&lt;0.5, "Pending", IF(CE43&lt;0.5, "Complete", "In Progress"))</f>
        <v>Pending</v>
      </c>
      <c r="CG43" s="22">
        <v>0</v>
      </c>
      <c r="CH43" s="22">
        <f t="shared" si="11"/>
        <v>1</v>
      </c>
      <c r="CI43" s="23" t="str">
        <f>IF(SUMPRODUCT($J$66:CH$66,$J43:CH43)&lt;0.5, "Pending", IF(CH43&lt;0.5, "Complete", "In Progress"))</f>
        <v>Pending</v>
      </c>
      <c r="CJ43" s="22">
        <v>0</v>
      </c>
      <c r="CK43" s="22">
        <f t="shared" si="12"/>
        <v>1</v>
      </c>
      <c r="CL43" s="23" t="str">
        <f>IF(SUMPRODUCT($J$66:CK$66,$J43:CK43)&lt;0.5, "Pending", IF(CK43&lt;0.5, "Complete", "In Progress"))</f>
        <v>Pending</v>
      </c>
      <c r="CM43" s="22">
        <v>0</v>
      </c>
      <c r="CN43" s="22">
        <v>1</v>
      </c>
      <c r="CO43" s="23" t="str">
        <f>IF(SUMPRODUCT($J$66:CN$66,$J43:CN43)&lt;0.5, "Pending", IF(CN43&lt;0.5, "Complete", "In Progress"))</f>
        <v>Pending</v>
      </c>
      <c r="CP43" s="22">
        <v>0.5</v>
      </c>
      <c r="CQ43" s="22">
        <f t="shared" si="14"/>
        <v>0.5</v>
      </c>
      <c r="CR43" s="23" t="str">
        <f>IF(SUMPRODUCT($J$66:CQ$66,$J43:CQ43)&lt;0.5, "Pending", IF(CQ43&lt;0.5, "Complete", "In Progress"))</f>
        <v>In Progress</v>
      </c>
      <c r="CS43" s="22">
        <v>0.5</v>
      </c>
      <c r="CT43" s="22">
        <f t="shared" si="15"/>
        <v>0</v>
      </c>
      <c r="CU43" s="23" t="str">
        <f>IF(SUMPRODUCT($J$66:CT$66,$J43:CT43)&lt;0.5, "Pending", IF(CT43&lt;0.5, "Complete", "In Progress"))</f>
        <v>Complete</v>
      </c>
      <c r="CV43" s="22">
        <v>0</v>
      </c>
      <c r="CW43" s="22">
        <f t="shared" si="16"/>
        <v>0</v>
      </c>
      <c r="CX43" s="23" t="str">
        <f>IF(SUMPRODUCT($J$66:CW$66,$J43:CW43)&lt;0.5, "Pending", IF(CW43&lt;0.5, "Complete", "In Progress"))</f>
        <v>Complete</v>
      </c>
      <c r="CY43" s="22">
        <v>0</v>
      </c>
      <c r="CZ43" s="22">
        <f t="shared" si="17"/>
        <v>0</v>
      </c>
      <c r="DA43" s="23" t="str">
        <f>IF(SUMPRODUCT($J$66:CZ$66,$J43:CZ43)&lt;0.5, "Pending", IF(CZ43&lt;0.5, "Complete", "In Progress"))</f>
        <v>Complete</v>
      </c>
      <c r="DB43" s="22">
        <v>0</v>
      </c>
      <c r="DC43" s="22">
        <f t="shared" si="18"/>
        <v>0</v>
      </c>
      <c r="DD43" s="23" t="str">
        <f>IF(SUMPRODUCT($J$66:DC$66,$J43:DC43)&lt;0.5, "Pending", IF(DC43&lt;0.5, "Complete", "In Progress"))</f>
        <v>Complete</v>
      </c>
      <c r="DE43" s="22">
        <v>0</v>
      </c>
      <c r="DF43" s="22">
        <f t="shared" si="19"/>
        <v>0</v>
      </c>
      <c r="DG43" s="23" t="str">
        <f>IF(SUMPRODUCT($J$66:DF$66,$J43:DF43)&lt;0.5, "Pending", IF(DF43&lt;0.5, "Complete", "In Progress"))</f>
        <v>Complete</v>
      </c>
      <c r="DH43" s="22">
        <v>0</v>
      </c>
      <c r="DI43" s="22">
        <f t="shared" si="20"/>
        <v>0</v>
      </c>
      <c r="DJ43" s="23" t="str">
        <f>IF(SUMPRODUCT($J$66:DI$66,$J43:DI43)&lt;0.5, "Pending", IF(DI43&lt;0.5, "Complete", "In Progress"))</f>
        <v>Complete</v>
      </c>
      <c r="DK43" s="22">
        <v>0</v>
      </c>
      <c r="DL43" s="22">
        <f t="shared" si="21"/>
        <v>0</v>
      </c>
      <c r="DM43" s="23" t="str">
        <f>IF(SUMPRODUCT($J$66:DL$66,$J43:DL43)&lt;0.5, "Pending", IF(DL43&lt;0.5, "Complete", "In Progress"))</f>
        <v>Complete</v>
      </c>
      <c r="DN43" s="24"/>
      <c r="DO43" s="25">
        <f>SUMPRODUCT($H$66:AY$66,$H43:AY43)</f>
        <v>0</v>
      </c>
    </row>
    <row r="44" spans="1:119" ht="12.75">
      <c r="A44" s="16"/>
      <c r="B44" s="16"/>
      <c r="C44" s="16"/>
      <c r="D44" s="17"/>
      <c r="E44" s="164" t="s">
        <v>108</v>
      </c>
      <c r="F44" s="18"/>
      <c r="G44" s="19" t="s">
        <v>59</v>
      </c>
      <c r="H44" s="20">
        <v>1</v>
      </c>
      <c r="I44" s="21">
        <v>1</v>
      </c>
      <c r="J44" s="22">
        <v>0</v>
      </c>
      <c r="K44" s="22">
        <v>1</v>
      </c>
      <c r="L44" s="23" t="s">
        <v>52</v>
      </c>
      <c r="M44" s="22">
        <v>0</v>
      </c>
      <c r="N44" s="22">
        <v>0</v>
      </c>
      <c r="O44" s="23" t="s">
        <v>52</v>
      </c>
      <c r="P44" s="22">
        <v>0</v>
      </c>
      <c r="Q44" s="22">
        <v>0</v>
      </c>
      <c r="R44" s="23" t="s">
        <v>52</v>
      </c>
      <c r="S44" s="22">
        <v>0</v>
      </c>
      <c r="T44" s="22">
        <v>0</v>
      </c>
      <c r="U44" s="23" t="s">
        <v>52</v>
      </c>
      <c r="V44" s="22">
        <v>0</v>
      </c>
      <c r="W44" s="22">
        <v>0</v>
      </c>
      <c r="X44" s="23" t="s">
        <v>52</v>
      </c>
      <c r="Y44" s="22">
        <v>0</v>
      </c>
      <c r="Z44" s="22">
        <v>0</v>
      </c>
      <c r="AA44" s="23" t="s">
        <v>52</v>
      </c>
      <c r="AB44" s="22">
        <v>0</v>
      </c>
      <c r="AC44" s="22">
        <v>0</v>
      </c>
      <c r="AD44" s="23" t="s">
        <v>52</v>
      </c>
      <c r="AE44" s="22">
        <v>0</v>
      </c>
      <c r="AF44" s="22">
        <v>0</v>
      </c>
      <c r="AG44" s="23" t="s">
        <v>52</v>
      </c>
      <c r="AH44" s="22">
        <v>0</v>
      </c>
      <c r="AI44" s="22">
        <v>0</v>
      </c>
      <c r="AJ44" s="23" t="s">
        <v>52</v>
      </c>
      <c r="AK44" s="22">
        <v>0</v>
      </c>
      <c r="AL44" s="22">
        <v>0</v>
      </c>
      <c r="AM44" s="23" t="s">
        <v>52</v>
      </c>
      <c r="AN44" s="22">
        <v>0</v>
      </c>
      <c r="AO44" s="22">
        <v>0</v>
      </c>
      <c r="AP44" s="23" t="s">
        <v>52</v>
      </c>
      <c r="AQ44" s="22">
        <v>0</v>
      </c>
      <c r="AR44" s="22">
        <v>0</v>
      </c>
      <c r="AS44" s="23" t="s">
        <v>52</v>
      </c>
      <c r="AT44" s="22">
        <v>0</v>
      </c>
      <c r="AU44" s="22">
        <v>0</v>
      </c>
      <c r="AV44" s="23" t="s">
        <v>52</v>
      </c>
      <c r="AW44" s="22">
        <v>0</v>
      </c>
      <c r="AX44" s="22">
        <v>0</v>
      </c>
      <c r="AY44" s="23" t="str">
        <f>IF(SUMPRODUCT($J$66:AX$66,$J44:AX44)&lt;0.5, "Pending", IF(AX44&lt;0.5, "Complete", "In Progress"))</f>
        <v>Pending</v>
      </c>
      <c r="AZ44" s="22">
        <v>0</v>
      </c>
      <c r="BA44" s="22">
        <f t="shared" si="22"/>
        <v>0</v>
      </c>
      <c r="BB44" s="23" t="str">
        <f>IF(SUMPRODUCT($J$66:BA$66,$J44:BA44)&lt;0.5, "Pending", IF(BA44&lt;0.5, "Complete", "In Progress"))</f>
        <v>Pending</v>
      </c>
      <c r="BC44" s="22">
        <v>0</v>
      </c>
      <c r="BD44" s="22">
        <v>1</v>
      </c>
      <c r="BE44" s="23" t="str">
        <f>IF(SUMPRODUCT($J$66:BD$66,$J44:BD44)&lt;0.5, "Pending", IF(BD44&lt;0.5, "Complete", "In Progress"))</f>
        <v>Pending</v>
      </c>
      <c r="BF44" s="22">
        <v>0</v>
      </c>
      <c r="BG44" s="22">
        <f t="shared" si="24"/>
        <v>1</v>
      </c>
      <c r="BH44" s="23" t="str">
        <f>IF(SUMPRODUCT($J$66:BG$66,$J44:BG44)&lt;0.5, "Pending", IF(BG44&lt;0.5, "Complete", "In Progress"))</f>
        <v>Pending</v>
      </c>
      <c r="BI44" s="22">
        <v>0</v>
      </c>
      <c r="BJ44" s="22">
        <f t="shared" si="25"/>
        <v>1</v>
      </c>
      <c r="BK44" s="23" t="str">
        <f>IF(SUMPRODUCT($J$66:BJ$66,$J44:BJ44)&lt;0.5, "Pending", IF(BJ44&lt;0.5, "Complete", "In Progress"))</f>
        <v>Pending</v>
      </c>
      <c r="BL44" s="22">
        <v>0</v>
      </c>
      <c r="BM44" s="22">
        <f t="shared" si="26"/>
        <v>1</v>
      </c>
      <c r="BN44" s="23" t="str">
        <f>IF(SUMPRODUCT($J$66:BM$66,$J44:BM44)&lt;0.5, "Pending", IF(BM44&lt;0.5, "Complete", "In Progress"))</f>
        <v>Pending</v>
      </c>
      <c r="BO44" s="22">
        <v>0</v>
      </c>
      <c r="BP44" s="22">
        <f t="shared" si="27"/>
        <v>1</v>
      </c>
      <c r="BQ44" s="23" t="str">
        <f>IF(SUMPRODUCT($J$66:BP$66,$J44:BP44)&lt;0.5, "Pending", IF(BP44&lt;0.5, "Complete", "In Progress"))</f>
        <v>Pending</v>
      </c>
      <c r="BR44" s="22">
        <v>0</v>
      </c>
      <c r="BS44" s="22">
        <f t="shared" si="28"/>
        <v>1</v>
      </c>
      <c r="BT44" s="23" t="str">
        <f>IF(SUMPRODUCT($J$66:BS$66,$J44:BS44)&lt;0.5, "Pending", IF(BS44&lt;0.5, "Complete", "In Progress"))</f>
        <v>Pending</v>
      </c>
      <c r="BU44" s="22">
        <v>0</v>
      </c>
      <c r="BV44" s="22">
        <f t="shared" si="29"/>
        <v>1</v>
      </c>
      <c r="BW44" s="23" t="str">
        <f>IF(SUMPRODUCT($J$66:BV$66,$J44:BV44)&lt;0.5, "Pending", IF(BV44&lt;0.5, "Complete", "In Progress"))</f>
        <v>Pending</v>
      </c>
      <c r="BX44" s="22">
        <v>0</v>
      </c>
      <c r="BY44" s="22">
        <f t="shared" si="30"/>
        <v>1</v>
      </c>
      <c r="BZ44" s="23" t="str">
        <f>IF(SUMPRODUCT($J$66:BY$66,$J44:BY44)&lt;0.5, "Pending", IF(BY44&lt;0.5, "Complete", "In Progress"))</f>
        <v>Pending</v>
      </c>
      <c r="CA44" s="22">
        <v>0</v>
      </c>
      <c r="CB44" s="22">
        <f t="shared" si="31"/>
        <v>1</v>
      </c>
      <c r="CC44" s="23" t="str">
        <f>IF(SUMPRODUCT($J$66:CB$66,$J44:CB44)&lt;0.5, "Pending", IF(CB44&lt;0.5, "Complete", "In Progress"))</f>
        <v>Pending</v>
      </c>
      <c r="CD44" s="22">
        <v>0</v>
      </c>
      <c r="CE44" s="22">
        <f t="shared" si="10"/>
        <v>1</v>
      </c>
      <c r="CF44" s="23" t="str">
        <f>IF(SUMPRODUCT($J$66:CE$66,$J44:CE44)&lt;0.5, "Pending", IF(CE44&lt;0.5, "Complete", "In Progress"))</f>
        <v>Pending</v>
      </c>
      <c r="CG44" s="22">
        <v>0</v>
      </c>
      <c r="CH44" s="22">
        <f t="shared" si="11"/>
        <v>1</v>
      </c>
      <c r="CI44" s="23" t="str">
        <f>IF(SUMPRODUCT($J$66:CH$66,$J44:CH44)&lt;0.5, "Pending", IF(CH44&lt;0.5, "Complete", "In Progress"))</f>
        <v>Pending</v>
      </c>
      <c r="CJ44" s="22">
        <v>0</v>
      </c>
      <c r="CK44" s="22">
        <f t="shared" si="12"/>
        <v>1</v>
      </c>
      <c r="CL44" s="23" t="str">
        <f>IF(SUMPRODUCT($J$66:CK$66,$J44:CK44)&lt;0.5, "Pending", IF(CK44&lt;0.5, "Complete", "In Progress"))</f>
        <v>Pending</v>
      </c>
      <c r="CM44" s="22">
        <v>0</v>
      </c>
      <c r="CN44" s="22">
        <f t="shared" si="13"/>
        <v>1</v>
      </c>
      <c r="CO44" s="23" t="str">
        <f>IF(SUMPRODUCT($J$66:CN$66,$J44:CN44)&lt;0.5, "Pending", IF(CN44&lt;0.5, "Complete", "In Progress"))</f>
        <v>Pending</v>
      </c>
      <c r="CP44" s="22">
        <v>1</v>
      </c>
      <c r="CQ44" s="22">
        <f t="shared" si="14"/>
        <v>0</v>
      </c>
      <c r="CR44" s="23" t="str">
        <f>IF(SUMPRODUCT($J$66:CQ$66,$J44:CQ44)&lt;0.5, "Pending", IF(CQ44&lt;0.5, "Complete", "In Progress"))</f>
        <v>Complete</v>
      </c>
      <c r="CS44" s="22">
        <v>0</v>
      </c>
      <c r="CT44" s="22">
        <f t="shared" si="15"/>
        <v>0</v>
      </c>
      <c r="CU44" s="23" t="str">
        <f>IF(SUMPRODUCT($J$66:CT$66,$J44:CT44)&lt;0.5, "Pending", IF(CT44&lt;0.5, "Complete", "In Progress"))</f>
        <v>Complete</v>
      </c>
      <c r="CV44" s="22">
        <v>0</v>
      </c>
      <c r="CW44" s="22">
        <f t="shared" si="16"/>
        <v>0</v>
      </c>
      <c r="CX44" s="23" t="str">
        <f>IF(SUMPRODUCT($J$66:CW$66,$J44:CW44)&lt;0.5, "Pending", IF(CW44&lt;0.5, "Complete", "In Progress"))</f>
        <v>Complete</v>
      </c>
      <c r="CY44" s="22">
        <v>0</v>
      </c>
      <c r="CZ44" s="22">
        <f t="shared" si="17"/>
        <v>0</v>
      </c>
      <c r="DA44" s="23" t="str">
        <f>IF(SUMPRODUCT($J$66:CZ$66,$J44:CZ44)&lt;0.5, "Pending", IF(CZ44&lt;0.5, "Complete", "In Progress"))</f>
        <v>Complete</v>
      </c>
      <c r="DB44" s="22">
        <v>0</v>
      </c>
      <c r="DC44" s="22">
        <f t="shared" si="18"/>
        <v>0</v>
      </c>
      <c r="DD44" s="23" t="str">
        <f>IF(SUMPRODUCT($J$66:DC$66,$J44:DC44)&lt;0.5, "Pending", IF(DC44&lt;0.5, "Complete", "In Progress"))</f>
        <v>Complete</v>
      </c>
      <c r="DE44" s="22">
        <v>0</v>
      </c>
      <c r="DF44" s="22">
        <f t="shared" si="19"/>
        <v>0</v>
      </c>
      <c r="DG44" s="23" t="str">
        <f>IF(SUMPRODUCT($J$66:DF$66,$J44:DF44)&lt;0.5, "Pending", IF(DF44&lt;0.5, "Complete", "In Progress"))</f>
        <v>Complete</v>
      </c>
      <c r="DH44" s="22">
        <v>0</v>
      </c>
      <c r="DI44" s="22">
        <f t="shared" si="20"/>
        <v>0</v>
      </c>
      <c r="DJ44" s="23" t="str">
        <f>IF(SUMPRODUCT($J$66:DI$66,$J44:DI44)&lt;0.5, "Pending", IF(DI44&lt;0.5, "Complete", "In Progress"))</f>
        <v>Complete</v>
      </c>
      <c r="DK44" s="22">
        <v>0</v>
      </c>
      <c r="DL44" s="22">
        <f t="shared" si="21"/>
        <v>0</v>
      </c>
      <c r="DM44" s="23" t="str">
        <f>IF(SUMPRODUCT($J$66:DL$66,$J44:DL44)&lt;0.5, "Pending", IF(DL44&lt;0.5, "Complete", "In Progress"))</f>
        <v>Complete</v>
      </c>
      <c r="DN44" s="24"/>
      <c r="DO44" s="25">
        <f>SUMPRODUCT($H$66:AY$66,$H44:AY44)</f>
        <v>0</v>
      </c>
    </row>
    <row r="45" spans="1:119" ht="12.75">
      <c r="A45" s="16" t="s">
        <v>56</v>
      </c>
      <c r="B45" s="16"/>
      <c r="C45" s="16" t="s">
        <v>109</v>
      </c>
      <c r="D45" s="17">
        <v>18</v>
      </c>
      <c r="E45" s="164" t="s">
        <v>110</v>
      </c>
      <c r="F45" s="18" t="s">
        <v>61</v>
      </c>
      <c r="G45" s="19" t="s">
        <v>59</v>
      </c>
      <c r="H45" s="20">
        <v>4</v>
      </c>
      <c r="I45" s="21">
        <v>4</v>
      </c>
      <c r="J45" s="22">
        <v>0</v>
      </c>
      <c r="K45" s="22">
        <v>4</v>
      </c>
      <c r="L45" s="23" t="s">
        <v>52</v>
      </c>
      <c r="M45" s="22">
        <v>0</v>
      </c>
      <c r="N45" s="22">
        <v>4</v>
      </c>
      <c r="O45" s="23" t="s">
        <v>52</v>
      </c>
      <c r="P45" s="22">
        <v>0</v>
      </c>
      <c r="Q45" s="22">
        <v>4</v>
      </c>
      <c r="R45" s="23" t="s">
        <v>52</v>
      </c>
      <c r="S45" s="22">
        <v>0</v>
      </c>
      <c r="T45" s="22">
        <v>4</v>
      </c>
      <c r="U45" s="23" t="s">
        <v>52</v>
      </c>
      <c r="V45" s="22">
        <v>0</v>
      </c>
      <c r="W45" s="22">
        <v>4</v>
      </c>
      <c r="X45" s="23" t="s">
        <v>52</v>
      </c>
      <c r="Y45" s="22">
        <v>0</v>
      </c>
      <c r="Z45" s="22">
        <v>4</v>
      </c>
      <c r="AA45" s="23" t="s">
        <v>52</v>
      </c>
      <c r="AB45" s="22">
        <v>0</v>
      </c>
      <c r="AC45" s="22">
        <v>4</v>
      </c>
      <c r="AD45" s="23" t="s">
        <v>52</v>
      </c>
      <c r="AE45" s="22">
        <v>0</v>
      </c>
      <c r="AF45" s="22">
        <v>4</v>
      </c>
      <c r="AG45" s="23" t="s">
        <v>52</v>
      </c>
      <c r="AH45" s="22">
        <v>0</v>
      </c>
      <c r="AI45" s="22">
        <v>4</v>
      </c>
      <c r="AJ45" s="23" t="s">
        <v>52</v>
      </c>
      <c r="AK45" s="22">
        <v>0</v>
      </c>
      <c r="AL45" s="22">
        <v>4</v>
      </c>
      <c r="AM45" s="23" t="s">
        <v>52</v>
      </c>
      <c r="AN45" s="22">
        <v>0</v>
      </c>
      <c r="AO45" s="22">
        <v>4</v>
      </c>
      <c r="AP45" s="23" t="s">
        <v>52</v>
      </c>
      <c r="AQ45" s="22">
        <v>0</v>
      </c>
      <c r="AR45" s="22">
        <v>4</v>
      </c>
      <c r="AS45" s="23" t="s">
        <v>52</v>
      </c>
      <c r="AT45" s="22">
        <v>0</v>
      </c>
      <c r="AU45" s="22">
        <v>4</v>
      </c>
      <c r="AV45" s="23" t="s">
        <v>52</v>
      </c>
      <c r="AW45" s="22">
        <v>0</v>
      </c>
      <c r="AX45" s="22">
        <v>4</v>
      </c>
      <c r="AY45" s="23" t="str">
        <f>IF(SUMPRODUCT($J$66:AX$66,$J45:AX45)&lt;0.5, "Pending", IF(AX45&lt;0.5, "Complete", "In Progress"))</f>
        <v>Pending</v>
      </c>
      <c r="AZ45" s="22">
        <v>0</v>
      </c>
      <c r="BA45" s="22">
        <f t="shared" si="22"/>
        <v>4</v>
      </c>
      <c r="BB45" s="23" t="str">
        <f>IF(SUMPRODUCT($J$66:BA$66,$J45:BA45)&lt;0.5, "Pending", IF(BA45&lt;0.5, "Complete", "In Progress"))</f>
        <v>Pending</v>
      </c>
      <c r="BC45" s="22">
        <v>0</v>
      </c>
      <c r="BD45" s="22">
        <f t="shared" si="23"/>
        <v>4</v>
      </c>
      <c r="BE45" s="23" t="str">
        <f>IF(SUMPRODUCT($J$66:BD$66,$J45:BD45)&lt;0.5, "Pending", IF(BD45&lt;0.5, "Complete", "In Progress"))</f>
        <v>Pending</v>
      </c>
      <c r="BF45" s="22">
        <v>0</v>
      </c>
      <c r="BG45" s="22">
        <f t="shared" si="24"/>
        <v>4</v>
      </c>
      <c r="BH45" s="23" t="str">
        <f>IF(SUMPRODUCT($J$66:BG$66,$J45:BG45)&lt;0.5, "Pending", IF(BG45&lt;0.5, "Complete", "In Progress"))</f>
        <v>Pending</v>
      </c>
      <c r="BI45" s="22">
        <v>0</v>
      </c>
      <c r="BJ45" s="22">
        <f t="shared" si="25"/>
        <v>4</v>
      </c>
      <c r="BK45" s="23" t="str">
        <f>IF(SUMPRODUCT($J$66:BJ$66,$J45:BJ45)&lt;0.5, "Pending", IF(BJ45&lt;0.5, "Complete", "In Progress"))</f>
        <v>Pending</v>
      </c>
      <c r="BL45" s="22">
        <v>0</v>
      </c>
      <c r="BM45" s="22">
        <f t="shared" si="26"/>
        <v>4</v>
      </c>
      <c r="BN45" s="23" t="str">
        <f>IF(SUMPRODUCT($J$66:BM$66,$J45:BM45)&lt;0.5, "Pending", IF(BM45&lt;0.5, "Complete", "In Progress"))</f>
        <v>Pending</v>
      </c>
      <c r="BO45" s="22">
        <v>0</v>
      </c>
      <c r="BP45" s="22">
        <f t="shared" si="27"/>
        <v>4</v>
      </c>
      <c r="BQ45" s="23" t="str">
        <f>IF(SUMPRODUCT($J$66:BP$66,$J45:BP45)&lt;0.5, "Pending", IF(BP45&lt;0.5, "Complete", "In Progress"))</f>
        <v>Pending</v>
      </c>
      <c r="BR45" s="22">
        <v>0</v>
      </c>
      <c r="BS45" s="22">
        <f t="shared" si="28"/>
        <v>4</v>
      </c>
      <c r="BT45" s="23" t="str">
        <f>IF(SUMPRODUCT($J$66:BS$66,$J45:BS45)&lt;0.5, "Pending", IF(BS45&lt;0.5, "Complete", "In Progress"))</f>
        <v>Pending</v>
      </c>
      <c r="BU45" s="22">
        <v>0</v>
      </c>
      <c r="BV45" s="22">
        <f t="shared" si="29"/>
        <v>4</v>
      </c>
      <c r="BW45" s="23" t="str">
        <f>IF(SUMPRODUCT($J$66:BV$66,$J45:BV45)&lt;0.5, "Pending", IF(BV45&lt;0.5, "Complete", "In Progress"))</f>
        <v>Pending</v>
      </c>
      <c r="BX45" s="22">
        <v>0</v>
      </c>
      <c r="BY45" s="22">
        <f t="shared" si="30"/>
        <v>4</v>
      </c>
      <c r="BZ45" s="23" t="str">
        <f>IF(SUMPRODUCT($J$66:BY$66,$J45:BY45)&lt;0.5, "Pending", IF(BY45&lt;0.5, "Complete", "In Progress"))</f>
        <v>Pending</v>
      </c>
      <c r="CA45" s="22">
        <v>0</v>
      </c>
      <c r="CB45" s="22">
        <f t="shared" si="31"/>
        <v>4</v>
      </c>
      <c r="CC45" s="23" t="str">
        <f>IF(SUMPRODUCT($J$66:CB$66,$J45:CB45)&lt;0.5, "Pending", IF(CB45&lt;0.5, "Complete", "In Progress"))</f>
        <v>Pending</v>
      </c>
      <c r="CD45" s="22">
        <v>0</v>
      </c>
      <c r="CE45" s="22">
        <f t="shared" si="10"/>
        <v>4</v>
      </c>
      <c r="CF45" s="23" t="str">
        <f>IF(SUMPRODUCT($J$66:CE$66,$J45:CE45)&lt;0.5, "Pending", IF(CE45&lt;0.5, "Complete", "In Progress"))</f>
        <v>Pending</v>
      </c>
      <c r="CG45" s="22">
        <v>0</v>
      </c>
      <c r="CH45" s="22">
        <f t="shared" si="11"/>
        <v>4</v>
      </c>
      <c r="CI45" s="23" t="str">
        <f>IF(SUMPRODUCT($J$66:CH$66,$J45:CH45)&lt;0.5, "Pending", IF(CH45&lt;0.5, "Complete", "In Progress"))</f>
        <v>Pending</v>
      </c>
      <c r="CJ45" s="22">
        <v>0</v>
      </c>
      <c r="CK45" s="22">
        <f t="shared" si="12"/>
        <v>4</v>
      </c>
      <c r="CL45" s="23" t="str">
        <f>IF(SUMPRODUCT($J$66:CK$66,$J45:CK45)&lt;0.5, "Pending", IF(CK45&lt;0.5, "Complete", "In Progress"))</f>
        <v>Pending</v>
      </c>
      <c r="CM45" s="22">
        <v>0</v>
      </c>
      <c r="CN45" s="22">
        <f t="shared" si="13"/>
        <v>4</v>
      </c>
      <c r="CO45" s="23" t="str">
        <f>IF(SUMPRODUCT($J$66:CN$66,$J45:CN45)&lt;0.5, "Pending", IF(CN45&lt;0.5, "Complete", "In Progress"))</f>
        <v>Pending</v>
      </c>
      <c r="CP45" s="22">
        <v>0</v>
      </c>
      <c r="CQ45" s="22">
        <f t="shared" si="14"/>
        <v>4</v>
      </c>
      <c r="CR45" s="23" t="str">
        <f>IF(SUMPRODUCT($J$66:CQ$66,$J45:CQ45)&lt;0.5, "Pending", IF(CQ45&lt;0.5, "Complete", "In Progress"))</f>
        <v>Pending</v>
      </c>
      <c r="CS45" s="22">
        <v>0</v>
      </c>
      <c r="CT45" s="22">
        <f t="shared" si="15"/>
        <v>4</v>
      </c>
      <c r="CU45" s="23" t="str">
        <f>IF(SUMPRODUCT($J$66:CT$66,$J45:CT45)&lt;0.5, "Pending", IF(CT45&lt;0.5, "Complete", "In Progress"))</f>
        <v>Pending</v>
      </c>
      <c r="CV45" s="22">
        <v>0</v>
      </c>
      <c r="CW45" s="22">
        <f t="shared" si="16"/>
        <v>4</v>
      </c>
      <c r="CX45" s="23" t="str">
        <f>IF(SUMPRODUCT($J$66:CW$66,$J45:CW45)&lt;0.5, "Pending", IF(CW45&lt;0.5, "Complete", "In Progress"))</f>
        <v>Pending</v>
      </c>
      <c r="CY45" s="22">
        <v>0</v>
      </c>
      <c r="CZ45" s="22">
        <f t="shared" si="17"/>
        <v>4</v>
      </c>
      <c r="DA45" s="23" t="str">
        <f>IF(SUMPRODUCT($J$66:CZ$66,$J45:CZ45)&lt;0.5, "Pending", IF(CZ45&lt;0.5, "Complete", "In Progress"))</f>
        <v>Pending</v>
      </c>
      <c r="DB45" s="22">
        <v>0</v>
      </c>
      <c r="DC45" s="22">
        <f t="shared" si="18"/>
        <v>4</v>
      </c>
      <c r="DD45" s="23" t="str">
        <f>IF(SUMPRODUCT($J$66:DC$66,$J45:DC45)&lt;0.5, "Pending", IF(DC45&lt;0.5, "Complete", "In Progress"))</f>
        <v>Pending</v>
      </c>
      <c r="DE45" s="22">
        <v>0</v>
      </c>
      <c r="DF45" s="22">
        <f t="shared" si="19"/>
        <v>4</v>
      </c>
      <c r="DG45" s="23" t="str">
        <f>IF(SUMPRODUCT($J$66:DF$66,$J45:DF45)&lt;0.5, "Pending", IF(DF45&lt;0.5, "Complete", "In Progress"))</f>
        <v>Pending</v>
      </c>
      <c r="DH45" s="22">
        <v>0</v>
      </c>
      <c r="DI45" s="22">
        <f t="shared" si="20"/>
        <v>4</v>
      </c>
      <c r="DJ45" s="23" t="str">
        <f>IF(SUMPRODUCT($J$66:DI$66,$J45:DI45)&lt;0.5, "Pending", IF(DI45&lt;0.5, "Complete", "In Progress"))</f>
        <v>Pending</v>
      </c>
      <c r="DK45" s="22">
        <v>0</v>
      </c>
      <c r="DL45" s="22">
        <f t="shared" si="21"/>
        <v>4</v>
      </c>
      <c r="DM45" s="23" t="str">
        <f>IF(SUMPRODUCT($J$66:DL$66,$J45:DL45)&lt;0.5, "Pending", IF(DL45&lt;0.5, "Complete", "In Progress"))</f>
        <v>Pending</v>
      </c>
      <c r="DN45" s="24"/>
      <c r="DO45" s="25">
        <f>SUMPRODUCT($H$66:AY$66,$H45:AY45)</f>
        <v>0</v>
      </c>
    </row>
    <row r="46" spans="1:119" ht="12.75">
      <c r="A46" s="16"/>
      <c r="B46" s="16"/>
      <c r="C46" s="16"/>
      <c r="D46" s="17"/>
      <c r="E46" s="164" t="s">
        <v>111</v>
      </c>
      <c r="F46" s="18"/>
      <c r="G46" s="19"/>
      <c r="H46" s="20"/>
      <c r="I46" s="21">
        <v>0</v>
      </c>
      <c r="J46" s="22">
        <v>0</v>
      </c>
      <c r="K46" s="22">
        <v>0</v>
      </c>
      <c r="L46" s="23" t="s">
        <v>52</v>
      </c>
      <c r="M46" s="22">
        <v>0</v>
      </c>
      <c r="N46" s="22">
        <v>0</v>
      </c>
      <c r="O46" s="23" t="s">
        <v>52</v>
      </c>
      <c r="P46" s="22">
        <v>0</v>
      </c>
      <c r="Q46" s="22">
        <v>0</v>
      </c>
      <c r="R46" s="23" t="s">
        <v>52</v>
      </c>
      <c r="S46" s="22">
        <v>0</v>
      </c>
      <c r="T46" s="22">
        <v>0</v>
      </c>
      <c r="U46" s="23" t="s">
        <v>52</v>
      </c>
      <c r="V46" s="22">
        <v>0</v>
      </c>
      <c r="W46" s="22">
        <v>0</v>
      </c>
      <c r="X46" s="23" t="s">
        <v>52</v>
      </c>
      <c r="Y46" s="22">
        <v>0</v>
      </c>
      <c r="Z46" s="22">
        <v>0</v>
      </c>
      <c r="AA46" s="23" t="s">
        <v>52</v>
      </c>
      <c r="AB46" s="22">
        <v>0</v>
      </c>
      <c r="AC46" s="22">
        <v>0</v>
      </c>
      <c r="AD46" s="23" t="s">
        <v>52</v>
      </c>
      <c r="AE46" s="22">
        <v>0</v>
      </c>
      <c r="AF46" s="22">
        <v>0</v>
      </c>
      <c r="AG46" s="23" t="s">
        <v>52</v>
      </c>
      <c r="AH46" s="22">
        <v>0</v>
      </c>
      <c r="AI46" s="22">
        <v>0</v>
      </c>
      <c r="AJ46" s="23" t="s">
        <v>52</v>
      </c>
      <c r="AK46" s="22">
        <v>0</v>
      </c>
      <c r="AL46" s="22">
        <v>0</v>
      </c>
      <c r="AM46" s="23" t="s">
        <v>52</v>
      </c>
      <c r="AN46" s="22">
        <v>0</v>
      </c>
      <c r="AO46" s="22">
        <v>0</v>
      </c>
      <c r="AP46" s="23" t="s">
        <v>52</v>
      </c>
      <c r="AQ46" s="22">
        <v>0</v>
      </c>
      <c r="AR46" s="22">
        <v>0</v>
      </c>
      <c r="AS46" s="23" t="s">
        <v>52</v>
      </c>
      <c r="AT46" s="22">
        <v>0</v>
      </c>
      <c r="AU46" s="22">
        <v>0</v>
      </c>
      <c r="AV46" s="23" t="s">
        <v>52</v>
      </c>
      <c r="AW46" s="22">
        <v>0</v>
      </c>
      <c r="AX46" s="22">
        <v>0</v>
      </c>
      <c r="AY46" s="23" t="str">
        <f>IF(SUMPRODUCT($J$66:AX$66,$J46:AX46)&lt;0.5, "Pending", IF(AX46&lt;0.5, "Complete", "In Progress"))</f>
        <v>Pending</v>
      </c>
      <c r="AZ46" s="22">
        <v>0</v>
      </c>
      <c r="BA46" s="22">
        <f t="shared" si="22"/>
        <v>0</v>
      </c>
      <c r="BB46" s="23" t="str">
        <f>IF(SUMPRODUCT($J$66:BA$66,$J46:BA46)&lt;0.5, "Pending", IF(BA46&lt;0.5, "Complete", "In Progress"))</f>
        <v>Pending</v>
      </c>
      <c r="BC46" s="22">
        <v>0</v>
      </c>
      <c r="BD46" s="22">
        <f t="shared" si="23"/>
        <v>0</v>
      </c>
      <c r="BE46" s="23" t="str">
        <f>IF(SUMPRODUCT($J$66:BD$66,$J46:BD46)&lt;0.5, "Pending", IF(BD46&lt;0.5, "Complete", "In Progress"))</f>
        <v>Pending</v>
      </c>
      <c r="BF46" s="22">
        <v>0</v>
      </c>
      <c r="BG46" s="22">
        <f t="shared" si="24"/>
        <v>0</v>
      </c>
      <c r="BH46" s="23" t="str">
        <f>IF(SUMPRODUCT($J$66:BG$66,$J46:BG46)&lt;0.5, "Pending", IF(BG46&lt;0.5, "Complete", "In Progress"))</f>
        <v>Pending</v>
      </c>
      <c r="BI46" s="22">
        <v>0</v>
      </c>
      <c r="BJ46" s="22">
        <f t="shared" si="25"/>
        <v>0</v>
      </c>
      <c r="BK46" s="23" t="str">
        <f>IF(SUMPRODUCT($J$66:BJ$66,$J46:BJ46)&lt;0.5, "Pending", IF(BJ46&lt;0.5, "Complete", "In Progress"))</f>
        <v>Pending</v>
      </c>
      <c r="BL46" s="22">
        <v>0</v>
      </c>
      <c r="BM46" s="22">
        <f t="shared" si="26"/>
        <v>0</v>
      </c>
      <c r="BN46" s="23" t="str">
        <f>IF(SUMPRODUCT($J$66:BM$66,$J46:BM46)&lt;0.5, "Pending", IF(BM46&lt;0.5, "Complete", "In Progress"))</f>
        <v>Pending</v>
      </c>
      <c r="BO46" s="22">
        <v>0</v>
      </c>
      <c r="BP46" s="22">
        <f t="shared" si="27"/>
        <v>0</v>
      </c>
      <c r="BQ46" s="23" t="str">
        <f>IF(SUMPRODUCT($J$66:BP$66,$J46:BP46)&lt;0.5, "Pending", IF(BP46&lt;0.5, "Complete", "In Progress"))</f>
        <v>Pending</v>
      </c>
      <c r="BR46" s="22">
        <v>0</v>
      </c>
      <c r="BS46" s="22">
        <f t="shared" si="28"/>
        <v>0</v>
      </c>
      <c r="BT46" s="23" t="str">
        <f>IF(SUMPRODUCT($J$66:BS$66,$J46:BS46)&lt;0.5, "Pending", IF(BS46&lt;0.5, "Complete", "In Progress"))</f>
        <v>Pending</v>
      </c>
      <c r="BU46" s="22">
        <v>0</v>
      </c>
      <c r="BV46" s="22">
        <f t="shared" si="29"/>
        <v>0</v>
      </c>
      <c r="BW46" s="23" t="str">
        <f>IF(SUMPRODUCT($J$66:BV$66,$J46:BV46)&lt;0.5, "Pending", IF(BV46&lt;0.5, "Complete", "In Progress"))</f>
        <v>Pending</v>
      </c>
      <c r="BX46" s="22">
        <v>0</v>
      </c>
      <c r="BY46" s="22">
        <f t="shared" si="30"/>
        <v>0</v>
      </c>
      <c r="BZ46" s="23" t="str">
        <f>IF(SUMPRODUCT($J$66:BY$66,$J46:BY46)&lt;0.5, "Pending", IF(BY46&lt;0.5, "Complete", "In Progress"))</f>
        <v>Pending</v>
      </c>
      <c r="CA46" s="22">
        <v>0</v>
      </c>
      <c r="CB46" s="22">
        <f t="shared" si="31"/>
        <v>0</v>
      </c>
      <c r="CC46" s="23" t="str">
        <f>IF(SUMPRODUCT($J$66:CB$66,$J46:CB46)&lt;0.5, "Pending", IF(CB46&lt;0.5, "Complete", "In Progress"))</f>
        <v>Pending</v>
      </c>
      <c r="CD46" s="22">
        <v>0</v>
      </c>
      <c r="CE46" s="22">
        <f t="shared" si="10"/>
        <v>0</v>
      </c>
      <c r="CF46" s="23" t="str">
        <f>IF(SUMPRODUCT($J$66:CE$66,$J46:CE46)&lt;0.5, "Pending", IF(CE46&lt;0.5, "Complete", "In Progress"))</f>
        <v>Pending</v>
      </c>
      <c r="CG46" s="22">
        <v>0</v>
      </c>
      <c r="CH46" s="22">
        <f t="shared" si="11"/>
        <v>0</v>
      </c>
      <c r="CI46" s="23" t="str">
        <f>IF(SUMPRODUCT($J$66:CH$66,$J46:CH46)&lt;0.5, "Pending", IF(CH46&lt;0.5, "Complete", "In Progress"))</f>
        <v>Pending</v>
      </c>
      <c r="CJ46" s="22">
        <v>0</v>
      </c>
      <c r="CK46" s="22">
        <f t="shared" si="12"/>
        <v>0</v>
      </c>
      <c r="CL46" s="23" t="str">
        <f>IF(SUMPRODUCT($J$66:CK$66,$J46:CK46)&lt;0.5, "Pending", IF(CK46&lt;0.5, "Complete", "In Progress"))</f>
        <v>Pending</v>
      </c>
      <c r="CM46" s="22">
        <v>0</v>
      </c>
      <c r="CN46" s="22">
        <f t="shared" si="13"/>
        <v>0</v>
      </c>
      <c r="CO46" s="23" t="str">
        <f>IF(SUMPRODUCT($J$66:CN$66,$J46:CN46)&lt;0.5, "Pending", IF(CN46&lt;0.5, "Complete", "In Progress"))</f>
        <v>Pending</v>
      </c>
      <c r="CP46" s="22">
        <v>0</v>
      </c>
      <c r="CQ46" s="22">
        <f t="shared" si="14"/>
        <v>0</v>
      </c>
      <c r="CR46" s="23" t="str">
        <f>IF(SUMPRODUCT($J$66:CQ$66,$J46:CQ46)&lt;0.5, "Pending", IF(CQ46&lt;0.5, "Complete", "In Progress"))</f>
        <v>Pending</v>
      </c>
      <c r="CS46" s="22">
        <v>0</v>
      </c>
      <c r="CT46" s="22">
        <f t="shared" si="15"/>
        <v>0</v>
      </c>
      <c r="CU46" s="23" t="str">
        <f>IF(SUMPRODUCT($J$66:CT$66,$J46:CT46)&lt;0.5, "Pending", IF(CT46&lt;0.5, "Complete", "In Progress"))</f>
        <v>Pending</v>
      </c>
      <c r="CV46" s="22">
        <v>0</v>
      </c>
      <c r="CW46" s="22">
        <f t="shared" si="16"/>
        <v>0</v>
      </c>
      <c r="CX46" s="23" t="str">
        <f>IF(SUMPRODUCT($J$66:CW$66,$J46:CW46)&lt;0.5, "Pending", IF(CW46&lt;0.5, "Complete", "In Progress"))</f>
        <v>Pending</v>
      </c>
      <c r="CY46" s="22">
        <v>0</v>
      </c>
      <c r="CZ46" s="22">
        <f t="shared" si="17"/>
        <v>0</v>
      </c>
      <c r="DA46" s="23" t="str">
        <f>IF(SUMPRODUCT($J$66:CZ$66,$J46:CZ46)&lt;0.5, "Pending", IF(CZ46&lt;0.5, "Complete", "In Progress"))</f>
        <v>Pending</v>
      </c>
      <c r="DB46" s="22">
        <v>0</v>
      </c>
      <c r="DC46" s="22">
        <f t="shared" si="18"/>
        <v>0</v>
      </c>
      <c r="DD46" s="23" t="str">
        <f>IF(SUMPRODUCT($J$66:DC$66,$J46:DC46)&lt;0.5, "Pending", IF(DC46&lt;0.5, "Complete", "In Progress"))</f>
        <v>Pending</v>
      </c>
      <c r="DE46" s="22">
        <v>0</v>
      </c>
      <c r="DF46" s="22">
        <f t="shared" si="19"/>
        <v>0</v>
      </c>
      <c r="DG46" s="23" t="str">
        <f>IF(SUMPRODUCT($J$66:DF$66,$J46:DF46)&lt;0.5, "Pending", IF(DF46&lt;0.5, "Complete", "In Progress"))</f>
        <v>Pending</v>
      </c>
      <c r="DH46" s="22">
        <v>0</v>
      </c>
      <c r="DI46" s="22">
        <f t="shared" si="20"/>
        <v>0</v>
      </c>
      <c r="DJ46" s="23" t="str">
        <f>IF(SUMPRODUCT($J$66:DI$66,$J46:DI46)&lt;0.5, "Pending", IF(DI46&lt;0.5, "Complete", "In Progress"))</f>
        <v>Pending</v>
      </c>
      <c r="DK46" s="22">
        <v>0</v>
      </c>
      <c r="DL46" s="22">
        <f t="shared" si="21"/>
        <v>0</v>
      </c>
      <c r="DM46" s="23" t="str">
        <f>IF(SUMPRODUCT($J$66:DL$66,$J46:DL46)&lt;0.5, "Pending", IF(DL46&lt;0.5, "Complete", "In Progress"))</f>
        <v>Pending</v>
      </c>
      <c r="DN46" s="24"/>
      <c r="DO46" s="25">
        <f>SUMPRODUCT($H$66:AY$66,$H46:AY46)</f>
        <v>0</v>
      </c>
    </row>
    <row r="47" spans="1:119" ht="12.75">
      <c r="A47" s="16"/>
      <c r="B47" s="16"/>
      <c r="C47" s="16"/>
      <c r="D47" s="17"/>
      <c r="E47" s="164" t="s">
        <v>112</v>
      </c>
      <c r="F47" s="18"/>
      <c r="G47" s="19"/>
      <c r="H47" s="20"/>
      <c r="I47" s="21">
        <v>0</v>
      </c>
      <c r="J47" s="22">
        <v>0</v>
      </c>
      <c r="K47" s="22">
        <v>0</v>
      </c>
      <c r="L47" s="23" t="s">
        <v>52</v>
      </c>
      <c r="M47" s="22">
        <v>0</v>
      </c>
      <c r="N47" s="22">
        <v>0</v>
      </c>
      <c r="O47" s="23" t="s">
        <v>52</v>
      </c>
      <c r="P47" s="22">
        <v>0</v>
      </c>
      <c r="Q47" s="22">
        <v>0</v>
      </c>
      <c r="R47" s="23" t="s">
        <v>52</v>
      </c>
      <c r="S47" s="22">
        <v>0</v>
      </c>
      <c r="T47" s="22">
        <v>0</v>
      </c>
      <c r="U47" s="23" t="s">
        <v>52</v>
      </c>
      <c r="V47" s="22">
        <v>0</v>
      </c>
      <c r="W47" s="22">
        <v>0</v>
      </c>
      <c r="X47" s="23" t="s">
        <v>52</v>
      </c>
      <c r="Y47" s="22">
        <v>0</v>
      </c>
      <c r="Z47" s="22">
        <v>0</v>
      </c>
      <c r="AA47" s="23" t="s">
        <v>52</v>
      </c>
      <c r="AB47" s="22">
        <v>0</v>
      </c>
      <c r="AC47" s="22">
        <v>0</v>
      </c>
      <c r="AD47" s="23" t="s">
        <v>52</v>
      </c>
      <c r="AE47" s="22">
        <v>0</v>
      </c>
      <c r="AF47" s="22">
        <v>0</v>
      </c>
      <c r="AG47" s="23" t="s">
        <v>52</v>
      </c>
      <c r="AH47" s="22">
        <v>0</v>
      </c>
      <c r="AI47" s="22">
        <v>0</v>
      </c>
      <c r="AJ47" s="23" t="s">
        <v>52</v>
      </c>
      <c r="AK47" s="22">
        <v>0</v>
      </c>
      <c r="AL47" s="22">
        <v>0</v>
      </c>
      <c r="AM47" s="23" t="s">
        <v>52</v>
      </c>
      <c r="AN47" s="22">
        <v>0</v>
      </c>
      <c r="AO47" s="22">
        <v>0</v>
      </c>
      <c r="AP47" s="23" t="s">
        <v>52</v>
      </c>
      <c r="AQ47" s="22">
        <v>0</v>
      </c>
      <c r="AR47" s="22">
        <v>0</v>
      </c>
      <c r="AS47" s="23" t="s">
        <v>52</v>
      </c>
      <c r="AT47" s="22">
        <v>0</v>
      </c>
      <c r="AU47" s="22">
        <v>0</v>
      </c>
      <c r="AV47" s="23" t="s">
        <v>52</v>
      </c>
      <c r="AW47" s="22">
        <v>0</v>
      </c>
      <c r="AX47" s="22">
        <v>0</v>
      </c>
      <c r="AY47" s="23" t="str">
        <f>IF(SUMPRODUCT($J$66:AX$66,$J47:AX47)&lt;0.5, "Pending", IF(AX47&lt;0.5, "Complete", "In Progress"))</f>
        <v>Pending</v>
      </c>
      <c r="AZ47" s="22">
        <v>0</v>
      </c>
      <c r="BA47" s="22">
        <f t="shared" si="22"/>
        <v>0</v>
      </c>
      <c r="BB47" s="23" t="str">
        <f>IF(SUMPRODUCT($J$66:BA$66,$J47:BA47)&lt;0.5, "Pending", IF(BA47&lt;0.5, "Complete", "In Progress"))</f>
        <v>Pending</v>
      </c>
      <c r="BC47" s="22">
        <v>0</v>
      </c>
      <c r="BD47" s="22">
        <f t="shared" si="23"/>
        <v>0</v>
      </c>
      <c r="BE47" s="23" t="str">
        <f>IF(SUMPRODUCT($J$66:BD$66,$J47:BD47)&lt;0.5, "Pending", IF(BD47&lt;0.5, "Complete", "In Progress"))</f>
        <v>Pending</v>
      </c>
      <c r="BF47" s="22">
        <v>0</v>
      </c>
      <c r="BG47" s="22">
        <f t="shared" si="24"/>
        <v>0</v>
      </c>
      <c r="BH47" s="23" t="str">
        <f>IF(SUMPRODUCT($J$66:BG$66,$J47:BG47)&lt;0.5, "Pending", IF(BG47&lt;0.5, "Complete", "In Progress"))</f>
        <v>Pending</v>
      </c>
      <c r="BI47" s="22">
        <v>0</v>
      </c>
      <c r="BJ47" s="22">
        <f t="shared" si="25"/>
        <v>0</v>
      </c>
      <c r="BK47" s="23" t="str">
        <f>IF(SUMPRODUCT($J$66:BJ$66,$J47:BJ47)&lt;0.5, "Pending", IF(BJ47&lt;0.5, "Complete", "In Progress"))</f>
        <v>Pending</v>
      </c>
      <c r="BL47" s="22">
        <v>0</v>
      </c>
      <c r="BM47" s="22">
        <f t="shared" si="26"/>
        <v>0</v>
      </c>
      <c r="BN47" s="23" t="str">
        <f>IF(SUMPRODUCT($J$66:BM$66,$J47:BM47)&lt;0.5, "Pending", IF(BM47&lt;0.5, "Complete", "In Progress"))</f>
        <v>Pending</v>
      </c>
      <c r="BO47" s="22">
        <v>0</v>
      </c>
      <c r="BP47" s="22">
        <f t="shared" si="27"/>
        <v>0</v>
      </c>
      <c r="BQ47" s="23" t="str">
        <f>IF(SUMPRODUCT($J$66:BP$66,$J47:BP47)&lt;0.5, "Pending", IF(BP47&lt;0.5, "Complete", "In Progress"))</f>
        <v>Pending</v>
      </c>
      <c r="BR47" s="22">
        <v>0</v>
      </c>
      <c r="BS47" s="22">
        <f t="shared" si="28"/>
        <v>0</v>
      </c>
      <c r="BT47" s="23" t="str">
        <f>IF(SUMPRODUCT($J$66:BS$66,$J47:BS47)&lt;0.5, "Pending", IF(BS47&lt;0.5, "Complete", "In Progress"))</f>
        <v>Pending</v>
      </c>
      <c r="BU47" s="22">
        <v>0</v>
      </c>
      <c r="BV47" s="22">
        <f t="shared" si="29"/>
        <v>0</v>
      </c>
      <c r="BW47" s="23" t="str">
        <f>IF(SUMPRODUCT($J$66:BV$66,$J47:BV47)&lt;0.5, "Pending", IF(BV47&lt;0.5, "Complete", "In Progress"))</f>
        <v>Pending</v>
      </c>
      <c r="BX47" s="22">
        <v>0</v>
      </c>
      <c r="BY47" s="22">
        <f t="shared" si="30"/>
        <v>0</v>
      </c>
      <c r="BZ47" s="23" t="str">
        <f>IF(SUMPRODUCT($J$66:BY$66,$J47:BY47)&lt;0.5, "Pending", IF(BY47&lt;0.5, "Complete", "In Progress"))</f>
        <v>Pending</v>
      </c>
      <c r="CA47" s="22">
        <v>0</v>
      </c>
      <c r="CB47" s="22">
        <f t="shared" si="31"/>
        <v>0</v>
      </c>
      <c r="CC47" s="23" t="str">
        <f>IF(SUMPRODUCT($J$66:CB$66,$J47:CB47)&lt;0.5, "Pending", IF(CB47&lt;0.5, "Complete", "In Progress"))</f>
        <v>Pending</v>
      </c>
      <c r="CD47" s="22">
        <v>0</v>
      </c>
      <c r="CE47" s="22">
        <f t="shared" si="10"/>
        <v>0</v>
      </c>
      <c r="CF47" s="23" t="str">
        <f>IF(SUMPRODUCT($J$66:CE$66,$J47:CE47)&lt;0.5, "Pending", IF(CE47&lt;0.5, "Complete", "In Progress"))</f>
        <v>Pending</v>
      </c>
      <c r="CG47" s="22">
        <v>0</v>
      </c>
      <c r="CH47" s="22">
        <f t="shared" si="11"/>
        <v>0</v>
      </c>
      <c r="CI47" s="23" t="str">
        <f>IF(SUMPRODUCT($J$66:CH$66,$J47:CH47)&lt;0.5, "Pending", IF(CH47&lt;0.5, "Complete", "In Progress"))</f>
        <v>Pending</v>
      </c>
      <c r="CJ47" s="22">
        <v>0</v>
      </c>
      <c r="CK47" s="22">
        <f t="shared" si="12"/>
        <v>0</v>
      </c>
      <c r="CL47" s="23" t="str">
        <f>IF(SUMPRODUCT($J$66:CK$66,$J47:CK47)&lt;0.5, "Pending", IF(CK47&lt;0.5, "Complete", "In Progress"))</f>
        <v>Pending</v>
      </c>
      <c r="CM47" s="22">
        <v>0</v>
      </c>
      <c r="CN47" s="22">
        <f t="shared" si="13"/>
        <v>0</v>
      </c>
      <c r="CO47" s="23" t="str">
        <f>IF(SUMPRODUCT($J$66:CN$66,$J47:CN47)&lt;0.5, "Pending", IF(CN47&lt;0.5, "Complete", "In Progress"))</f>
        <v>Pending</v>
      </c>
      <c r="CP47" s="22">
        <v>0</v>
      </c>
      <c r="CQ47" s="22">
        <f t="shared" si="14"/>
        <v>0</v>
      </c>
      <c r="CR47" s="23" t="str">
        <f>IF(SUMPRODUCT($J$66:CQ$66,$J47:CQ47)&lt;0.5, "Pending", IF(CQ47&lt;0.5, "Complete", "In Progress"))</f>
        <v>Pending</v>
      </c>
      <c r="CS47" s="22">
        <v>0</v>
      </c>
      <c r="CT47" s="22">
        <f t="shared" si="15"/>
        <v>0</v>
      </c>
      <c r="CU47" s="23" t="str">
        <f>IF(SUMPRODUCT($J$66:CT$66,$J47:CT47)&lt;0.5, "Pending", IF(CT47&lt;0.5, "Complete", "In Progress"))</f>
        <v>Pending</v>
      </c>
      <c r="CV47" s="22">
        <v>0</v>
      </c>
      <c r="CW47" s="22">
        <f t="shared" si="16"/>
        <v>0</v>
      </c>
      <c r="CX47" s="23" t="str">
        <f>IF(SUMPRODUCT($J$66:CW$66,$J47:CW47)&lt;0.5, "Pending", IF(CW47&lt;0.5, "Complete", "In Progress"))</f>
        <v>Pending</v>
      </c>
      <c r="CY47" s="22">
        <v>0</v>
      </c>
      <c r="CZ47" s="22">
        <f t="shared" si="17"/>
        <v>0</v>
      </c>
      <c r="DA47" s="23" t="str">
        <f>IF(SUMPRODUCT($J$66:CZ$66,$J47:CZ47)&lt;0.5, "Pending", IF(CZ47&lt;0.5, "Complete", "In Progress"))</f>
        <v>Pending</v>
      </c>
      <c r="DB47" s="22">
        <v>0</v>
      </c>
      <c r="DC47" s="22">
        <f t="shared" si="18"/>
        <v>0</v>
      </c>
      <c r="DD47" s="23" t="str">
        <f>IF(SUMPRODUCT($J$66:DC$66,$J47:DC47)&lt;0.5, "Pending", IF(DC47&lt;0.5, "Complete", "In Progress"))</f>
        <v>Pending</v>
      </c>
      <c r="DE47" s="22">
        <v>0</v>
      </c>
      <c r="DF47" s="22">
        <f t="shared" si="19"/>
        <v>0</v>
      </c>
      <c r="DG47" s="23" t="str">
        <f>IF(SUMPRODUCT($J$66:DF$66,$J47:DF47)&lt;0.5, "Pending", IF(DF47&lt;0.5, "Complete", "In Progress"))</f>
        <v>Pending</v>
      </c>
      <c r="DH47" s="22">
        <v>0</v>
      </c>
      <c r="DI47" s="22">
        <f t="shared" si="20"/>
        <v>0</v>
      </c>
      <c r="DJ47" s="23" t="str">
        <f>IF(SUMPRODUCT($J$66:DI$66,$J47:DI47)&lt;0.5, "Pending", IF(DI47&lt;0.5, "Complete", "In Progress"))</f>
        <v>Pending</v>
      </c>
      <c r="DK47" s="22">
        <v>0</v>
      </c>
      <c r="DL47" s="22">
        <f t="shared" si="21"/>
        <v>0</v>
      </c>
      <c r="DM47" s="23" t="str">
        <f>IF(SUMPRODUCT($J$66:DL$66,$J47:DL47)&lt;0.5, "Pending", IF(DL47&lt;0.5, "Complete", "In Progress"))</f>
        <v>Pending</v>
      </c>
      <c r="DN47" s="24"/>
      <c r="DO47" s="25">
        <f>SUMPRODUCT($H$66:AY$66,$H47:AY47)</f>
        <v>0</v>
      </c>
    </row>
    <row r="48" spans="1:119" ht="12.75">
      <c r="A48" s="16"/>
      <c r="B48" s="16"/>
      <c r="C48" s="16"/>
      <c r="D48" s="17"/>
      <c r="E48" s="164" t="s">
        <v>113</v>
      </c>
      <c r="F48" s="18"/>
      <c r="G48" s="19"/>
      <c r="H48" s="20"/>
      <c r="I48" s="21">
        <v>0</v>
      </c>
      <c r="J48" s="22">
        <v>0</v>
      </c>
      <c r="K48" s="22">
        <v>0</v>
      </c>
      <c r="L48" s="23" t="s">
        <v>52</v>
      </c>
      <c r="M48" s="22">
        <v>0</v>
      </c>
      <c r="N48" s="22">
        <v>0</v>
      </c>
      <c r="O48" s="23" t="s">
        <v>52</v>
      </c>
      <c r="P48" s="22">
        <v>0</v>
      </c>
      <c r="Q48" s="22">
        <v>0</v>
      </c>
      <c r="R48" s="23" t="s">
        <v>52</v>
      </c>
      <c r="S48" s="22">
        <v>0</v>
      </c>
      <c r="T48" s="22">
        <v>0</v>
      </c>
      <c r="U48" s="23" t="s">
        <v>52</v>
      </c>
      <c r="V48" s="22">
        <v>0</v>
      </c>
      <c r="W48" s="22">
        <v>0</v>
      </c>
      <c r="X48" s="23" t="s">
        <v>52</v>
      </c>
      <c r="Y48" s="22">
        <v>0</v>
      </c>
      <c r="Z48" s="22">
        <v>0</v>
      </c>
      <c r="AA48" s="23" t="s">
        <v>52</v>
      </c>
      <c r="AB48" s="22">
        <v>0</v>
      </c>
      <c r="AC48" s="22">
        <v>0</v>
      </c>
      <c r="AD48" s="23" t="s">
        <v>52</v>
      </c>
      <c r="AE48" s="22">
        <v>0</v>
      </c>
      <c r="AF48" s="22">
        <v>0</v>
      </c>
      <c r="AG48" s="23" t="s">
        <v>52</v>
      </c>
      <c r="AH48" s="22">
        <v>0</v>
      </c>
      <c r="AI48" s="22">
        <v>0</v>
      </c>
      <c r="AJ48" s="23" t="s">
        <v>52</v>
      </c>
      <c r="AK48" s="22">
        <v>0</v>
      </c>
      <c r="AL48" s="22">
        <v>0</v>
      </c>
      <c r="AM48" s="23" t="s">
        <v>52</v>
      </c>
      <c r="AN48" s="22">
        <v>0</v>
      </c>
      <c r="AO48" s="22">
        <v>0</v>
      </c>
      <c r="AP48" s="23" t="s">
        <v>52</v>
      </c>
      <c r="AQ48" s="22">
        <v>0</v>
      </c>
      <c r="AR48" s="22">
        <v>0</v>
      </c>
      <c r="AS48" s="23" t="s">
        <v>52</v>
      </c>
      <c r="AT48" s="22">
        <v>0</v>
      </c>
      <c r="AU48" s="22">
        <v>0</v>
      </c>
      <c r="AV48" s="23" t="s">
        <v>52</v>
      </c>
      <c r="AW48" s="22">
        <v>0</v>
      </c>
      <c r="AX48" s="22">
        <v>0</v>
      </c>
      <c r="AY48" s="23" t="str">
        <f>IF(SUMPRODUCT($J$66:AX$66,$J48:AX48)&lt;0.5, "Pending", IF(AX48&lt;0.5, "Complete", "In Progress"))</f>
        <v>Pending</v>
      </c>
      <c r="AZ48" s="22">
        <v>0</v>
      </c>
      <c r="BA48" s="22">
        <f t="shared" si="22"/>
        <v>0</v>
      </c>
      <c r="BB48" s="23" t="str">
        <f>IF(SUMPRODUCT($J$66:BA$66,$J48:BA48)&lt;0.5, "Pending", IF(BA48&lt;0.5, "Complete", "In Progress"))</f>
        <v>Pending</v>
      </c>
      <c r="BC48" s="22">
        <v>0</v>
      </c>
      <c r="BD48" s="22">
        <f t="shared" si="23"/>
        <v>0</v>
      </c>
      <c r="BE48" s="23" t="str">
        <f>IF(SUMPRODUCT($J$66:BD$66,$J48:BD48)&lt;0.5, "Pending", IF(BD48&lt;0.5, "Complete", "In Progress"))</f>
        <v>Pending</v>
      </c>
      <c r="BF48" s="22">
        <v>0</v>
      </c>
      <c r="BG48" s="22">
        <f t="shared" si="24"/>
        <v>0</v>
      </c>
      <c r="BH48" s="23" t="str">
        <f>IF(SUMPRODUCT($J$66:BG$66,$J48:BG48)&lt;0.5, "Pending", IF(BG48&lt;0.5, "Complete", "In Progress"))</f>
        <v>Pending</v>
      </c>
      <c r="BI48" s="22">
        <v>0</v>
      </c>
      <c r="BJ48" s="22">
        <f t="shared" si="25"/>
        <v>0</v>
      </c>
      <c r="BK48" s="23" t="str">
        <f>IF(SUMPRODUCT($J$66:BJ$66,$J48:BJ48)&lt;0.5, "Pending", IF(BJ48&lt;0.5, "Complete", "In Progress"))</f>
        <v>Pending</v>
      </c>
      <c r="BL48" s="22">
        <v>0</v>
      </c>
      <c r="BM48" s="22">
        <f t="shared" si="26"/>
        <v>0</v>
      </c>
      <c r="BN48" s="23" t="str">
        <f>IF(SUMPRODUCT($J$66:BM$66,$J48:BM48)&lt;0.5, "Pending", IF(BM48&lt;0.5, "Complete", "In Progress"))</f>
        <v>Pending</v>
      </c>
      <c r="BO48" s="22">
        <v>0</v>
      </c>
      <c r="BP48" s="22">
        <f t="shared" si="27"/>
        <v>0</v>
      </c>
      <c r="BQ48" s="23" t="str">
        <f>IF(SUMPRODUCT($J$66:BP$66,$J48:BP48)&lt;0.5, "Pending", IF(BP48&lt;0.5, "Complete", "In Progress"))</f>
        <v>Pending</v>
      </c>
      <c r="BR48" s="22">
        <v>0</v>
      </c>
      <c r="BS48" s="22">
        <f t="shared" si="28"/>
        <v>0</v>
      </c>
      <c r="BT48" s="23" t="str">
        <f>IF(SUMPRODUCT($J$66:BS$66,$J48:BS48)&lt;0.5, "Pending", IF(BS48&lt;0.5, "Complete", "In Progress"))</f>
        <v>Pending</v>
      </c>
      <c r="BU48" s="22">
        <v>0</v>
      </c>
      <c r="BV48" s="22">
        <f t="shared" si="29"/>
        <v>0</v>
      </c>
      <c r="BW48" s="23" t="str">
        <f>IF(SUMPRODUCT($J$66:BV$66,$J48:BV48)&lt;0.5, "Pending", IF(BV48&lt;0.5, "Complete", "In Progress"))</f>
        <v>Pending</v>
      </c>
      <c r="BX48" s="22">
        <v>0</v>
      </c>
      <c r="BY48" s="22">
        <f t="shared" si="30"/>
        <v>0</v>
      </c>
      <c r="BZ48" s="23" t="str">
        <f>IF(SUMPRODUCT($J$66:BY$66,$J48:BY48)&lt;0.5, "Pending", IF(BY48&lt;0.5, "Complete", "In Progress"))</f>
        <v>Pending</v>
      </c>
      <c r="CA48" s="22">
        <v>0</v>
      </c>
      <c r="CB48" s="22">
        <f t="shared" si="31"/>
        <v>0</v>
      </c>
      <c r="CC48" s="23" t="str">
        <f>IF(SUMPRODUCT($J$66:CB$66,$J48:CB48)&lt;0.5, "Pending", IF(CB48&lt;0.5, "Complete", "In Progress"))</f>
        <v>Pending</v>
      </c>
      <c r="CD48" s="22">
        <v>0</v>
      </c>
      <c r="CE48" s="22">
        <f t="shared" si="10"/>
        <v>0</v>
      </c>
      <c r="CF48" s="23" t="str">
        <f>IF(SUMPRODUCT($J$66:CE$66,$J48:CE48)&lt;0.5, "Pending", IF(CE48&lt;0.5, "Complete", "In Progress"))</f>
        <v>Pending</v>
      </c>
      <c r="CG48" s="22">
        <v>0</v>
      </c>
      <c r="CH48" s="22">
        <f t="shared" si="11"/>
        <v>0</v>
      </c>
      <c r="CI48" s="23" t="str">
        <f>IF(SUMPRODUCT($J$66:CH$66,$J48:CH48)&lt;0.5, "Pending", IF(CH48&lt;0.5, "Complete", "In Progress"))</f>
        <v>Pending</v>
      </c>
      <c r="CJ48" s="22">
        <v>0</v>
      </c>
      <c r="CK48" s="22">
        <f t="shared" si="12"/>
        <v>0</v>
      </c>
      <c r="CL48" s="23" t="str">
        <f>IF(SUMPRODUCT($J$66:CK$66,$J48:CK48)&lt;0.5, "Pending", IF(CK48&lt;0.5, "Complete", "In Progress"))</f>
        <v>Pending</v>
      </c>
      <c r="CM48" s="22">
        <v>0</v>
      </c>
      <c r="CN48" s="22">
        <f t="shared" si="13"/>
        <v>0</v>
      </c>
      <c r="CO48" s="23" t="str">
        <f>IF(SUMPRODUCT($J$66:CN$66,$J48:CN48)&lt;0.5, "Pending", IF(CN48&lt;0.5, "Complete", "In Progress"))</f>
        <v>Pending</v>
      </c>
      <c r="CP48" s="22">
        <v>0</v>
      </c>
      <c r="CQ48" s="22">
        <f t="shared" si="14"/>
        <v>0</v>
      </c>
      <c r="CR48" s="23" t="str">
        <f>IF(SUMPRODUCT($J$66:CQ$66,$J48:CQ48)&lt;0.5, "Pending", IF(CQ48&lt;0.5, "Complete", "In Progress"))</f>
        <v>Pending</v>
      </c>
      <c r="CS48" s="22">
        <v>0</v>
      </c>
      <c r="CT48" s="22">
        <f t="shared" si="15"/>
        <v>0</v>
      </c>
      <c r="CU48" s="23" t="str">
        <f>IF(SUMPRODUCT($J$66:CT$66,$J48:CT48)&lt;0.5, "Pending", IF(CT48&lt;0.5, "Complete", "In Progress"))</f>
        <v>Pending</v>
      </c>
      <c r="CV48" s="22">
        <v>0</v>
      </c>
      <c r="CW48" s="22">
        <f t="shared" si="16"/>
        <v>0</v>
      </c>
      <c r="CX48" s="23" t="str">
        <f>IF(SUMPRODUCT($J$66:CW$66,$J48:CW48)&lt;0.5, "Pending", IF(CW48&lt;0.5, "Complete", "In Progress"))</f>
        <v>Pending</v>
      </c>
      <c r="CY48" s="22">
        <v>0</v>
      </c>
      <c r="CZ48" s="22">
        <f t="shared" si="17"/>
        <v>0</v>
      </c>
      <c r="DA48" s="23" t="str">
        <f>IF(SUMPRODUCT($J$66:CZ$66,$J48:CZ48)&lt;0.5, "Pending", IF(CZ48&lt;0.5, "Complete", "In Progress"))</f>
        <v>Pending</v>
      </c>
      <c r="DB48" s="22">
        <v>0</v>
      </c>
      <c r="DC48" s="22">
        <f t="shared" si="18"/>
        <v>0</v>
      </c>
      <c r="DD48" s="23" t="str">
        <f>IF(SUMPRODUCT($J$66:DC$66,$J48:DC48)&lt;0.5, "Pending", IF(DC48&lt;0.5, "Complete", "In Progress"))</f>
        <v>Pending</v>
      </c>
      <c r="DE48" s="22">
        <v>0</v>
      </c>
      <c r="DF48" s="22">
        <f t="shared" si="19"/>
        <v>0</v>
      </c>
      <c r="DG48" s="23" t="str">
        <f>IF(SUMPRODUCT($J$66:DF$66,$J48:DF48)&lt;0.5, "Pending", IF(DF48&lt;0.5, "Complete", "In Progress"))</f>
        <v>Pending</v>
      </c>
      <c r="DH48" s="22">
        <v>0</v>
      </c>
      <c r="DI48" s="22">
        <f t="shared" si="20"/>
        <v>0</v>
      </c>
      <c r="DJ48" s="23" t="str">
        <f>IF(SUMPRODUCT($J$66:DI$66,$J48:DI48)&lt;0.5, "Pending", IF(DI48&lt;0.5, "Complete", "In Progress"))</f>
        <v>Pending</v>
      </c>
      <c r="DK48" s="22">
        <v>0</v>
      </c>
      <c r="DL48" s="22">
        <f t="shared" si="21"/>
        <v>0</v>
      </c>
      <c r="DM48" s="23" t="str">
        <f>IF(SUMPRODUCT($J$66:DL$66,$J48:DL48)&lt;0.5, "Pending", IF(DL48&lt;0.5, "Complete", "In Progress"))</f>
        <v>Pending</v>
      </c>
      <c r="DN48" s="24"/>
      <c r="DO48" s="25">
        <f>SUMPRODUCT($H$66:AY$66,$H48:AY48)</f>
        <v>0</v>
      </c>
    </row>
    <row r="49" spans="1:119" ht="12.75">
      <c r="A49" s="16" t="s">
        <v>49</v>
      </c>
      <c r="B49" s="16"/>
      <c r="C49" s="16"/>
      <c r="D49" s="17">
        <v>19</v>
      </c>
      <c r="E49" s="164" t="s">
        <v>114</v>
      </c>
      <c r="F49" s="18" t="s">
        <v>58</v>
      </c>
      <c r="G49" s="19" t="s">
        <v>59</v>
      </c>
      <c r="H49" s="20">
        <v>5</v>
      </c>
      <c r="I49" s="21">
        <v>5</v>
      </c>
      <c r="J49" s="22">
        <v>0</v>
      </c>
      <c r="K49" s="22">
        <v>5</v>
      </c>
      <c r="L49" s="23" t="s">
        <v>52</v>
      </c>
      <c r="M49" s="22">
        <v>0</v>
      </c>
      <c r="N49" s="22">
        <v>5</v>
      </c>
      <c r="O49" s="23" t="s">
        <v>52</v>
      </c>
      <c r="P49" s="22">
        <v>0</v>
      </c>
      <c r="Q49" s="22">
        <v>5</v>
      </c>
      <c r="R49" s="23" t="s">
        <v>52</v>
      </c>
      <c r="S49" s="22">
        <v>0</v>
      </c>
      <c r="T49" s="22">
        <v>5</v>
      </c>
      <c r="U49" s="23" t="s">
        <v>52</v>
      </c>
      <c r="V49" s="22">
        <v>0</v>
      </c>
      <c r="W49" s="22">
        <v>5</v>
      </c>
      <c r="X49" s="23" t="s">
        <v>52</v>
      </c>
      <c r="Y49" s="22">
        <v>0</v>
      </c>
      <c r="Z49" s="22">
        <v>5</v>
      </c>
      <c r="AA49" s="23" t="s">
        <v>52</v>
      </c>
      <c r="AB49" s="22">
        <v>0</v>
      </c>
      <c r="AC49" s="22">
        <v>5</v>
      </c>
      <c r="AD49" s="23" t="s">
        <v>52</v>
      </c>
      <c r="AE49" s="22">
        <v>0</v>
      </c>
      <c r="AF49" s="22">
        <v>5</v>
      </c>
      <c r="AG49" s="23" t="s">
        <v>52</v>
      </c>
      <c r="AH49" s="22">
        <v>0</v>
      </c>
      <c r="AI49" s="22">
        <v>5</v>
      </c>
      <c r="AJ49" s="23" t="s">
        <v>52</v>
      </c>
      <c r="AK49" s="22">
        <v>0</v>
      </c>
      <c r="AL49" s="22">
        <v>5</v>
      </c>
      <c r="AM49" s="23" t="s">
        <v>52</v>
      </c>
      <c r="AN49" s="22">
        <v>0</v>
      </c>
      <c r="AO49" s="22">
        <v>5</v>
      </c>
      <c r="AP49" s="23" t="s">
        <v>52</v>
      </c>
      <c r="AQ49" s="22">
        <v>0</v>
      </c>
      <c r="AR49" s="22">
        <v>5</v>
      </c>
      <c r="AS49" s="23" t="s">
        <v>52</v>
      </c>
      <c r="AT49" s="22">
        <v>0</v>
      </c>
      <c r="AU49" s="22">
        <v>5</v>
      </c>
      <c r="AV49" s="23" t="s">
        <v>52</v>
      </c>
      <c r="AW49" s="22">
        <v>0</v>
      </c>
      <c r="AX49" s="22">
        <v>5</v>
      </c>
      <c r="AY49" s="23" t="str">
        <f>IF(SUMPRODUCT($J$66:AX$66,$J49:AX49)&lt;0.5, "Pending", IF(AX49&lt;0.5, "Complete", "In Progress"))</f>
        <v>Pending</v>
      </c>
      <c r="AZ49" s="22">
        <v>0</v>
      </c>
      <c r="BA49" s="22">
        <f t="shared" si="22"/>
        <v>5</v>
      </c>
      <c r="BB49" s="23" t="str">
        <f>IF(SUMPRODUCT($J$66:BA$66,$J49:BA49)&lt;0.5, "Pending", IF(BA49&lt;0.5, "Complete", "In Progress"))</f>
        <v>Pending</v>
      </c>
      <c r="BC49" s="22">
        <v>0</v>
      </c>
      <c r="BD49" s="22">
        <f t="shared" si="23"/>
        <v>5</v>
      </c>
      <c r="BE49" s="23" t="str">
        <f>IF(SUMPRODUCT($J$66:BD$66,$J49:BD49)&lt;0.5, "Pending", IF(BD49&lt;0.5, "Complete", "In Progress"))</f>
        <v>Pending</v>
      </c>
      <c r="BF49" s="22">
        <v>0</v>
      </c>
      <c r="BG49" s="22">
        <f t="shared" si="24"/>
        <v>5</v>
      </c>
      <c r="BH49" s="23" t="str">
        <f>IF(SUMPRODUCT($J$66:BG$66,$J49:BG49)&lt;0.5, "Pending", IF(BG49&lt;0.5, "Complete", "In Progress"))</f>
        <v>Pending</v>
      </c>
      <c r="BI49" s="22">
        <v>0</v>
      </c>
      <c r="BJ49" s="22">
        <f t="shared" si="25"/>
        <v>5</v>
      </c>
      <c r="BK49" s="23" t="str">
        <f>IF(SUMPRODUCT($J$66:BJ$66,$J49:BJ49)&lt;0.5, "Pending", IF(BJ49&lt;0.5, "Complete", "In Progress"))</f>
        <v>Pending</v>
      </c>
      <c r="BL49" s="22">
        <v>0</v>
      </c>
      <c r="BM49" s="22">
        <f t="shared" si="26"/>
        <v>5</v>
      </c>
      <c r="BN49" s="23" t="str">
        <f>IF(SUMPRODUCT($J$66:BM$66,$J49:BM49)&lt;0.5, "Pending", IF(BM49&lt;0.5, "Complete", "In Progress"))</f>
        <v>Pending</v>
      </c>
      <c r="BO49" s="22">
        <v>0</v>
      </c>
      <c r="BP49" s="22">
        <f t="shared" si="27"/>
        <v>5</v>
      </c>
      <c r="BQ49" s="23" t="str">
        <f>IF(SUMPRODUCT($J$66:BP$66,$J49:BP49)&lt;0.5, "Pending", IF(BP49&lt;0.5, "Complete", "In Progress"))</f>
        <v>Pending</v>
      </c>
      <c r="BR49" s="22">
        <v>0</v>
      </c>
      <c r="BS49" s="22">
        <f t="shared" si="28"/>
        <v>5</v>
      </c>
      <c r="BT49" s="23" t="str">
        <f>IF(SUMPRODUCT($J$66:BS$66,$J49:BS49)&lt;0.5, "Pending", IF(BS49&lt;0.5, "Complete", "In Progress"))</f>
        <v>Pending</v>
      </c>
      <c r="BU49" s="22">
        <v>0</v>
      </c>
      <c r="BV49" s="22">
        <f t="shared" si="29"/>
        <v>5</v>
      </c>
      <c r="BW49" s="23" t="str">
        <f>IF(SUMPRODUCT($J$66:BV$66,$J49:BV49)&lt;0.5, "Pending", IF(BV49&lt;0.5, "Complete", "In Progress"))</f>
        <v>Pending</v>
      </c>
      <c r="BX49" s="22">
        <v>0</v>
      </c>
      <c r="BY49" s="22">
        <f t="shared" si="30"/>
        <v>5</v>
      </c>
      <c r="BZ49" s="23" t="str">
        <f>IF(SUMPRODUCT($J$66:BY$66,$J49:BY49)&lt;0.5, "Pending", IF(BY49&lt;0.5, "Complete", "In Progress"))</f>
        <v>Pending</v>
      </c>
      <c r="CA49" s="22">
        <v>0</v>
      </c>
      <c r="CB49" s="22">
        <f t="shared" si="31"/>
        <v>5</v>
      </c>
      <c r="CC49" s="23" t="str">
        <f>IF(SUMPRODUCT($J$66:CB$66,$J49:CB49)&lt;0.5, "Pending", IF(CB49&lt;0.5, "Complete", "In Progress"))</f>
        <v>Pending</v>
      </c>
      <c r="CD49" s="22">
        <v>0</v>
      </c>
      <c r="CE49" s="22">
        <f t="shared" si="10"/>
        <v>5</v>
      </c>
      <c r="CF49" s="23" t="str">
        <f>IF(SUMPRODUCT($J$66:CE$66,$J49:CE49)&lt;0.5, "Pending", IF(CE49&lt;0.5, "Complete", "In Progress"))</f>
        <v>Pending</v>
      </c>
      <c r="CG49" s="22">
        <v>0</v>
      </c>
      <c r="CH49" s="22">
        <f t="shared" si="11"/>
        <v>5</v>
      </c>
      <c r="CI49" s="23" t="str">
        <f>IF(SUMPRODUCT($J$66:CH$66,$J49:CH49)&lt;0.5, "Pending", IF(CH49&lt;0.5, "Complete", "In Progress"))</f>
        <v>Pending</v>
      </c>
      <c r="CJ49" s="22">
        <v>0</v>
      </c>
      <c r="CK49" s="22">
        <f t="shared" si="12"/>
        <v>5</v>
      </c>
      <c r="CL49" s="23" t="str">
        <f>IF(SUMPRODUCT($J$66:CK$66,$J49:CK49)&lt;0.5, "Pending", IF(CK49&lt;0.5, "Complete", "In Progress"))</f>
        <v>Pending</v>
      </c>
      <c r="CM49" s="22">
        <v>0</v>
      </c>
      <c r="CN49" s="22">
        <f t="shared" si="13"/>
        <v>5</v>
      </c>
      <c r="CO49" s="23" t="str">
        <f>IF(SUMPRODUCT($J$66:CN$66,$J49:CN49)&lt;0.5, "Pending", IF(CN49&lt;0.5, "Complete", "In Progress"))</f>
        <v>Pending</v>
      </c>
      <c r="CP49" s="22">
        <v>0</v>
      </c>
      <c r="CQ49" s="22">
        <f t="shared" si="14"/>
        <v>5</v>
      </c>
      <c r="CR49" s="23" t="str">
        <f>IF(SUMPRODUCT($J$66:CQ$66,$J49:CQ49)&lt;0.5, "Pending", IF(CQ49&lt;0.5, "Complete", "In Progress"))</f>
        <v>Pending</v>
      </c>
      <c r="CS49" s="22">
        <v>0</v>
      </c>
      <c r="CT49" s="22">
        <f t="shared" si="15"/>
        <v>5</v>
      </c>
      <c r="CU49" s="23" t="str">
        <f>IF(SUMPRODUCT($J$66:CT$66,$J49:CT49)&lt;0.5, "Pending", IF(CT49&lt;0.5, "Complete", "In Progress"))</f>
        <v>Pending</v>
      </c>
      <c r="CV49" s="22">
        <v>3</v>
      </c>
      <c r="CW49" s="22">
        <f t="shared" si="16"/>
        <v>2</v>
      </c>
      <c r="CX49" s="23" t="str">
        <f>IF(SUMPRODUCT($J$66:CW$66,$J49:CW49)&lt;0.5, "Pending", IF(CW49&lt;0.5, "Complete", "In Progress"))</f>
        <v>In Progress</v>
      </c>
      <c r="CY49" s="22">
        <v>2</v>
      </c>
      <c r="CZ49" s="22">
        <f t="shared" si="17"/>
        <v>0</v>
      </c>
      <c r="DA49" s="23" t="str">
        <f>IF(SUMPRODUCT($J$66:CZ$66,$J49:CZ49)&lt;0.5, "Pending", IF(CZ49&lt;0.5, "Complete", "In Progress"))</f>
        <v>Complete</v>
      </c>
      <c r="DB49" s="22">
        <v>0</v>
      </c>
      <c r="DC49" s="22">
        <f t="shared" si="18"/>
        <v>0</v>
      </c>
      <c r="DD49" s="23" t="str">
        <f>IF(SUMPRODUCT($J$66:DC$66,$J49:DC49)&lt;0.5, "Pending", IF(DC49&lt;0.5, "Complete", "In Progress"))</f>
        <v>Complete</v>
      </c>
      <c r="DE49" s="22">
        <v>0</v>
      </c>
      <c r="DF49" s="22">
        <f t="shared" si="19"/>
        <v>0</v>
      </c>
      <c r="DG49" s="23" t="str">
        <f>IF(SUMPRODUCT($J$66:DF$66,$J49:DF49)&lt;0.5, "Pending", IF(DF49&lt;0.5, "Complete", "In Progress"))</f>
        <v>Complete</v>
      </c>
      <c r="DH49" s="22">
        <v>0</v>
      </c>
      <c r="DI49" s="22">
        <f t="shared" si="20"/>
        <v>0</v>
      </c>
      <c r="DJ49" s="23" t="str">
        <f>IF(SUMPRODUCT($J$66:DI$66,$J49:DI49)&lt;0.5, "Pending", IF(DI49&lt;0.5, "Complete", "In Progress"))</f>
        <v>Complete</v>
      </c>
      <c r="DK49" s="22">
        <v>0</v>
      </c>
      <c r="DL49" s="22">
        <f t="shared" si="21"/>
        <v>0</v>
      </c>
      <c r="DM49" s="23" t="str">
        <f>IF(SUMPRODUCT($J$66:DL$66,$J49:DL49)&lt;0.5, "Pending", IF(DL49&lt;0.5, "Complete", "In Progress"))</f>
        <v>Complete</v>
      </c>
      <c r="DN49" s="24"/>
      <c r="DO49" s="25">
        <f>SUMPRODUCT($H$66:AY$66,$H49:AY49)</f>
        <v>0</v>
      </c>
    </row>
    <row r="50" spans="1:119" ht="12.75">
      <c r="A50" s="16"/>
      <c r="B50" s="16"/>
      <c r="C50" s="16"/>
      <c r="D50" s="17"/>
      <c r="E50" s="164" t="s">
        <v>90</v>
      </c>
      <c r="F50" s="18"/>
      <c r="G50" s="19"/>
      <c r="H50" s="20"/>
      <c r="I50" s="21">
        <v>0</v>
      </c>
      <c r="J50" s="22">
        <v>0</v>
      </c>
      <c r="K50" s="22">
        <v>0</v>
      </c>
      <c r="L50" s="23" t="s">
        <v>52</v>
      </c>
      <c r="M50" s="22">
        <v>0</v>
      </c>
      <c r="N50" s="22">
        <v>0</v>
      </c>
      <c r="O50" s="23" t="s">
        <v>52</v>
      </c>
      <c r="P50" s="22">
        <v>0</v>
      </c>
      <c r="Q50" s="22">
        <v>0</v>
      </c>
      <c r="R50" s="23" t="s">
        <v>52</v>
      </c>
      <c r="S50" s="22">
        <v>0</v>
      </c>
      <c r="T50" s="22">
        <v>0</v>
      </c>
      <c r="U50" s="23" t="s">
        <v>52</v>
      </c>
      <c r="V50" s="22">
        <v>0</v>
      </c>
      <c r="W50" s="22">
        <v>0</v>
      </c>
      <c r="X50" s="23" t="s">
        <v>52</v>
      </c>
      <c r="Y50" s="22">
        <v>0</v>
      </c>
      <c r="Z50" s="22">
        <v>0</v>
      </c>
      <c r="AA50" s="23" t="s">
        <v>52</v>
      </c>
      <c r="AB50" s="22">
        <v>0</v>
      </c>
      <c r="AC50" s="22">
        <v>0</v>
      </c>
      <c r="AD50" s="23" t="s">
        <v>52</v>
      </c>
      <c r="AE50" s="22">
        <v>0</v>
      </c>
      <c r="AF50" s="22">
        <v>0</v>
      </c>
      <c r="AG50" s="23" t="s">
        <v>52</v>
      </c>
      <c r="AH50" s="22">
        <v>0</v>
      </c>
      <c r="AI50" s="22">
        <v>0</v>
      </c>
      <c r="AJ50" s="23" t="s">
        <v>52</v>
      </c>
      <c r="AK50" s="22">
        <v>0</v>
      </c>
      <c r="AL50" s="22">
        <v>0</v>
      </c>
      <c r="AM50" s="23" t="s">
        <v>52</v>
      </c>
      <c r="AN50" s="22">
        <v>0</v>
      </c>
      <c r="AO50" s="22">
        <v>0</v>
      </c>
      <c r="AP50" s="23" t="s">
        <v>52</v>
      </c>
      <c r="AQ50" s="22">
        <v>0</v>
      </c>
      <c r="AR50" s="22">
        <v>0</v>
      </c>
      <c r="AS50" s="23" t="s">
        <v>52</v>
      </c>
      <c r="AT50" s="22">
        <v>0</v>
      </c>
      <c r="AU50" s="22">
        <v>0</v>
      </c>
      <c r="AV50" s="23" t="s">
        <v>52</v>
      </c>
      <c r="AW50" s="22">
        <v>0</v>
      </c>
      <c r="AX50" s="22">
        <v>0</v>
      </c>
      <c r="AY50" s="23" t="str">
        <f>IF(SUMPRODUCT($J$66:AX$66,$J50:AX50)&lt;0.5, "Pending", IF(AX50&lt;0.5, "Complete", "In Progress"))</f>
        <v>Pending</v>
      </c>
      <c r="AZ50" s="22">
        <v>0</v>
      </c>
      <c r="BA50" s="22">
        <f t="shared" si="22"/>
        <v>0</v>
      </c>
      <c r="BB50" s="23" t="str">
        <f>IF(SUMPRODUCT($J$66:BA$66,$J50:BA50)&lt;0.5, "Pending", IF(BA50&lt;0.5, "Complete", "In Progress"))</f>
        <v>Pending</v>
      </c>
      <c r="BC50" s="22">
        <v>0</v>
      </c>
      <c r="BD50" s="22">
        <f t="shared" si="23"/>
        <v>0</v>
      </c>
      <c r="BE50" s="23" t="str">
        <f>IF(SUMPRODUCT($J$66:BD$66,$J50:BD50)&lt;0.5, "Pending", IF(BD50&lt;0.5, "Complete", "In Progress"))</f>
        <v>Pending</v>
      </c>
      <c r="BF50" s="22">
        <v>0</v>
      </c>
      <c r="BG50" s="22">
        <f t="shared" si="24"/>
        <v>0</v>
      </c>
      <c r="BH50" s="23" t="str">
        <f>IF(SUMPRODUCT($J$66:BG$66,$J50:BG50)&lt;0.5, "Pending", IF(BG50&lt;0.5, "Complete", "In Progress"))</f>
        <v>Pending</v>
      </c>
      <c r="BI50" s="22">
        <v>0</v>
      </c>
      <c r="BJ50" s="22">
        <f t="shared" si="25"/>
        <v>0</v>
      </c>
      <c r="BK50" s="23" t="str">
        <f>IF(SUMPRODUCT($J$66:BJ$66,$J50:BJ50)&lt;0.5, "Pending", IF(BJ50&lt;0.5, "Complete", "In Progress"))</f>
        <v>Pending</v>
      </c>
      <c r="BL50" s="22">
        <v>0</v>
      </c>
      <c r="BM50" s="22">
        <f t="shared" si="26"/>
        <v>0</v>
      </c>
      <c r="BN50" s="23" t="str">
        <f>IF(SUMPRODUCT($J$66:BM$66,$J50:BM50)&lt;0.5, "Pending", IF(BM50&lt;0.5, "Complete", "In Progress"))</f>
        <v>Pending</v>
      </c>
      <c r="BO50" s="22">
        <v>0</v>
      </c>
      <c r="BP50" s="22">
        <f t="shared" si="27"/>
        <v>0</v>
      </c>
      <c r="BQ50" s="23" t="str">
        <f>IF(SUMPRODUCT($J$66:BP$66,$J50:BP50)&lt;0.5, "Pending", IF(BP50&lt;0.5, "Complete", "In Progress"))</f>
        <v>Pending</v>
      </c>
      <c r="BR50" s="22">
        <v>0</v>
      </c>
      <c r="BS50" s="22">
        <f t="shared" si="28"/>
        <v>0</v>
      </c>
      <c r="BT50" s="23" t="str">
        <f>IF(SUMPRODUCT($J$66:BS$66,$J50:BS50)&lt;0.5, "Pending", IF(BS50&lt;0.5, "Complete", "In Progress"))</f>
        <v>Pending</v>
      </c>
      <c r="BU50" s="22">
        <v>0</v>
      </c>
      <c r="BV50" s="22">
        <f t="shared" si="29"/>
        <v>0</v>
      </c>
      <c r="BW50" s="23" t="str">
        <f>IF(SUMPRODUCT($J$66:BV$66,$J50:BV50)&lt;0.5, "Pending", IF(BV50&lt;0.5, "Complete", "In Progress"))</f>
        <v>Pending</v>
      </c>
      <c r="BX50" s="22">
        <v>0</v>
      </c>
      <c r="BY50" s="22">
        <f t="shared" si="30"/>
        <v>0</v>
      </c>
      <c r="BZ50" s="23" t="str">
        <f>IF(SUMPRODUCT($J$66:BY$66,$J50:BY50)&lt;0.5, "Pending", IF(BY50&lt;0.5, "Complete", "In Progress"))</f>
        <v>Pending</v>
      </c>
      <c r="CA50" s="22">
        <v>0</v>
      </c>
      <c r="CB50" s="22">
        <f t="shared" si="31"/>
        <v>0</v>
      </c>
      <c r="CC50" s="23" t="str">
        <f>IF(SUMPRODUCT($J$66:CB$66,$J50:CB50)&lt;0.5, "Pending", IF(CB50&lt;0.5, "Complete", "In Progress"))</f>
        <v>Pending</v>
      </c>
      <c r="CD50" s="22">
        <v>0</v>
      </c>
      <c r="CE50" s="22">
        <f t="shared" si="10"/>
        <v>0</v>
      </c>
      <c r="CF50" s="23" t="str">
        <f>IF(SUMPRODUCT($J$66:CE$66,$J50:CE50)&lt;0.5, "Pending", IF(CE50&lt;0.5, "Complete", "In Progress"))</f>
        <v>Pending</v>
      </c>
      <c r="CG50" s="22">
        <v>0</v>
      </c>
      <c r="CH50" s="22">
        <f t="shared" si="11"/>
        <v>0</v>
      </c>
      <c r="CI50" s="23" t="str">
        <f>IF(SUMPRODUCT($J$66:CH$66,$J50:CH50)&lt;0.5, "Pending", IF(CH50&lt;0.5, "Complete", "In Progress"))</f>
        <v>Pending</v>
      </c>
      <c r="CJ50" s="22">
        <v>0</v>
      </c>
      <c r="CK50" s="22">
        <f t="shared" si="12"/>
        <v>0</v>
      </c>
      <c r="CL50" s="23" t="str">
        <f>IF(SUMPRODUCT($J$66:CK$66,$J50:CK50)&lt;0.5, "Pending", IF(CK50&lt;0.5, "Complete", "In Progress"))</f>
        <v>Pending</v>
      </c>
      <c r="CM50" s="22">
        <v>0</v>
      </c>
      <c r="CN50" s="22">
        <f t="shared" si="13"/>
        <v>0</v>
      </c>
      <c r="CO50" s="23" t="str">
        <f>IF(SUMPRODUCT($J$66:CN$66,$J50:CN50)&lt;0.5, "Pending", IF(CN50&lt;0.5, "Complete", "In Progress"))</f>
        <v>Pending</v>
      </c>
      <c r="CP50" s="22">
        <v>0</v>
      </c>
      <c r="CQ50" s="22">
        <f t="shared" si="14"/>
        <v>0</v>
      </c>
      <c r="CR50" s="23" t="str">
        <f>IF(SUMPRODUCT($J$66:CQ$66,$J50:CQ50)&lt;0.5, "Pending", IF(CQ50&lt;0.5, "Complete", "In Progress"))</f>
        <v>Pending</v>
      </c>
      <c r="CS50" s="22">
        <v>0</v>
      </c>
      <c r="CT50" s="22">
        <f t="shared" si="15"/>
        <v>0</v>
      </c>
      <c r="CU50" s="23" t="str">
        <f>IF(SUMPRODUCT($J$66:CT$66,$J50:CT50)&lt;0.5, "Pending", IF(CT50&lt;0.5, "Complete", "In Progress"))</f>
        <v>Pending</v>
      </c>
      <c r="CV50" s="22">
        <v>0</v>
      </c>
      <c r="CW50" s="22">
        <f t="shared" si="16"/>
        <v>0</v>
      </c>
      <c r="CX50" s="23" t="str">
        <f>IF(SUMPRODUCT($J$66:CW$66,$J50:CW50)&lt;0.5, "Pending", IF(CW50&lt;0.5, "Complete", "In Progress"))</f>
        <v>Pending</v>
      </c>
      <c r="CY50" s="22">
        <v>0</v>
      </c>
      <c r="CZ50" s="22">
        <f t="shared" si="17"/>
        <v>0</v>
      </c>
      <c r="DA50" s="23" t="str">
        <f>IF(SUMPRODUCT($J$66:CZ$66,$J50:CZ50)&lt;0.5, "Pending", IF(CZ50&lt;0.5, "Complete", "In Progress"))</f>
        <v>Pending</v>
      </c>
      <c r="DB50" s="22">
        <v>0</v>
      </c>
      <c r="DC50" s="22">
        <f t="shared" si="18"/>
        <v>0</v>
      </c>
      <c r="DD50" s="23" t="str">
        <f>IF(SUMPRODUCT($J$66:DC$66,$J50:DC50)&lt;0.5, "Pending", IF(DC50&lt;0.5, "Complete", "In Progress"))</f>
        <v>Pending</v>
      </c>
      <c r="DE50" s="22">
        <v>0</v>
      </c>
      <c r="DF50" s="22">
        <f t="shared" si="19"/>
        <v>0</v>
      </c>
      <c r="DG50" s="23" t="str">
        <f>IF(SUMPRODUCT($J$66:DF$66,$J50:DF50)&lt;0.5, "Pending", IF(DF50&lt;0.5, "Complete", "In Progress"))</f>
        <v>Pending</v>
      </c>
      <c r="DH50" s="22">
        <v>0</v>
      </c>
      <c r="DI50" s="22">
        <f t="shared" si="20"/>
        <v>0</v>
      </c>
      <c r="DJ50" s="23" t="str">
        <f>IF(SUMPRODUCT($J$66:DI$66,$J50:DI50)&lt;0.5, "Pending", IF(DI50&lt;0.5, "Complete", "In Progress"))</f>
        <v>Pending</v>
      </c>
      <c r="DK50" s="22">
        <v>0</v>
      </c>
      <c r="DL50" s="22">
        <f t="shared" si="21"/>
        <v>0</v>
      </c>
      <c r="DM50" s="23" t="str">
        <f>IF(SUMPRODUCT($J$66:DL$66,$J50:DL50)&lt;0.5, "Pending", IF(DL50&lt;0.5, "Complete", "In Progress"))</f>
        <v>Pending</v>
      </c>
      <c r="DN50" s="24"/>
      <c r="DO50" s="25">
        <f>SUMPRODUCT($H$66:AY$66,$H50:AY50)</f>
        <v>0</v>
      </c>
    </row>
    <row r="51" spans="1:119" ht="12.75">
      <c r="A51" s="16" t="s">
        <v>56</v>
      </c>
      <c r="B51" s="16"/>
      <c r="C51" s="16" t="s">
        <v>115</v>
      </c>
      <c r="D51" s="17">
        <v>20</v>
      </c>
      <c r="E51" s="164" t="s">
        <v>116</v>
      </c>
      <c r="F51" s="18" t="s">
        <v>58</v>
      </c>
      <c r="G51" s="19" t="s">
        <v>59</v>
      </c>
      <c r="H51" s="20">
        <v>3</v>
      </c>
      <c r="I51" s="21">
        <v>3</v>
      </c>
      <c r="J51" s="22">
        <v>0</v>
      </c>
      <c r="K51" s="22">
        <v>3</v>
      </c>
      <c r="L51" s="23" t="s">
        <v>52</v>
      </c>
      <c r="M51" s="22">
        <v>0</v>
      </c>
      <c r="N51" s="22">
        <v>3</v>
      </c>
      <c r="O51" s="23" t="s">
        <v>52</v>
      </c>
      <c r="P51" s="22">
        <v>0</v>
      </c>
      <c r="Q51" s="22">
        <v>3</v>
      </c>
      <c r="R51" s="23" t="s">
        <v>52</v>
      </c>
      <c r="S51" s="22">
        <v>0</v>
      </c>
      <c r="T51" s="22">
        <v>3</v>
      </c>
      <c r="U51" s="23" t="s">
        <v>52</v>
      </c>
      <c r="V51" s="22">
        <v>0</v>
      </c>
      <c r="W51" s="22">
        <v>3</v>
      </c>
      <c r="X51" s="23" t="s">
        <v>52</v>
      </c>
      <c r="Y51" s="22">
        <v>0</v>
      </c>
      <c r="Z51" s="22">
        <v>3</v>
      </c>
      <c r="AA51" s="23" t="s">
        <v>52</v>
      </c>
      <c r="AB51" s="22">
        <v>0</v>
      </c>
      <c r="AC51" s="22">
        <v>3</v>
      </c>
      <c r="AD51" s="23" t="s">
        <v>52</v>
      </c>
      <c r="AE51" s="22">
        <v>0</v>
      </c>
      <c r="AF51" s="22">
        <v>3</v>
      </c>
      <c r="AG51" s="23" t="s">
        <v>52</v>
      </c>
      <c r="AH51" s="22">
        <v>0</v>
      </c>
      <c r="AI51" s="22">
        <v>3</v>
      </c>
      <c r="AJ51" s="23" t="s">
        <v>52</v>
      </c>
      <c r="AK51" s="22">
        <v>0</v>
      </c>
      <c r="AL51" s="22">
        <v>3</v>
      </c>
      <c r="AM51" s="23" t="s">
        <v>52</v>
      </c>
      <c r="AN51" s="22">
        <v>0</v>
      </c>
      <c r="AO51" s="22">
        <v>3</v>
      </c>
      <c r="AP51" s="23" t="s">
        <v>52</v>
      </c>
      <c r="AQ51" s="22">
        <v>0</v>
      </c>
      <c r="AR51" s="22">
        <v>3</v>
      </c>
      <c r="AS51" s="23" t="s">
        <v>52</v>
      </c>
      <c r="AT51" s="22">
        <v>0</v>
      </c>
      <c r="AU51" s="22">
        <v>3</v>
      </c>
      <c r="AV51" s="23" t="s">
        <v>52</v>
      </c>
      <c r="AW51" s="22">
        <v>0</v>
      </c>
      <c r="AX51" s="22">
        <v>3</v>
      </c>
      <c r="AY51" s="23" t="str">
        <f>IF(SUMPRODUCT($J$66:AX$66,$J51:AX51)&lt;0.5, "Pending", IF(AX51&lt;0.5, "Complete", "In Progress"))</f>
        <v>Pending</v>
      </c>
      <c r="AZ51" s="22">
        <v>0</v>
      </c>
      <c r="BA51" s="22">
        <f t="shared" si="22"/>
        <v>3</v>
      </c>
      <c r="BB51" s="23" t="str">
        <f>IF(SUMPRODUCT($J$66:BA$66,$J51:BA51)&lt;0.5, "Pending", IF(BA51&lt;0.5, "Complete", "In Progress"))</f>
        <v>Pending</v>
      </c>
      <c r="BC51" s="22">
        <v>0</v>
      </c>
      <c r="BD51" s="22">
        <f t="shared" si="23"/>
        <v>3</v>
      </c>
      <c r="BE51" s="23" t="str">
        <f>IF(SUMPRODUCT($J$66:BD$66,$J51:BD51)&lt;0.5, "Pending", IF(BD51&lt;0.5, "Complete", "In Progress"))</f>
        <v>Pending</v>
      </c>
      <c r="BF51" s="22">
        <v>0</v>
      </c>
      <c r="BG51" s="22">
        <f t="shared" si="24"/>
        <v>3</v>
      </c>
      <c r="BH51" s="23" t="str">
        <f>IF(SUMPRODUCT($J$66:BG$66,$J51:BG51)&lt;0.5, "Pending", IF(BG51&lt;0.5, "Complete", "In Progress"))</f>
        <v>Pending</v>
      </c>
      <c r="BI51" s="22">
        <v>0</v>
      </c>
      <c r="BJ51" s="22">
        <f t="shared" si="25"/>
        <v>3</v>
      </c>
      <c r="BK51" s="23" t="str">
        <f>IF(SUMPRODUCT($J$66:BJ$66,$J51:BJ51)&lt;0.5, "Pending", IF(BJ51&lt;0.5, "Complete", "In Progress"))</f>
        <v>Pending</v>
      </c>
      <c r="BL51" s="22">
        <v>0</v>
      </c>
      <c r="BM51" s="22">
        <f t="shared" si="26"/>
        <v>3</v>
      </c>
      <c r="BN51" s="23" t="str">
        <f>IF(SUMPRODUCT($J$66:BM$66,$J51:BM51)&lt;0.5, "Pending", IF(BM51&lt;0.5, "Complete", "In Progress"))</f>
        <v>Pending</v>
      </c>
      <c r="BO51" s="22">
        <v>0</v>
      </c>
      <c r="BP51" s="22">
        <f t="shared" si="27"/>
        <v>3</v>
      </c>
      <c r="BQ51" s="23" t="str">
        <f>IF(SUMPRODUCT($J$66:BP$66,$J51:BP51)&lt;0.5, "Pending", IF(BP51&lt;0.5, "Complete", "In Progress"))</f>
        <v>Pending</v>
      </c>
      <c r="BR51" s="22">
        <v>0</v>
      </c>
      <c r="BS51" s="22">
        <f t="shared" si="28"/>
        <v>3</v>
      </c>
      <c r="BT51" s="23" t="str">
        <f>IF(SUMPRODUCT($J$66:BS$66,$J51:BS51)&lt;0.5, "Pending", IF(BS51&lt;0.5, "Complete", "In Progress"))</f>
        <v>Pending</v>
      </c>
      <c r="BU51" s="22">
        <v>0</v>
      </c>
      <c r="BV51" s="22">
        <f t="shared" si="29"/>
        <v>3</v>
      </c>
      <c r="BW51" s="23" t="str">
        <f>IF(SUMPRODUCT($J$66:BV$66,$J51:BV51)&lt;0.5, "Pending", IF(BV51&lt;0.5, "Complete", "In Progress"))</f>
        <v>Pending</v>
      </c>
      <c r="BX51" s="22">
        <v>0</v>
      </c>
      <c r="BY51" s="22">
        <f t="shared" si="30"/>
        <v>3</v>
      </c>
      <c r="BZ51" s="23" t="str">
        <f>IF(SUMPRODUCT($J$66:BY$66,$J51:BY51)&lt;0.5, "Pending", IF(BY51&lt;0.5, "Complete", "In Progress"))</f>
        <v>Pending</v>
      </c>
      <c r="CA51" s="22">
        <v>0</v>
      </c>
      <c r="CB51" s="22">
        <f t="shared" si="31"/>
        <v>3</v>
      </c>
      <c r="CC51" s="23" t="str">
        <f>IF(SUMPRODUCT($J$66:CB$66,$J51:CB51)&lt;0.5, "Pending", IF(CB51&lt;0.5, "Complete", "In Progress"))</f>
        <v>Pending</v>
      </c>
      <c r="CD51" s="22">
        <v>0</v>
      </c>
      <c r="CE51" s="22">
        <f t="shared" si="10"/>
        <v>3</v>
      </c>
      <c r="CF51" s="23" t="str">
        <f>IF(SUMPRODUCT($J$66:CE$66,$J51:CE51)&lt;0.5, "Pending", IF(CE51&lt;0.5, "Complete", "In Progress"))</f>
        <v>Pending</v>
      </c>
      <c r="CG51" s="22">
        <v>0</v>
      </c>
      <c r="CH51" s="22">
        <f t="shared" si="11"/>
        <v>3</v>
      </c>
      <c r="CI51" s="23" t="str">
        <f>IF(SUMPRODUCT($J$66:CH$66,$J51:CH51)&lt;0.5, "Pending", IF(CH51&lt;0.5, "Complete", "In Progress"))</f>
        <v>Pending</v>
      </c>
      <c r="CJ51" s="22">
        <v>0</v>
      </c>
      <c r="CK51" s="22">
        <f t="shared" si="12"/>
        <v>3</v>
      </c>
      <c r="CL51" s="23" t="str">
        <f>IF(SUMPRODUCT($J$66:CK$66,$J51:CK51)&lt;0.5, "Pending", IF(CK51&lt;0.5, "Complete", "In Progress"))</f>
        <v>Pending</v>
      </c>
      <c r="CM51" s="22">
        <v>0</v>
      </c>
      <c r="CN51" s="22">
        <f t="shared" si="13"/>
        <v>3</v>
      </c>
      <c r="CO51" s="23" t="str">
        <f>IF(SUMPRODUCT($J$66:CN$66,$J51:CN51)&lt;0.5, "Pending", IF(CN51&lt;0.5, "Complete", "In Progress"))</f>
        <v>Pending</v>
      </c>
      <c r="CP51" s="22">
        <v>0</v>
      </c>
      <c r="CQ51" s="22">
        <f t="shared" si="14"/>
        <v>3</v>
      </c>
      <c r="CR51" s="23" t="str">
        <f>IF(SUMPRODUCT($J$66:CQ$66,$J51:CQ51)&lt;0.5, "Pending", IF(CQ51&lt;0.5, "Complete", "In Progress"))</f>
        <v>Pending</v>
      </c>
      <c r="CS51" s="22">
        <v>0</v>
      </c>
      <c r="CT51" s="22">
        <f t="shared" si="15"/>
        <v>3</v>
      </c>
      <c r="CU51" s="23" t="str">
        <f>IF(SUMPRODUCT($J$66:CT$66,$J51:CT51)&lt;0.5, "Pending", IF(CT51&lt;0.5, "Complete", "In Progress"))</f>
        <v>Pending</v>
      </c>
      <c r="CV51" s="22">
        <v>3</v>
      </c>
      <c r="CW51" s="22">
        <f t="shared" si="16"/>
        <v>0</v>
      </c>
      <c r="CX51" s="23" t="str">
        <f>IF(SUMPRODUCT($J$66:CW$66,$J51:CW51)&lt;0.5, "Pending", IF(CW51&lt;0.5, "Complete", "In Progress"))</f>
        <v>Complete</v>
      </c>
      <c r="CY51" s="22">
        <v>0</v>
      </c>
      <c r="CZ51" s="22">
        <f t="shared" si="17"/>
        <v>0</v>
      </c>
      <c r="DA51" s="23" t="str">
        <f>IF(SUMPRODUCT($J$66:CZ$66,$J51:CZ51)&lt;0.5, "Pending", IF(CZ51&lt;0.5, "Complete", "In Progress"))</f>
        <v>Complete</v>
      </c>
      <c r="DB51" s="22">
        <v>0</v>
      </c>
      <c r="DC51" s="22">
        <f t="shared" si="18"/>
        <v>0</v>
      </c>
      <c r="DD51" s="23" t="str">
        <f>IF(SUMPRODUCT($J$66:DC$66,$J51:DC51)&lt;0.5, "Pending", IF(DC51&lt;0.5, "Complete", "In Progress"))</f>
        <v>Complete</v>
      </c>
      <c r="DE51" s="22">
        <v>0</v>
      </c>
      <c r="DF51" s="22">
        <f t="shared" si="19"/>
        <v>0</v>
      </c>
      <c r="DG51" s="23" t="str">
        <f>IF(SUMPRODUCT($J$66:DF$66,$J51:DF51)&lt;0.5, "Pending", IF(DF51&lt;0.5, "Complete", "In Progress"))</f>
        <v>Complete</v>
      </c>
      <c r="DH51" s="22">
        <v>0</v>
      </c>
      <c r="DI51" s="22">
        <f t="shared" si="20"/>
        <v>0</v>
      </c>
      <c r="DJ51" s="23" t="str">
        <f>IF(SUMPRODUCT($J$66:DI$66,$J51:DI51)&lt;0.5, "Pending", IF(DI51&lt;0.5, "Complete", "In Progress"))</f>
        <v>Complete</v>
      </c>
      <c r="DK51" s="22">
        <v>0</v>
      </c>
      <c r="DL51" s="22">
        <f t="shared" si="21"/>
        <v>0</v>
      </c>
      <c r="DM51" s="23" t="str">
        <f>IF(SUMPRODUCT($J$66:DL$66,$J51:DL51)&lt;0.5, "Pending", IF(DL51&lt;0.5, "Complete", "In Progress"))</f>
        <v>Complete</v>
      </c>
      <c r="DN51" s="24"/>
      <c r="DO51" s="25">
        <f>SUMPRODUCT($H$66:AY$66,$H51:AY51)</f>
        <v>0</v>
      </c>
    </row>
    <row r="52" spans="1:119" ht="12.75">
      <c r="A52" s="16"/>
      <c r="B52" s="16"/>
      <c r="C52" s="16"/>
      <c r="D52" s="17"/>
      <c r="E52" s="164" t="s">
        <v>117</v>
      </c>
      <c r="F52" s="18"/>
      <c r="G52" s="19"/>
      <c r="H52" s="20"/>
      <c r="I52" s="21">
        <v>0</v>
      </c>
      <c r="J52" s="22">
        <v>0</v>
      </c>
      <c r="K52" s="22">
        <v>0</v>
      </c>
      <c r="L52" s="23" t="s">
        <v>52</v>
      </c>
      <c r="M52" s="22">
        <v>0</v>
      </c>
      <c r="N52" s="22">
        <v>0</v>
      </c>
      <c r="O52" s="23" t="s">
        <v>52</v>
      </c>
      <c r="P52" s="22">
        <v>0</v>
      </c>
      <c r="Q52" s="22">
        <v>0</v>
      </c>
      <c r="R52" s="23" t="s">
        <v>52</v>
      </c>
      <c r="S52" s="22">
        <v>0</v>
      </c>
      <c r="T52" s="22">
        <v>0</v>
      </c>
      <c r="U52" s="23" t="s">
        <v>52</v>
      </c>
      <c r="V52" s="22">
        <v>0</v>
      </c>
      <c r="W52" s="22">
        <v>0</v>
      </c>
      <c r="X52" s="23" t="s">
        <v>52</v>
      </c>
      <c r="Y52" s="22">
        <v>0</v>
      </c>
      <c r="Z52" s="22">
        <v>0</v>
      </c>
      <c r="AA52" s="23" t="s">
        <v>52</v>
      </c>
      <c r="AB52" s="22">
        <v>0</v>
      </c>
      <c r="AC52" s="22">
        <v>0</v>
      </c>
      <c r="AD52" s="23" t="s">
        <v>52</v>
      </c>
      <c r="AE52" s="22">
        <v>0</v>
      </c>
      <c r="AF52" s="22">
        <v>0</v>
      </c>
      <c r="AG52" s="23" t="s">
        <v>52</v>
      </c>
      <c r="AH52" s="22">
        <v>0</v>
      </c>
      <c r="AI52" s="22">
        <v>0</v>
      </c>
      <c r="AJ52" s="23" t="s">
        <v>52</v>
      </c>
      <c r="AK52" s="22">
        <v>0</v>
      </c>
      <c r="AL52" s="22">
        <v>0</v>
      </c>
      <c r="AM52" s="23" t="s">
        <v>52</v>
      </c>
      <c r="AN52" s="22">
        <v>0</v>
      </c>
      <c r="AO52" s="22">
        <v>0</v>
      </c>
      <c r="AP52" s="23" t="s">
        <v>52</v>
      </c>
      <c r="AQ52" s="22">
        <v>0</v>
      </c>
      <c r="AR52" s="22">
        <v>0</v>
      </c>
      <c r="AS52" s="23" t="s">
        <v>52</v>
      </c>
      <c r="AT52" s="22">
        <v>0</v>
      </c>
      <c r="AU52" s="22">
        <v>0</v>
      </c>
      <c r="AV52" s="23" t="s">
        <v>52</v>
      </c>
      <c r="AW52" s="22">
        <v>0</v>
      </c>
      <c r="AX52" s="22">
        <v>0</v>
      </c>
      <c r="AY52" s="23" t="str">
        <f>IF(SUMPRODUCT($J$66:AX$66,$J52:AX52)&lt;0.5, "Pending", IF(AX52&lt;0.5, "Complete", "In Progress"))</f>
        <v>Pending</v>
      </c>
      <c r="AZ52" s="22">
        <v>0</v>
      </c>
      <c r="BA52" s="22">
        <f t="shared" si="22"/>
        <v>0</v>
      </c>
      <c r="BB52" s="23" t="str">
        <f>IF(SUMPRODUCT($J$66:BA$66,$J52:BA52)&lt;0.5, "Pending", IF(BA52&lt;0.5, "Complete", "In Progress"))</f>
        <v>Pending</v>
      </c>
      <c r="BC52" s="22">
        <v>0</v>
      </c>
      <c r="BD52" s="22">
        <f t="shared" si="23"/>
        <v>0</v>
      </c>
      <c r="BE52" s="23" t="str">
        <f>IF(SUMPRODUCT($J$66:BD$66,$J52:BD52)&lt;0.5, "Pending", IF(BD52&lt;0.5, "Complete", "In Progress"))</f>
        <v>Pending</v>
      </c>
      <c r="BF52" s="22">
        <v>0</v>
      </c>
      <c r="BG52" s="22">
        <f t="shared" si="24"/>
        <v>0</v>
      </c>
      <c r="BH52" s="23" t="str">
        <f>IF(SUMPRODUCT($J$66:BG$66,$J52:BG52)&lt;0.5, "Pending", IF(BG52&lt;0.5, "Complete", "In Progress"))</f>
        <v>Pending</v>
      </c>
      <c r="BI52" s="22">
        <v>0</v>
      </c>
      <c r="BJ52" s="22">
        <f t="shared" si="25"/>
        <v>0</v>
      </c>
      <c r="BK52" s="23" t="str">
        <f>IF(SUMPRODUCT($J$66:BJ$66,$J52:BJ52)&lt;0.5, "Pending", IF(BJ52&lt;0.5, "Complete", "In Progress"))</f>
        <v>Pending</v>
      </c>
      <c r="BL52" s="22">
        <v>0</v>
      </c>
      <c r="BM52" s="22">
        <f t="shared" si="26"/>
        <v>0</v>
      </c>
      <c r="BN52" s="23" t="str">
        <f>IF(SUMPRODUCT($J$66:BM$66,$J52:BM52)&lt;0.5, "Pending", IF(BM52&lt;0.5, "Complete", "In Progress"))</f>
        <v>Pending</v>
      </c>
      <c r="BO52" s="22">
        <v>0</v>
      </c>
      <c r="BP52" s="22">
        <f t="shared" si="27"/>
        <v>0</v>
      </c>
      <c r="BQ52" s="23" t="str">
        <f>IF(SUMPRODUCT($J$66:BP$66,$J52:BP52)&lt;0.5, "Pending", IF(BP52&lt;0.5, "Complete", "In Progress"))</f>
        <v>Pending</v>
      </c>
      <c r="BR52" s="22">
        <v>0</v>
      </c>
      <c r="BS52" s="22">
        <f t="shared" si="28"/>
        <v>0</v>
      </c>
      <c r="BT52" s="23" t="str">
        <f>IF(SUMPRODUCT($J$66:BS$66,$J52:BS52)&lt;0.5, "Pending", IF(BS52&lt;0.5, "Complete", "In Progress"))</f>
        <v>Pending</v>
      </c>
      <c r="BU52" s="22">
        <v>0</v>
      </c>
      <c r="BV52" s="22">
        <f t="shared" si="29"/>
        <v>0</v>
      </c>
      <c r="BW52" s="23" t="str">
        <f>IF(SUMPRODUCT($J$66:BV$66,$J52:BV52)&lt;0.5, "Pending", IF(BV52&lt;0.5, "Complete", "In Progress"))</f>
        <v>Pending</v>
      </c>
      <c r="BX52" s="22">
        <v>0</v>
      </c>
      <c r="BY52" s="22">
        <f t="shared" si="30"/>
        <v>0</v>
      </c>
      <c r="BZ52" s="23" t="str">
        <f>IF(SUMPRODUCT($J$66:BY$66,$J52:BY52)&lt;0.5, "Pending", IF(BY52&lt;0.5, "Complete", "In Progress"))</f>
        <v>Pending</v>
      </c>
      <c r="CA52" s="22">
        <v>0</v>
      </c>
      <c r="CB52" s="22">
        <f t="shared" si="31"/>
        <v>0</v>
      </c>
      <c r="CC52" s="23" t="str">
        <f>IF(SUMPRODUCT($J$66:CB$66,$J52:CB52)&lt;0.5, "Pending", IF(CB52&lt;0.5, "Complete", "In Progress"))</f>
        <v>Pending</v>
      </c>
      <c r="CD52" s="22">
        <v>0</v>
      </c>
      <c r="CE52" s="22">
        <f t="shared" si="10"/>
        <v>0</v>
      </c>
      <c r="CF52" s="23" t="str">
        <f>IF(SUMPRODUCT($J$66:CE$66,$J52:CE52)&lt;0.5, "Pending", IF(CE52&lt;0.5, "Complete", "In Progress"))</f>
        <v>Pending</v>
      </c>
      <c r="CG52" s="22">
        <v>0</v>
      </c>
      <c r="CH52" s="22">
        <f t="shared" si="11"/>
        <v>0</v>
      </c>
      <c r="CI52" s="23" t="str">
        <f>IF(SUMPRODUCT($J$66:CH$66,$J52:CH52)&lt;0.5, "Pending", IF(CH52&lt;0.5, "Complete", "In Progress"))</f>
        <v>Pending</v>
      </c>
      <c r="CJ52" s="22">
        <v>0</v>
      </c>
      <c r="CK52" s="22">
        <f t="shared" si="12"/>
        <v>0</v>
      </c>
      <c r="CL52" s="23" t="str">
        <f>IF(SUMPRODUCT($J$66:CK$66,$J52:CK52)&lt;0.5, "Pending", IF(CK52&lt;0.5, "Complete", "In Progress"))</f>
        <v>Pending</v>
      </c>
      <c r="CM52" s="22">
        <v>0</v>
      </c>
      <c r="CN52" s="22">
        <f t="shared" si="13"/>
        <v>0</v>
      </c>
      <c r="CO52" s="23" t="str">
        <f>IF(SUMPRODUCT($J$66:CN$66,$J52:CN52)&lt;0.5, "Pending", IF(CN52&lt;0.5, "Complete", "In Progress"))</f>
        <v>Pending</v>
      </c>
      <c r="CP52" s="22">
        <v>0</v>
      </c>
      <c r="CQ52" s="22">
        <f t="shared" si="14"/>
        <v>0</v>
      </c>
      <c r="CR52" s="23" t="str">
        <f>IF(SUMPRODUCT($J$66:CQ$66,$J52:CQ52)&lt;0.5, "Pending", IF(CQ52&lt;0.5, "Complete", "In Progress"))</f>
        <v>Pending</v>
      </c>
      <c r="CS52" s="22">
        <v>0</v>
      </c>
      <c r="CT52" s="22">
        <f t="shared" si="15"/>
        <v>0</v>
      </c>
      <c r="CU52" s="23" t="str">
        <f>IF(SUMPRODUCT($J$66:CT$66,$J52:CT52)&lt;0.5, "Pending", IF(CT52&lt;0.5, "Complete", "In Progress"))</f>
        <v>Pending</v>
      </c>
      <c r="CV52" s="22">
        <v>0</v>
      </c>
      <c r="CW52" s="22">
        <f t="shared" si="16"/>
        <v>0</v>
      </c>
      <c r="CX52" s="23" t="str">
        <f>IF(SUMPRODUCT($J$66:CW$66,$J52:CW52)&lt;0.5, "Pending", IF(CW52&lt;0.5, "Complete", "In Progress"))</f>
        <v>Pending</v>
      </c>
      <c r="CY52" s="22">
        <v>0</v>
      </c>
      <c r="CZ52" s="22">
        <f t="shared" si="17"/>
        <v>0</v>
      </c>
      <c r="DA52" s="23" t="str">
        <f>IF(SUMPRODUCT($J$66:CZ$66,$J52:CZ52)&lt;0.5, "Pending", IF(CZ52&lt;0.5, "Complete", "In Progress"))</f>
        <v>Pending</v>
      </c>
      <c r="DB52" s="22">
        <v>0</v>
      </c>
      <c r="DC52" s="22">
        <f t="shared" si="18"/>
        <v>0</v>
      </c>
      <c r="DD52" s="23" t="str">
        <f>IF(SUMPRODUCT($J$66:DC$66,$J52:DC52)&lt;0.5, "Pending", IF(DC52&lt;0.5, "Complete", "In Progress"))</f>
        <v>Pending</v>
      </c>
      <c r="DE52" s="22">
        <v>0</v>
      </c>
      <c r="DF52" s="22">
        <f t="shared" si="19"/>
        <v>0</v>
      </c>
      <c r="DG52" s="23" t="str">
        <f>IF(SUMPRODUCT($J$66:DF$66,$J52:DF52)&lt;0.5, "Pending", IF(DF52&lt;0.5, "Complete", "In Progress"))</f>
        <v>Pending</v>
      </c>
      <c r="DH52" s="22">
        <v>0</v>
      </c>
      <c r="DI52" s="22">
        <f t="shared" si="20"/>
        <v>0</v>
      </c>
      <c r="DJ52" s="23" t="str">
        <f>IF(SUMPRODUCT($J$66:DI$66,$J52:DI52)&lt;0.5, "Pending", IF(DI52&lt;0.5, "Complete", "In Progress"))</f>
        <v>Pending</v>
      </c>
      <c r="DK52" s="22">
        <v>0</v>
      </c>
      <c r="DL52" s="22">
        <f t="shared" si="21"/>
        <v>0</v>
      </c>
      <c r="DM52" s="23" t="str">
        <f>IF(SUMPRODUCT($J$66:DL$66,$J52:DL52)&lt;0.5, "Pending", IF(DL52&lt;0.5, "Complete", "In Progress"))</f>
        <v>Pending</v>
      </c>
      <c r="DN52" s="24"/>
      <c r="DO52" s="25">
        <f>SUMPRODUCT($H$66:AY$66,$H52:AY52)</f>
        <v>0</v>
      </c>
    </row>
    <row r="53" spans="1:119" ht="12.75">
      <c r="A53" s="16"/>
      <c r="B53" s="16"/>
      <c r="C53" s="16"/>
      <c r="D53" s="17"/>
      <c r="E53" s="164" t="s">
        <v>118</v>
      </c>
      <c r="F53" s="18"/>
      <c r="G53" s="19"/>
      <c r="H53" s="20"/>
      <c r="I53" s="21">
        <v>0</v>
      </c>
      <c r="J53" s="22">
        <v>0</v>
      </c>
      <c r="K53" s="22">
        <v>0</v>
      </c>
      <c r="L53" s="23" t="s">
        <v>52</v>
      </c>
      <c r="M53" s="22">
        <v>0</v>
      </c>
      <c r="N53" s="22">
        <v>0</v>
      </c>
      <c r="O53" s="23" t="s">
        <v>52</v>
      </c>
      <c r="P53" s="22">
        <v>0</v>
      </c>
      <c r="Q53" s="22">
        <v>0</v>
      </c>
      <c r="R53" s="23" t="s">
        <v>52</v>
      </c>
      <c r="S53" s="22">
        <v>0</v>
      </c>
      <c r="T53" s="22">
        <v>0</v>
      </c>
      <c r="U53" s="23" t="s">
        <v>52</v>
      </c>
      <c r="V53" s="22">
        <v>0</v>
      </c>
      <c r="W53" s="22">
        <v>0</v>
      </c>
      <c r="X53" s="23" t="s">
        <v>52</v>
      </c>
      <c r="Y53" s="22">
        <v>0</v>
      </c>
      <c r="Z53" s="22">
        <v>0</v>
      </c>
      <c r="AA53" s="23" t="s">
        <v>52</v>
      </c>
      <c r="AB53" s="22">
        <v>0</v>
      </c>
      <c r="AC53" s="22">
        <v>0</v>
      </c>
      <c r="AD53" s="23" t="s">
        <v>52</v>
      </c>
      <c r="AE53" s="22">
        <v>0</v>
      </c>
      <c r="AF53" s="22">
        <v>0</v>
      </c>
      <c r="AG53" s="23" t="s">
        <v>52</v>
      </c>
      <c r="AH53" s="22">
        <v>0</v>
      </c>
      <c r="AI53" s="22">
        <v>0</v>
      </c>
      <c r="AJ53" s="23" t="s">
        <v>52</v>
      </c>
      <c r="AK53" s="22">
        <v>0</v>
      </c>
      <c r="AL53" s="22">
        <v>0</v>
      </c>
      <c r="AM53" s="23" t="s">
        <v>52</v>
      </c>
      <c r="AN53" s="22">
        <v>0</v>
      </c>
      <c r="AO53" s="22">
        <v>0</v>
      </c>
      <c r="AP53" s="23" t="s">
        <v>52</v>
      </c>
      <c r="AQ53" s="22">
        <v>0</v>
      </c>
      <c r="AR53" s="22">
        <v>0</v>
      </c>
      <c r="AS53" s="23" t="s">
        <v>52</v>
      </c>
      <c r="AT53" s="22">
        <v>0</v>
      </c>
      <c r="AU53" s="22">
        <v>0</v>
      </c>
      <c r="AV53" s="23" t="s">
        <v>52</v>
      </c>
      <c r="AW53" s="22">
        <v>0</v>
      </c>
      <c r="AX53" s="22">
        <v>0</v>
      </c>
      <c r="AY53" s="23" t="str">
        <f>IF(SUMPRODUCT($J$66:AX$66,$J53:AX53)&lt;0.5, "Pending", IF(AX53&lt;0.5, "Complete", "In Progress"))</f>
        <v>Pending</v>
      </c>
      <c r="AZ53" s="22">
        <v>0</v>
      </c>
      <c r="BA53" s="22">
        <f t="shared" si="22"/>
        <v>0</v>
      </c>
      <c r="BB53" s="23" t="str">
        <f>IF(SUMPRODUCT($J$66:BA$66,$J53:BA53)&lt;0.5, "Pending", IF(BA53&lt;0.5, "Complete", "In Progress"))</f>
        <v>Pending</v>
      </c>
      <c r="BC53" s="22">
        <v>0</v>
      </c>
      <c r="BD53" s="22">
        <f t="shared" si="23"/>
        <v>0</v>
      </c>
      <c r="BE53" s="23" t="str">
        <f>IF(SUMPRODUCT($J$66:BD$66,$J53:BD53)&lt;0.5, "Pending", IF(BD53&lt;0.5, "Complete", "In Progress"))</f>
        <v>Pending</v>
      </c>
      <c r="BF53" s="22">
        <v>0</v>
      </c>
      <c r="BG53" s="22">
        <f t="shared" si="24"/>
        <v>0</v>
      </c>
      <c r="BH53" s="23" t="str">
        <f>IF(SUMPRODUCT($J$66:BG$66,$J53:BG53)&lt;0.5, "Pending", IF(BG53&lt;0.5, "Complete", "In Progress"))</f>
        <v>Pending</v>
      </c>
      <c r="BI53" s="22">
        <v>0</v>
      </c>
      <c r="BJ53" s="22">
        <f t="shared" si="25"/>
        <v>0</v>
      </c>
      <c r="BK53" s="23" t="str">
        <f>IF(SUMPRODUCT($J$66:BJ$66,$J53:BJ53)&lt;0.5, "Pending", IF(BJ53&lt;0.5, "Complete", "In Progress"))</f>
        <v>Pending</v>
      </c>
      <c r="BL53" s="22">
        <v>0</v>
      </c>
      <c r="BM53" s="22">
        <f t="shared" si="26"/>
        <v>0</v>
      </c>
      <c r="BN53" s="23" t="str">
        <f>IF(SUMPRODUCT($J$66:BM$66,$J53:BM53)&lt;0.5, "Pending", IF(BM53&lt;0.5, "Complete", "In Progress"))</f>
        <v>Pending</v>
      </c>
      <c r="BO53" s="22">
        <v>0</v>
      </c>
      <c r="BP53" s="22">
        <f t="shared" si="27"/>
        <v>0</v>
      </c>
      <c r="BQ53" s="23" t="str">
        <f>IF(SUMPRODUCT($J$66:BP$66,$J53:BP53)&lt;0.5, "Pending", IF(BP53&lt;0.5, "Complete", "In Progress"))</f>
        <v>Pending</v>
      </c>
      <c r="BR53" s="22">
        <v>0</v>
      </c>
      <c r="BS53" s="22">
        <f t="shared" si="28"/>
        <v>0</v>
      </c>
      <c r="BT53" s="23" t="str">
        <f>IF(SUMPRODUCT($J$66:BS$66,$J53:BS53)&lt;0.5, "Pending", IF(BS53&lt;0.5, "Complete", "In Progress"))</f>
        <v>Pending</v>
      </c>
      <c r="BU53" s="22">
        <v>0</v>
      </c>
      <c r="BV53" s="22">
        <f t="shared" si="29"/>
        <v>0</v>
      </c>
      <c r="BW53" s="23" t="str">
        <f>IF(SUMPRODUCT($J$66:BV$66,$J53:BV53)&lt;0.5, "Pending", IF(BV53&lt;0.5, "Complete", "In Progress"))</f>
        <v>Pending</v>
      </c>
      <c r="BX53" s="22">
        <v>0</v>
      </c>
      <c r="BY53" s="22">
        <f t="shared" si="30"/>
        <v>0</v>
      </c>
      <c r="BZ53" s="23" t="str">
        <f>IF(SUMPRODUCT($J$66:BY$66,$J53:BY53)&lt;0.5, "Pending", IF(BY53&lt;0.5, "Complete", "In Progress"))</f>
        <v>Pending</v>
      </c>
      <c r="CA53" s="22">
        <v>0</v>
      </c>
      <c r="CB53" s="22">
        <f t="shared" si="31"/>
        <v>0</v>
      </c>
      <c r="CC53" s="23" t="str">
        <f>IF(SUMPRODUCT($J$66:CB$66,$J53:CB53)&lt;0.5, "Pending", IF(CB53&lt;0.5, "Complete", "In Progress"))</f>
        <v>Pending</v>
      </c>
      <c r="CD53" s="22">
        <v>0</v>
      </c>
      <c r="CE53" s="22">
        <f t="shared" si="10"/>
        <v>0</v>
      </c>
      <c r="CF53" s="23" t="str">
        <f>IF(SUMPRODUCT($J$66:CE$66,$J53:CE53)&lt;0.5, "Pending", IF(CE53&lt;0.5, "Complete", "In Progress"))</f>
        <v>Pending</v>
      </c>
      <c r="CG53" s="22">
        <v>0</v>
      </c>
      <c r="CH53" s="22">
        <f t="shared" si="11"/>
        <v>0</v>
      </c>
      <c r="CI53" s="23" t="str">
        <f>IF(SUMPRODUCT($J$66:CH$66,$J53:CH53)&lt;0.5, "Pending", IF(CH53&lt;0.5, "Complete", "In Progress"))</f>
        <v>Pending</v>
      </c>
      <c r="CJ53" s="22">
        <v>0</v>
      </c>
      <c r="CK53" s="22">
        <f t="shared" si="12"/>
        <v>0</v>
      </c>
      <c r="CL53" s="23" t="str">
        <f>IF(SUMPRODUCT($J$66:CK$66,$J53:CK53)&lt;0.5, "Pending", IF(CK53&lt;0.5, "Complete", "In Progress"))</f>
        <v>Pending</v>
      </c>
      <c r="CM53" s="22">
        <v>0</v>
      </c>
      <c r="CN53" s="22">
        <f t="shared" si="13"/>
        <v>0</v>
      </c>
      <c r="CO53" s="23" t="str">
        <f>IF(SUMPRODUCT($J$66:CN$66,$J53:CN53)&lt;0.5, "Pending", IF(CN53&lt;0.5, "Complete", "In Progress"))</f>
        <v>Pending</v>
      </c>
      <c r="CP53" s="22">
        <v>0</v>
      </c>
      <c r="CQ53" s="22">
        <f t="shared" si="14"/>
        <v>0</v>
      </c>
      <c r="CR53" s="23" t="str">
        <f>IF(SUMPRODUCT($J$66:CQ$66,$J53:CQ53)&lt;0.5, "Pending", IF(CQ53&lt;0.5, "Complete", "In Progress"))</f>
        <v>Pending</v>
      </c>
      <c r="CS53" s="22">
        <v>0</v>
      </c>
      <c r="CT53" s="22">
        <f t="shared" si="15"/>
        <v>0</v>
      </c>
      <c r="CU53" s="23" t="str">
        <f>IF(SUMPRODUCT($J$66:CT$66,$J53:CT53)&lt;0.5, "Pending", IF(CT53&lt;0.5, "Complete", "In Progress"))</f>
        <v>Pending</v>
      </c>
      <c r="CV53" s="22">
        <v>0</v>
      </c>
      <c r="CW53" s="22">
        <f t="shared" si="16"/>
        <v>0</v>
      </c>
      <c r="CX53" s="23" t="str">
        <f>IF(SUMPRODUCT($J$66:CW$66,$J53:CW53)&lt;0.5, "Pending", IF(CW53&lt;0.5, "Complete", "In Progress"))</f>
        <v>Pending</v>
      </c>
      <c r="CY53" s="22">
        <v>0</v>
      </c>
      <c r="CZ53" s="22">
        <f t="shared" si="17"/>
        <v>0</v>
      </c>
      <c r="DA53" s="23" t="str">
        <f>IF(SUMPRODUCT($J$66:CZ$66,$J53:CZ53)&lt;0.5, "Pending", IF(CZ53&lt;0.5, "Complete", "In Progress"))</f>
        <v>Pending</v>
      </c>
      <c r="DB53" s="22">
        <v>0</v>
      </c>
      <c r="DC53" s="22">
        <f t="shared" si="18"/>
        <v>0</v>
      </c>
      <c r="DD53" s="23" t="str">
        <f>IF(SUMPRODUCT($J$66:DC$66,$J53:DC53)&lt;0.5, "Pending", IF(DC53&lt;0.5, "Complete", "In Progress"))</f>
        <v>Pending</v>
      </c>
      <c r="DE53" s="22">
        <v>0</v>
      </c>
      <c r="DF53" s="22">
        <f t="shared" si="19"/>
        <v>0</v>
      </c>
      <c r="DG53" s="23" t="str">
        <f>IF(SUMPRODUCT($J$66:DF$66,$J53:DF53)&lt;0.5, "Pending", IF(DF53&lt;0.5, "Complete", "In Progress"))</f>
        <v>Pending</v>
      </c>
      <c r="DH53" s="22">
        <v>0</v>
      </c>
      <c r="DI53" s="22">
        <f t="shared" si="20"/>
        <v>0</v>
      </c>
      <c r="DJ53" s="23" t="str">
        <f>IF(SUMPRODUCT($J$66:DI$66,$J53:DI53)&lt;0.5, "Pending", IF(DI53&lt;0.5, "Complete", "In Progress"))</f>
        <v>Pending</v>
      </c>
      <c r="DK53" s="22">
        <v>0</v>
      </c>
      <c r="DL53" s="22">
        <f t="shared" si="21"/>
        <v>0</v>
      </c>
      <c r="DM53" s="23" t="str">
        <f>IF(SUMPRODUCT($J$66:DL$66,$J53:DL53)&lt;0.5, "Pending", IF(DL53&lt;0.5, "Complete", "In Progress"))</f>
        <v>Pending</v>
      </c>
      <c r="DN53" s="24"/>
      <c r="DO53" s="25">
        <f>SUMPRODUCT($H$66:AY$66,$H53:AY53)</f>
        <v>0</v>
      </c>
    </row>
    <row r="54" spans="1:119" ht="12.75">
      <c r="A54" s="16" t="s">
        <v>56</v>
      </c>
      <c r="B54" s="16"/>
      <c r="C54" s="16" t="s">
        <v>119</v>
      </c>
      <c r="D54" s="17">
        <v>21</v>
      </c>
      <c r="E54" s="164" t="s">
        <v>120</v>
      </c>
      <c r="F54" s="18" t="s">
        <v>61</v>
      </c>
      <c r="G54" s="19" t="s">
        <v>66</v>
      </c>
      <c r="H54" s="20">
        <v>2</v>
      </c>
      <c r="I54" s="21">
        <v>1</v>
      </c>
      <c r="J54" s="22">
        <v>0</v>
      </c>
      <c r="K54" s="22">
        <v>1</v>
      </c>
      <c r="L54" s="23" t="s">
        <v>52</v>
      </c>
      <c r="M54" s="22">
        <v>0</v>
      </c>
      <c r="N54" s="22">
        <v>1</v>
      </c>
      <c r="O54" s="23" t="s">
        <v>52</v>
      </c>
      <c r="P54" s="22">
        <v>0</v>
      </c>
      <c r="Q54" s="22">
        <v>1</v>
      </c>
      <c r="R54" s="23" t="s">
        <v>52</v>
      </c>
      <c r="S54" s="22">
        <v>0</v>
      </c>
      <c r="T54" s="22">
        <v>1</v>
      </c>
      <c r="U54" s="23" t="s">
        <v>52</v>
      </c>
      <c r="V54" s="22">
        <v>0</v>
      </c>
      <c r="W54" s="22">
        <v>1</v>
      </c>
      <c r="X54" s="23" t="s">
        <v>52</v>
      </c>
      <c r="Y54" s="22">
        <v>0</v>
      </c>
      <c r="Z54" s="22">
        <v>1</v>
      </c>
      <c r="AA54" s="23" t="s">
        <v>52</v>
      </c>
      <c r="AB54" s="22">
        <v>0</v>
      </c>
      <c r="AC54" s="22">
        <v>1</v>
      </c>
      <c r="AD54" s="23" t="s">
        <v>52</v>
      </c>
      <c r="AE54" s="22">
        <v>0</v>
      </c>
      <c r="AF54" s="22">
        <v>1</v>
      </c>
      <c r="AG54" s="23" t="s">
        <v>52</v>
      </c>
      <c r="AH54" s="22">
        <v>0</v>
      </c>
      <c r="AI54" s="22">
        <v>1</v>
      </c>
      <c r="AJ54" s="23" t="s">
        <v>52</v>
      </c>
      <c r="AK54" s="22">
        <v>0</v>
      </c>
      <c r="AL54" s="22">
        <v>1</v>
      </c>
      <c r="AM54" s="23" t="s">
        <v>52</v>
      </c>
      <c r="AN54" s="22">
        <v>0</v>
      </c>
      <c r="AO54" s="22">
        <v>1</v>
      </c>
      <c r="AP54" s="23" t="s">
        <v>52</v>
      </c>
      <c r="AQ54" s="22">
        <v>0</v>
      </c>
      <c r="AR54" s="22">
        <v>1</v>
      </c>
      <c r="AS54" s="23" t="s">
        <v>52</v>
      </c>
      <c r="AT54" s="22">
        <v>0</v>
      </c>
      <c r="AU54" s="22">
        <v>1</v>
      </c>
      <c r="AV54" s="23" t="s">
        <v>52</v>
      </c>
      <c r="AW54" s="22">
        <v>0</v>
      </c>
      <c r="AX54" s="22">
        <v>1</v>
      </c>
      <c r="AY54" s="23" t="str">
        <f>IF(SUMPRODUCT($J$66:AX$66,$J54:AX54)&lt;0.5, "Pending", IF(AX54&lt;0.5, "Complete", "In Progress"))</f>
        <v>Pending</v>
      </c>
      <c r="AZ54" s="22">
        <v>0</v>
      </c>
      <c r="BA54" s="22">
        <f t="shared" si="22"/>
        <v>1</v>
      </c>
      <c r="BB54" s="23" t="str">
        <f>IF(SUMPRODUCT($J$66:BA$66,$J54:BA54)&lt;0.5, "Pending", IF(BA54&lt;0.5, "Complete", "In Progress"))</f>
        <v>Pending</v>
      </c>
      <c r="BC54" s="22">
        <v>0</v>
      </c>
      <c r="BD54" s="22">
        <f t="shared" si="23"/>
        <v>1</v>
      </c>
      <c r="BE54" s="23" t="str">
        <f>IF(SUMPRODUCT($J$66:BD$66,$J54:BD54)&lt;0.5, "Pending", IF(BD54&lt;0.5, "Complete", "In Progress"))</f>
        <v>Pending</v>
      </c>
      <c r="BF54" s="22">
        <v>0</v>
      </c>
      <c r="BG54" s="22">
        <f t="shared" si="24"/>
        <v>1</v>
      </c>
      <c r="BH54" s="23" t="str">
        <f>IF(SUMPRODUCT($J$66:BG$66,$J54:BG54)&lt;0.5, "Pending", IF(BG54&lt;0.5, "Complete", "In Progress"))</f>
        <v>Pending</v>
      </c>
      <c r="BI54" s="22">
        <v>0</v>
      </c>
      <c r="BJ54" s="22">
        <f t="shared" si="25"/>
        <v>1</v>
      </c>
      <c r="BK54" s="23" t="str">
        <f>IF(SUMPRODUCT($J$66:BJ$66,$J54:BJ54)&lt;0.5, "Pending", IF(BJ54&lt;0.5, "Complete", "In Progress"))</f>
        <v>Pending</v>
      </c>
      <c r="BL54" s="22">
        <v>0</v>
      </c>
      <c r="BM54" s="22">
        <f t="shared" si="26"/>
        <v>1</v>
      </c>
      <c r="BN54" s="23" t="str">
        <f>IF(SUMPRODUCT($J$66:BM$66,$J54:BM54)&lt;0.5, "Pending", IF(BM54&lt;0.5, "Complete", "In Progress"))</f>
        <v>Pending</v>
      </c>
      <c r="BO54" s="22">
        <v>0</v>
      </c>
      <c r="BP54" s="22">
        <f t="shared" si="27"/>
        <v>1</v>
      </c>
      <c r="BQ54" s="23" t="str">
        <f>IF(SUMPRODUCT($J$66:BP$66,$J54:BP54)&lt;0.5, "Pending", IF(BP54&lt;0.5, "Complete", "In Progress"))</f>
        <v>Pending</v>
      </c>
      <c r="BR54" s="22">
        <v>0</v>
      </c>
      <c r="BS54" s="22">
        <f t="shared" si="28"/>
        <v>1</v>
      </c>
      <c r="BT54" s="23" t="str">
        <f>IF(SUMPRODUCT($J$66:BS$66,$J54:BS54)&lt;0.5, "Pending", IF(BS54&lt;0.5, "Complete", "In Progress"))</f>
        <v>Pending</v>
      </c>
      <c r="BU54" s="22">
        <v>0</v>
      </c>
      <c r="BV54" s="22">
        <f t="shared" si="29"/>
        <v>1</v>
      </c>
      <c r="BW54" s="23" t="str">
        <f>IF(SUMPRODUCT($J$66:BV$66,$J54:BV54)&lt;0.5, "Pending", IF(BV54&lt;0.5, "Complete", "In Progress"))</f>
        <v>Pending</v>
      </c>
      <c r="BX54" s="22">
        <v>0</v>
      </c>
      <c r="BY54" s="22">
        <f t="shared" si="30"/>
        <v>1</v>
      </c>
      <c r="BZ54" s="23" t="str">
        <f>IF(SUMPRODUCT($J$66:BY$66,$J54:BY54)&lt;0.5, "Pending", IF(BY54&lt;0.5, "Complete", "In Progress"))</f>
        <v>Pending</v>
      </c>
      <c r="CA54" s="22">
        <v>0</v>
      </c>
      <c r="CB54" s="22">
        <f t="shared" si="31"/>
        <v>1</v>
      </c>
      <c r="CC54" s="23" t="str">
        <f>IF(SUMPRODUCT($J$66:CB$66,$J54:CB54)&lt;0.5, "Pending", IF(CB54&lt;0.5, "Complete", "In Progress"))</f>
        <v>Pending</v>
      </c>
      <c r="CD54" s="22">
        <v>0</v>
      </c>
      <c r="CE54" s="22">
        <f t="shared" si="10"/>
        <v>1</v>
      </c>
      <c r="CF54" s="23" t="str">
        <f>IF(SUMPRODUCT($J$66:CE$66,$J54:CE54)&lt;0.5, "Pending", IF(CE54&lt;0.5, "Complete", "In Progress"))</f>
        <v>Pending</v>
      </c>
      <c r="CG54" s="22">
        <v>0</v>
      </c>
      <c r="CH54" s="22">
        <f t="shared" si="11"/>
        <v>1</v>
      </c>
      <c r="CI54" s="23" t="str">
        <f>IF(SUMPRODUCT($J$66:CH$66,$J54:CH54)&lt;0.5, "Pending", IF(CH54&lt;0.5, "Complete", "In Progress"))</f>
        <v>Pending</v>
      </c>
      <c r="CJ54" s="22">
        <v>0</v>
      </c>
      <c r="CK54" s="22">
        <f t="shared" si="12"/>
        <v>1</v>
      </c>
      <c r="CL54" s="23" t="str">
        <f>IF(SUMPRODUCT($J$66:CK$66,$J54:CK54)&lt;0.5, "Pending", IF(CK54&lt;0.5, "Complete", "In Progress"))</f>
        <v>Pending</v>
      </c>
      <c r="CM54" s="22">
        <v>0</v>
      </c>
      <c r="CN54" s="22">
        <f t="shared" si="13"/>
        <v>1</v>
      </c>
      <c r="CO54" s="23" t="str">
        <f>IF(SUMPRODUCT($J$66:CN$66,$J54:CN54)&lt;0.5, "Pending", IF(CN54&lt;0.5, "Complete", "In Progress"))</f>
        <v>Pending</v>
      </c>
      <c r="CP54" s="22">
        <v>0</v>
      </c>
      <c r="CQ54" s="22">
        <f t="shared" si="14"/>
        <v>1</v>
      </c>
      <c r="CR54" s="23" t="str">
        <f>IF(SUMPRODUCT($J$66:CQ$66,$J54:CQ54)&lt;0.5, "Pending", IF(CQ54&lt;0.5, "Complete", "In Progress"))</f>
        <v>Pending</v>
      </c>
      <c r="CS54" s="22">
        <v>0</v>
      </c>
      <c r="CT54" s="22">
        <f t="shared" si="15"/>
        <v>1</v>
      </c>
      <c r="CU54" s="23" t="str">
        <f>IF(SUMPRODUCT($J$66:CT$66,$J54:CT54)&lt;0.5, "Pending", IF(CT54&lt;0.5, "Complete", "In Progress"))</f>
        <v>Pending</v>
      </c>
      <c r="CV54" s="22">
        <v>0</v>
      </c>
      <c r="CW54" s="22">
        <f t="shared" si="16"/>
        <v>1</v>
      </c>
      <c r="CX54" s="23" t="str">
        <f>IF(SUMPRODUCT($J$66:CW$66,$J54:CW54)&lt;0.5, "Pending", IF(CW54&lt;0.5, "Complete", "In Progress"))</f>
        <v>Pending</v>
      </c>
      <c r="CY54" s="22">
        <v>0</v>
      </c>
      <c r="CZ54" s="22">
        <f t="shared" si="17"/>
        <v>1</v>
      </c>
      <c r="DA54" s="23" t="str">
        <f>IF(SUMPRODUCT($J$66:CZ$66,$J54:CZ54)&lt;0.5, "Pending", IF(CZ54&lt;0.5, "Complete", "In Progress"))</f>
        <v>Pending</v>
      </c>
      <c r="DB54" s="22">
        <v>0</v>
      </c>
      <c r="DC54" s="22">
        <f t="shared" si="18"/>
        <v>1</v>
      </c>
      <c r="DD54" s="23" t="str">
        <f>IF(SUMPRODUCT($J$66:DC$66,$J54:DC54)&lt;0.5, "Pending", IF(DC54&lt;0.5, "Complete", "In Progress"))</f>
        <v>Pending</v>
      </c>
      <c r="DE54" s="22">
        <v>0</v>
      </c>
      <c r="DF54" s="22">
        <f t="shared" si="19"/>
        <v>1</v>
      </c>
      <c r="DG54" s="23" t="str">
        <f>IF(SUMPRODUCT($J$66:DF$66,$J54:DF54)&lt;0.5, "Pending", IF(DF54&lt;0.5, "Complete", "In Progress"))</f>
        <v>Pending</v>
      </c>
      <c r="DH54" s="22">
        <v>0</v>
      </c>
      <c r="DI54" s="22">
        <f t="shared" si="20"/>
        <v>1</v>
      </c>
      <c r="DJ54" s="23" t="str">
        <f>IF(SUMPRODUCT($J$66:DI$66,$J54:DI54)&lt;0.5, "Pending", IF(DI54&lt;0.5, "Complete", "In Progress"))</f>
        <v>Pending</v>
      </c>
      <c r="DK54" s="22">
        <v>0</v>
      </c>
      <c r="DL54" s="22">
        <f t="shared" si="21"/>
        <v>1</v>
      </c>
      <c r="DM54" s="23" t="str">
        <f>IF(SUMPRODUCT($J$66:DL$66,$J54:DL54)&lt;0.5, "Pending", IF(DL54&lt;0.5, "Complete", "In Progress"))</f>
        <v>Pending</v>
      </c>
      <c r="DN54" s="24"/>
      <c r="DO54" s="25">
        <f>SUMPRODUCT($H$66:AY$66,$H54:AY54)</f>
        <v>0</v>
      </c>
    </row>
    <row r="55" spans="1:119" ht="12.75">
      <c r="A55" s="16"/>
      <c r="B55" s="16"/>
      <c r="C55" s="16"/>
      <c r="D55" s="17"/>
      <c r="E55" s="164" t="s">
        <v>121</v>
      </c>
      <c r="F55" s="18"/>
      <c r="G55" s="19"/>
      <c r="H55" s="20"/>
      <c r="I55" s="21">
        <v>0</v>
      </c>
      <c r="J55" s="22">
        <v>0</v>
      </c>
      <c r="K55" s="22">
        <v>0</v>
      </c>
      <c r="L55" s="23" t="s">
        <v>52</v>
      </c>
      <c r="M55" s="22">
        <v>0</v>
      </c>
      <c r="N55" s="22">
        <v>0</v>
      </c>
      <c r="O55" s="23" t="s">
        <v>52</v>
      </c>
      <c r="P55" s="22">
        <v>0</v>
      </c>
      <c r="Q55" s="22">
        <v>0</v>
      </c>
      <c r="R55" s="23" t="s">
        <v>52</v>
      </c>
      <c r="S55" s="22">
        <v>0</v>
      </c>
      <c r="T55" s="22">
        <v>0</v>
      </c>
      <c r="U55" s="23" t="s">
        <v>52</v>
      </c>
      <c r="V55" s="22">
        <v>0</v>
      </c>
      <c r="W55" s="22">
        <v>0</v>
      </c>
      <c r="X55" s="23" t="s">
        <v>52</v>
      </c>
      <c r="Y55" s="22">
        <v>0</v>
      </c>
      <c r="Z55" s="22">
        <v>0</v>
      </c>
      <c r="AA55" s="23" t="s">
        <v>52</v>
      </c>
      <c r="AB55" s="22">
        <v>0</v>
      </c>
      <c r="AC55" s="22">
        <v>0</v>
      </c>
      <c r="AD55" s="23" t="s">
        <v>52</v>
      </c>
      <c r="AE55" s="22">
        <v>0</v>
      </c>
      <c r="AF55" s="22">
        <v>0</v>
      </c>
      <c r="AG55" s="23" t="s">
        <v>52</v>
      </c>
      <c r="AH55" s="22">
        <v>0</v>
      </c>
      <c r="AI55" s="22">
        <v>0</v>
      </c>
      <c r="AJ55" s="23" t="s">
        <v>52</v>
      </c>
      <c r="AK55" s="22">
        <v>0</v>
      </c>
      <c r="AL55" s="22">
        <v>0</v>
      </c>
      <c r="AM55" s="23" t="s">
        <v>52</v>
      </c>
      <c r="AN55" s="22">
        <v>0</v>
      </c>
      <c r="AO55" s="22">
        <v>0</v>
      </c>
      <c r="AP55" s="23" t="s">
        <v>52</v>
      </c>
      <c r="AQ55" s="22">
        <v>0</v>
      </c>
      <c r="AR55" s="22">
        <v>0</v>
      </c>
      <c r="AS55" s="23" t="s">
        <v>52</v>
      </c>
      <c r="AT55" s="22">
        <v>0</v>
      </c>
      <c r="AU55" s="22">
        <v>0</v>
      </c>
      <c r="AV55" s="23" t="s">
        <v>52</v>
      </c>
      <c r="AW55" s="22">
        <v>0</v>
      </c>
      <c r="AX55" s="22">
        <v>0</v>
      </c>
      <c r="AY55" s="23" t="str">
        <f>IF(SUMPRODUCT($J$66:AX$66,$J55:AX55)&lt;0.5, "Pending", IF(AX55&lt;0.5, "Complete", "In Progress"))</f>
        <v>Pending</v>
      </c>
      <c r="AZ55" s="22">
        <v>0</v>
      </c>
      <c r="BA55" s="22">
        <f t="shared" si="22"/>
        <v>0</v>
      </c>
      <c r="BB55" s="23" t="str">
        <f>IF(SUMPRODUCT($J$66:BA$66,$J55:BA55)&lt;0.5, "Pending", IF(BA55&lt;0.5, "Complete", "In Progress"))</f>
        <v>Pending</v>
      </c>
      <c r="BC55" s="22">
        <v>0</v>
      </c>
      <c r="BD55" s="22">
        <f t="shared" si="23"/>
        <v>0</v>
      </c>
      <c r="BE55" s="23" t="str">
        <f>IF(SUMPRODUCT($J$66:BD$66,$J55:BD55)&lt;0.5, "Pending", IF(BD55&lt;0.5, "Complete", "In Progress"))</f>
        <v>Pending</v>
      </c>
      <c r="BF55" s="22">
        <v>0</v>
      </c>
      <c r="BG55" s="22">
        <f t="shared" si="24"/>
        <v>0</v>
      </c>
      <c r="BH55" s="23" t="str">
        <f>IF(SUMPRODUCT($J$66:BG$66,$J55:BG55)&lt;0.5, "Pending", IF(BG55&lt;0.5, "Complete", "In Progress"))</f>
        <v>Pending</v>
      </c>
      <c r="BI55" s="22">
        <v>0</v>
      </c>
      <c r="BJ55" s="22">
        <f t="shared" si="25"/>
        <v>0</v>
      </c>
      <c r="BK55" s="23" t="str">
        <f>IF(SUMPRODUCT($J$66:BJ$66,$J55:BJ55)&lt;0.5, "Pending", IF(BJ55&lt;0.5, "Complete", "In Progress"))</f>
        <v>Pending</v>
      </c>
      <c r="BL55" s="22">
        <v>0</v>
      </c>
      <c r="BM55" s="22">
        <f t="shared" si="26"/>
        <v>0</v>
      </c>
      <c r="BN55" s="23" t="str">
        <f>IF(SUMPRODUCT($J$66:BM$66,$J55:BM55)&lt;0.5, "Pending", IF(BM55&lt;0.5, "Complete", "In Progress"))</f>
        <v>Pending</v>
      </c>
      <c r="BO55" s="22">
        <v>0</v>
      </c>
      <c r="BP55" s="22">
        <f t="shared" si="27"/>
        <v>0</v>
      </c>
      <c r="BQ55" s="23" t="str">
        <f>IF(SUMPRODUCT($J$66:BP$66,$J55:BP55)&lt;0.5, "Pending", IF(BP55&lt;0.5, "Complete", "In Progress"))</f>
        <v>Pending</v>
      </c>
      <c r="BR55" s="22">
        <v>0</v>
      </c>
      <c r="BS55" s="22">
        <f t="shared" si="28"/>
        <v>0</v>
      </c>
      <c r="BT55" s="23" t="str">
        <f>IF(SUMPRODUCT($J$66:BS$66,$J55:BS55)&lt;0.5, "Pending", IF(BS55&lt;0.5, "Complete", "In Progress"))</f>
        <v>Pending</v>
      </c>
      <c r="BU55" s="22">
        <v>0</v>
      </c>
      <c r="BV55" s="22">
        <f t="shared" si="29"/>
        <v>0</v>
      </c>
      <c r="BW55" s="23" t="str">
        <f>IF(SUMPRODUCT($J$66:BV$66,$J55:BV55)&lt;0.5, "Pending", IF(BV55&lt;0.5, "Complete", "In Progress"))</f>
        <v>Pending</v>
      </c>
      <c r="BX55" s="22">
        <v>0</v>
      </c>
      <c r="BY55" s="22">
        <f t="shared" si="30"/>
        <v>0</v>
      </c>
      <c r="BZ55" s="23" t="str">
        <f>IF(SUMPRODUCT($J$66:BY$66,$J55:BY55)&lt;0.5, "Pending", IF(BY55&lt;0.5, "Complete", "In Progress"))</f>
        <v>Pending</v>
      </c>
      <c r="CA55" s="22">
        <v>0</v>
      </c>
      <c r="CB55" s="22">
        <f t="shared" si="31"/>
        <v>0</v>
      </c>
      <c r="CC55" s="23" t="str">
        <f>IF(SUMPRODUCT($J$66:CB$66,$J55:CB55)&lt;0.5, "Pending", IF(CB55&lt;0.5, "Complete", "In Progress"))</f>
        <v>Pending</v>
      </c>
      <c r="CD55" s="22">
        <v>0</v>
      </c>
      <c r="CE55" s="22">
        <f t="shared" si="10"/>
        <v>0</v>
      </c>
      <c r="CF55" s="23" t="str">
        <f>IF(SUMPRODUCT($J$66:CE$66,$J55:CE55)&lt;0.5, "Pending", IF(CE55&lt;0.5, "Complete", "In Progress"))</f>
        <v>Pending</v>
      </c>
      <c r="CG55" s="22">
        <v>0</v>
      </c>
      <c r="CH55" s="22">
        <f t="shared" si="11"/>
        <v>0</v>
      </c>
      <c r="CI55" s="23" t="str">
        <f>IF(SUMPRODUCT($J$66:CH$66,$J55:CH55)&lt;0.5, "Pending", IF(CH55&lt;0.5, "Complete", "In Progress"))</f>
        <v>Pending</v>
      </c>
      <c r="CJ55" s="22">
        <v>0</v>
      </c>
      <c r="CK55" s="22">
        <f t="shared" si="12"/>
        <v>0</v>
      </c>
      <c r="CL55" s="23" t="str">
        <f>IF(SUMPRODUCT($J$66:CK$66,$J55:CK55)&lt;0.5, "Pending", IF(CK55&lt;0.5, "Complete", "In Progress"))</f>
        <v>Pending</v>
      </c>
      <c r="CM55" s="22">
        <v>0</v>
      </c>
      <c r="CN55" s="22">
        <f t="shared" si="13"/>
        <v>0</v>
      </c>
      <c r="CO55" s="23" t="str">
        <f>IF(SUMPRODUCT($J$66:CN$66,$J55:CN55)&lt;0.5, "Pending", IF(CN55&lt;0.5, "Complete", "In Progress"))</f>
        <v>Pending</v>
      </c>
      <c r="CP55" s="22">
        <v>0</v>
      </c>
      <c r="CQ55" s="22">
        <f t="shared" si="14"/>
        <v>0</v>
      </c>
      <c r="CR55" s="23" t="str">
        <f>IF(SUMPRODUCT($J$66:CQ$66,$J55:CQ55)&lt;0.5, "Pending", IF(CQ55&lt;0.5, "Complete", "In Progress"))</f>
        <v>Pending</v>
      </c>
      <c r="CS55" s="22">
        <v>0</v>
      </c>
      <c r="CT55" s="22">
        <f t="shared" si="15"/>
        <v>0</v>
      </c>
      <c r="CU55" s="23" t="str">
        <f>IF(SUMPRODUCT($J$66:CT$66,$J55:CT55)&lt;0.5, "Pending", IF(CT55&lt;0.5, "Complete", "In Progress"))</f>
        <v>Pending</v>
      </c>
      <c r="CV55" s="22">
        <v>0</v>
      </c>
      <c r="CW55" s="22">
        <f t="shared" si="16"/>
        <v>0</v>
      </c>
      <c r="CX55" s="23" t="str">
        <f>IF(SUMPRODUCT($J$66:CW$66,$J55:CW55)&lt;0.5, "Pending", IF(CW55&lt;0.5, "Complete", "In Progress"))</f>
        <v>Pending</v>
      </c>
      <c r="CY55" s="22">
        <v>0</v>
      </c>
      <c r="CZ55" s="22">
        <f t="shared" si="17"/>
        <v>0</v>
      </c>
      <c r="DA55" s="23" t="str">
        <f>IF(SUMPRODUCT($J$66:CZ$66,$J55:CZ55)&lt;0.5, "Pending", IF(CZ55&lt;0.5, "Complete", "In Progress"))</f>
        <v>Pending</v>
      </c>
      <c r="DB55" s="22">
        <v>0</v>
      </c>
      <c r="DC55" s="22">
        <f t="shared" si="18"/>
        <v>0</v>
      </c>
      <c r="DD55" s="23" t="str">
        <f>IF(SUMPRODUCT($J$66:DC$66,$J55:DC55)&lt;0.5, "Pending", IF(DC55&lt;0.5, "Complete", "In Progress"))</f>
        <v>Pending</v>
      </c>
      <c r="DE55" s="22">
        <v>0</v>
      </c>
      <c r="DF55" s="22">
        <f t="shared" si="19"/>
        <v>0</v>
      </c>
      <c r="DG55" s="23" t="str">
        <f>IF(SUMPRODUCT($J$66:DF$66,$J55:DF55)&lt;0.5, "Pending", IF(DF55&lt;0.5, "Complete", "In Progress"))</f>
        <v>Pending</v>
      </c>
      <c r="DH55" s="22">
        <v>0</v>
      </c>
      <c r="DI55" s="22">
        <f t="shared" si="20"/>
        <v>0</v>
      </c>
      <c r="DJ55" s="23" t="str">
        <f>IF(SUMPRODUCT($J$66:DI$66,$J55:DI55)&lt;0.5, "Pending", IF(DI55&lt;0.5, "Complete", "In Progress"))</f>
        <v>Pending</v>
      </c>
      <c r="DK55" s="22">
        <v>0</v>
      </c>
      <c r="DL55" s="22">
        <f t="shared" si="21"/>
        <v>0</v>
      </c>
      <c r="DM55" s="23" t="str">
        <f>IF(SUMPRODUCT($J$66:DL$66,$J55:DL55)&lt;0.5, "Pending", IF(DL55&lt;0.5, "Complete", "In Progress"))</f>
        <v>Pending</v>
      </c>
      <c r="DN55" s="24"/>
      <c r="DO55" s="25">
        <f>SUMPRODUCT($H$66:AY$66,$H55:AY55)</f>
        <v>0</v>
      </c>
    </row>
    <row r="56" spans="1:119" ht="12.75">
      <c r="A56" s="16"/>
      <c r="B56" s="16"/>
      <c r="C56" s="16"/>
      <c r="D56" s="17"/>
      <c r="E56" s="164" t="s">
        <v>122</v>
      </c>
      <c r="F56" s="18"/>
      <c r="G56" s="19"/>
      <c r="H56" s="20"/>
      <c r="I56" s="21">
        <v>0</v>
      </c>
      <c r="J56" s="22">
        <v>0</v>
      </c>
      <c r="K56" s="22">
        <v>0</v>
      </c>
      <c r="L56" s="23" t="s">
        <v>52</v>
      </c>
      <c r="M56" s="22">
        <v>0</v>
      </c>
      <c r="N56" s="22">
        <v>0</v>
      </c>
      <c r="O56" s="23" t="s">
        <v>52</v>
      </c>
      <c r="P56" s="22">
        <v>0</v>
      </c>
      <c r="Q56" s="22">
        <v>0</v>
      </c>
      <c r="R56" s="23" t="s">
        <v>52</v>
      </c>
      <c r="S56" s="22">
        <v>0</v>
      </c>
      <c r="T56" s="22">
        <v>0</v>
      </c>
      <c r="U56" s="23" t="s">
        <v>52</v>
      </c>
      <c r="V56" s="22">
        <v>0</v>
      </c>
      <c r="W56" s="22">
        <v>0</v>
      </c>
      <c r="X56" s="23" t="s">
        <v>52</v>
      </c>
      <c r="Y56" s="22">
        <v>0</v>
      </c>
      <c r="Z56" s="22">
        <v>0</v>
      </c>
      <c r="AA56" s="23" t="s">
        <v>52</v>
      </c>
      <c r="AB56" s="22">
        <v>0</v>
      </c>
      <c r="AC56" s="22">
        <v>0</v>
      </c>
      <c r="AD56" s="23" t="s">
        <v>52</v>
      </c>
      <c r="AE56" s="22">
        <v>0</v>
      </c>
      <c r="AF56" s="22">
        <v>0</v>
      </c>
      <c r="AG56" s="23" t="s">
        <v>52</v>
      </c>
      <c r="AH56" s="22">
        <v>0</v>
      </c>
      <c r="AI56" s="22">
        <v>0</v>
      </c>
      <c r="AJ56" s="23" t="s">
        <v>52</v>
      </c>
      <c r="AK56" s="22">
        <v>0</v>
      </c>
      <c r="AL56" s="22">
        <v>0</v>
      </c>
      <c r="AM56" s="23" t="s">
        <v>52</v>
      </c>
      <c r="AN56" s="22">
        <v>0</v>
      </c>
      <c r="AO56" s="22">
        <v>0</v>
      </c>
      <c r="AP56" s="23" t="s">
        <v>52</v>
      </c>
      <c r="AQ56" s="22">
        <v>0</v>
      </c>
      <c r="AR56" s="22">
        <v>0</v>
      </c>
      <c r="AS56" s="23" t="s">
        <v>52</v>
      </c>
      <c r="AT56" s="22">
        <v>0</v>
      </c>
      <c r="AU56" s="22">
        <v>0</v>
      </c>
      <c r="AV56" s="23" t="s">
        <v>52</v>
      </c>
      <c r="AW56" s="22">
        <v>0</v>
      </c>
      <c r="AX56" s="22">
        <v>0</v>
      </c>
      <c r="AY56" s="23" t="str">
        <f>IF(SUMPRODUCT($J$66:AX$66,$J56:AX56)&lt;0.5, "Pending", IF(AX56&lt;0.5, "Complete", "In Progress"))</f>
        <v>Pending</v>
      </c>
      <c r="AZ56" s="22">
        <v>0</v>
      </c>
      <c r="BA56" s="22">
        <f t="shared" si="22"/>
        <v>0</v>
      </c>
      <c r="BB56" s="23" t="str">
        <f>IF(SUMPRODUCT($J$66:BA$66,$J56:BA56)&lt;0.5, "Pending", IF(BA56&lt;0.5, "Complete", "In Progress"))</f>
        <v>Pending</v>
      </c>
      <c r="BC56" s="22">
        <v>0</v>
      </c>
      <c r="BD56" s="22">
        <f t="shared" si="23"/>
        <v>0</v>
      </c>
      <c r="BE56" s="23" t="str">
        <f>IF(SUMPRODUCT($J$66:BD$66,$J56:BD56)&lt;0.5, "Pending", IF(BD56&lt;0.5, "Complete", "In Progress"))</f>
        <v>Pending</v>
      </c>
      <c r="BF56" s="22">
        <v>0</v>
      </c>
      <c r="BG56" s="22">
        <f t="shared" si="24"/>
        <v>0</v>
      </c>
      <c r="BH56" s="23" t="str">
        <f>IF(SUMPRODUCT($J$66:BG$66,$J56:BG56)&lt;0.5, "Pending", IF(BG56&lt;0.5, "Complete", "In Progress"))</f>
        <v>Pending</v>
      </c>
      <c r="BI56" s="22">
        <v>0</v>
      </c>
      <c r="BJ56" s="22">
        <f t="shared" si="25"/>
        <v>0</v>
      </c>
      <c r="BK56" s="23" t="str">
        <f>IF(SUMPRODUCT($J$66:BJ$66,$J56:BJ56)&lt;0.5, "Pending", IF(BJ56&lt;0.5, "Complete", "In Progress"))</f>
        <v>Pending</v>
      </c>
      <c r="BL56" s="22">
        <v>0</v>
      </c>
      <c r="BM56" s="22">
        <f t="shared" si="26"/>
        <v>0</v>
      </c>
      <c r="BN56" s="23" t="str">
        <f>IF(SUMPRODUCT($J$66:BM$66,$J56:BM56)&lt;0.5, "Pending", IF(BM56&lt;0.5, "Complete", "In Progress"))</f>
        <v>Pending</v>
      </c>
      <c r="BO56" s="22">
        <v>0</v>
      </c>
      <c r="BP56" s="22">
        <f t="shared" si="27"/>
        <v>0</v>
      </c>
      <c r="BQ56" s="23" t="str">
        <f>IF(SUMPRODUCT($J$66:BP$66,$J56:BP56)&lt;0.5, "Pending", IF(BP56&lt;0.5, "Complete", "In Progress"))</f>
        <v>Pending</v>
      </c>
      <c r="BR56" s="22">
        <v>0</v>
      </c>
      <c r="BS56" s="22">
        <f t="shared" si="28"/>
        <v>0</v>
      </c>
      <c r="BT56" s="23" t="str">
        <f>IF(SUMPRODUCT($J$66:BS$66,$J56:BS56)&lt;0.5, "Pending", IF(BS56&lt;0.5, "Complete", "In Progress"))</f>
        <v>Pending</v>
      </c>
      <c r="BU56" s="22">
        <v>0</v>
      </c>
      <c r="BV56" s="22">
        <f t="shared" si="29"/>
        <v>0</v>
      </c>
      <c r="BW56" s="23" t="str">
        <f>IF(SUMPRODUCT($J$66:BV$66,$J56:BV56)&lt;0.5, "Pending", IF(BV56&lt;0.5, "Complete", "In Progress"))</f>
        <v>Pending</v>
      </c>
      <c r="BX56" s="22">
        <v>0</v>
      </c>
      <c r="BY56" s="22">
        <f t="shared" si="30"/>
        <v>0</v>
      </c>
      <c r="BZ56" s="23" t="str">
        <f>IF(SUMPRODUCT($J$66:BY$66,$J56:BY56)&lt;0.5, "Pending", IF(BY56&lt;0.5, "Complete", "In Progress"))</f>
        <v>Pending</v>
      </c>
      <c r="CA56" s="22">
        <v>0</v>
      </c>
      <c r="CB56" s="22">
        <f t="shared" si="31"/>
        <v>0</v>
      </c>
      <c r="CC56" s="23" t="str">
        <f>IF(SUMPRODUCT($J$66:CB$66,$J56:CB56)&lt;0.5, "Pending", IF(CB56&lt;0.5, "Complete", "In Progress"))</f>
        <v>Pending</v>
      </c>
      <c r="CD56" s="22">
        <v>0</v>
      </c>
      <c r="CE56" s="22">
        <f t="shared" si="10"/>
        <v>0</v>
      </c>
      <c r="CF56" s="23" t="str">
        <f>IF(SUMPRODUCT($J$66:CE$66,$J56:CE56)&lt;0.5, "Pending", IF(CE56&lt;0.5, "Complete", "In Progress"))</f>
        <v>Pending</v>
      </c>
      <c r="CG56" s="22">
        <v>0</v>
      </c>
      <c r="CH56" s="22">
        <f t="shared" si="11"/>
        <v>0</v>
      </c>
      <c r="CI56" s="23" t="str">
        <f>IF(SUMPRODUCT($J$66:CH$66,$J56:CH56)&lt;0.5, "Pending", IF(CH56&lt;0.5, "Complete", "In Progress"))</f>
        <v>Pending</v>
      </c>
      <c r="CJ56" s="22">
        <v>0</v>
      </c>
      <c r="CK56" s="22">
        <f t="shared" si="12"/>
        <v>0</v>
      </c>
      <c r="CL56" s="23" t="str">
        <f>IF(SUMPRODUCT($J$66:CK$66,$J56:CK56)&lt;0.5, "Pending", IF(CK56&lt;0.5, "Complete", "In Progress"))</f>
        <v>Pending</v>
      </c>
      <c r="CM56" s="22">
        <v>0</v>
      </c>
      <c r="CN56" s="22">
        <f t="shared" si="13"/>
        <v>0</v>
      </c>
      <c r="CO56" s="23" t="str">
        <f>IF(SUMPRODUCT($J$66:CN$66,$J56:CN56)&lt;0.5, "Pending", IF(CN56&lt;0.5, "Complete", "In Progress"))</f>
        <v>Pending</v>
      </c>
      <c r="CP56" s="22">
        <v>0</v>
      </c>
      <c r="CQ56" s="22">
        <f t="shared" si="14"/>
        <v>0</v>
      </c>
      <c r="CR56" s="23" t="str">
        <f>IF(SUMPRODUCT($J$66:CQ$66,$J56:CQ56)&lt;0.5, "Pending", IF(CQ56&lt;0.5, "Complete", "In Progress"))</f>
        <v>Pending</v>
      </c>
      <c r="CS56" s="22">
        <v>0</v>
      </c>
      <c r="CT56" s="22">
        <f t="shared" si="15"/>
        <v>0</v>
      </c>
      <c r="CU56" s="23" t="str">
        <f>IF(SUMPRODUCT($J$66:CT$66,$J56:CT56)&lt;0.5, "Pending", IF(CT56&lt;0.5, "Complete", "In Progress"))</f>
        <v>Pending</v>
      </c>
      <c r="CV56" s="22">
        <v>0</v>
      </c>
      <c r="CW56" s="22">
        <f t="shared" si="16"/>
        <v>0</v>
      </c>
      <c r="CX56" s="23" t="str">
        <f>IF(SUMPRODUCT($J$66:CW$66,$J56:CW56)&lt;0.5, "Pending", IF(CW56&lt;0.5, "Complete", "In Progress"))</f>
        <v>Pending</v>
      </c>
      <c r="CY56" s="22">
        <v>0</v>
      </c>
      <c r="CZ56" s="22">
        <f t="shared" si="17"/>
        <v>0</v>
      </c>
      <c r="DA56" s="23" t="str">
        <f>IF(SUMPRODUCT($J$66:CZ$66,$J56:CZ56)&lt;0.5, "Pending", IF(CZ56&lt;0.5, "Complete", "In Progress"))</f>
        <v>Pending</v>
      </c>
      <c r="DB56" s="22">
        <v>0</v>
      </c>
      <c r="DC56" s="22">
        <f t="shared" si="18"/>
        <v>0</v>
      </c>
      <c r="DD56" s="23" t="str">
        <f>IF(SUMPRODUCT($J$66:DC$66,$J56:DC56)&lt;0.5, "Pending", IF(DC56&lt;0.5, "Complete", "In Progress"))</f>
        <v>Pending</v>
      </c>
      <c r="DE56" s="22">
        <v>0</v>
      </c>
      <c r="DF56" s="22">
        <f t="shared" si="19"/>
        <v>0</v>
      </c>
      <c r="DG56" s="23" t="str">
        <f>IF(SUMPRODUCT($J$66:DF$66,$J56:DF56)&lt;0.5, "Pending", IF(DF56&lt;0.5, "Complete", "In Progress"))</f>
        <v>Pending</v>
      </c>
      <c r="DH56" s="22">
        <v>0</v>
      </c>
      <c r="DI56" s="22">
        <f t="shared" si="20"/>
        <v>0</v>
      </c>
      <c r="DJ56" s="23" t="str">
        <f>IF(SUMPRODUCT($J$66:DI$66,$J56:DI56)&lt;0.5, "Pending", IF(DI56&lt;0.5, "Complete", "In Progress"))</f>
        <v>Pending</v>
      </c>
      <c r="DK56" s="22">
        <v>0</v>
      </c>
      <c r="DL56" s="22">
        <f t="shared" si="21"/>
        <v>0</v>
      </c>
      <c r="DM56" s="23" t="str">
        <f>IF(SUMPRODUCT($J$66:DL$66,$J56:DL56)&lt;0.5, "Pending", IF(DL56&lt;0.5, "Complete", "In Progress"))</f>
        <v>Pending</v>
      </c>
      <c r="DN56" s="24"/>
      <c r="DO56" s="25">
        <f>SUMPRODUCT($H$66:AY$66,$H56:AY56)</f>
        <v>0</v>
      </c>
    </row>
    <row r="57" spans="1:119" ht="12.75">
      <c r="A57" s="16"/>
      <c r="B57" s="16"/>
      <c r="C57" s="16"/>
      <c r="D57" s="17"/>
      <c r="E57" s="164" t="s">
        <v>123</v>
      </c>
      <c r="F57" s="18"/>
      <c r="G57" s="19"/>
      <c r="H57" s="20"/>
      <c r="I57" s="21">
        <v>0</v>
      </c>
      <c r="J57" s="22">
        <v>0</v>
      </c>
      <c r="K57" s="22">
        <v>0</v>
      </c>
      <c r="L57" s="23" t="s">
        <v>52</v>
      </c>
      <c r="M57" s="22">
        <v>0</v>
      </c>
      <c r="N57" s="22">
        <v>0</v>
      </c>
      <c r="O57" s="23" t="s">
        <v>52</v>
      </c>
      <c r="P57" s="22">
        <v>0</v>
      </c>
      <c r="Q57" s="22">
        <v>0</v>
      </c>
      <c r="R57" s="23" t="s">
        <v>52</v>
      </c>
      <c r="S57" s="22">
        <v>0</v>
      </c>
      <c r="T57" s="22">
        <v>0</v>
      </c>
      <c r="U57" s="23" t="s">
        <v>52</v>
      </c>
      <c r="V57" s="22">
        <v>0</v>
      </c>
      <c r="W57" s="22">
        <v>0</v>
      </c>
      <c r="X57" s="23" t="s">
        <v>52</v>
      </c>
      <c r="Y57" s="22">
        <v>0</v>
      </c>
      <c r="Z57" s="22">
        <v>0</v>
      </c>
      <c r="AA57" s="23" t="s">
        <v>52</v>
      </c>
      <c r="AB57" s="22">
        <v>0</v>
      </c>
      <c r="AC57" s="22">
        <v>0</v>
      </c>
      <c r="AD57" s="23" t="s">
        <v>52</v>
      </c>
      <c r="AE57" s="22">
        <v>0</v>
      </c>
      <c r="AF57" s="22">
        <v>0</v>
      </c>
      <c r="AG57" s="23" t="s">
        <v>52</v>
      </c>
      <c r="AH57" s="22">
        <v>0</v>
      </c>
      <c r="AI57" s="22">
        <v>0</v>
      </c>
      <c r="AJ57" s="23" t="s">
        <v>52</v>
      </c>
      <c r="AK57" s="22">
        <v>0</v>
      </c>
      <c r="AL57" s="22">
        <v>0</v>
      </c>
      <c r="AM57" s="23" t="s">
        <v>52</v>
      </c>
      <c r="AN57" s="22">
        <v>0</v>
      </c>
      <c r="AO57" s="22">
        <v>0</v>
      </c>
      <c r="AP57" s="23" t="s">
        <v>52</v>
      </c>
      <c r="AQ57" s="22">
        <v>0</v>
      </c>
      <c r="AR57" s="22">
        <v>0</v>
      </c>
      <c r="AS57" s="23" t="s">
        <v>52</v>
      </c>
      <c r="AT57" s="22">
        <v>0</v>
      </c>
      <c r="AU57" s="22">
        <v>0</v>
      </c>
      <c r="AV57" s="23" t="s">
        <v>52</v>
      </c>
      <c r="AW57" s="22">
        <v>0</v>
      </c>
      <c r="AX57" s="22">
        <v>0</v>
      </c>
      <c r="AY57" s="23" t="str">
        <f>IF(SUMPRODUCT($J$66:AX$66,$J57:AX57)&lt;0.5, "Pending", IF(AX57&lt;0.5, "Complete", "In Progress"))</f>
        <v>Pending</v>
      </c>
      <c r="AZ57" s="22">
        <v>0</v>
      </c>
      <c r="BA57" s="22">
        <f t="shared" si="22"/>
        <v>0</v>
      </c>
      <c r="BB57" s="23" t="str">
        <f>IF(SUMPRODUCT($J$66:BA$66,$J57:BA57)&lt;0.5, "Pending", IF(BA57&lt;0.5, "Complete", "In Progress"))</f>
        <v>Pending</v>
      </c>
      <c r="BC57" s="22">
        <v>0</v>
      </c>
      <c r="BD57" s="22">
        <f t="shared" si="23"/>
        <v>0</v>
      </c>
      <c r="BE57" s="23" t="str">
        <f>IF(SUMPRODUCT($J$66:BD$66,$J57:BD57)&lt;0.5, "Pending", IF(BD57&lt;0.5, "Complete", "In Progress"))</f>
        <v>Pending</v>
      </c>
      <c r="BF57" s="22">
        <v>0</v>
      </c>
      <c r="BG57" s="22">
        <f t="shared" si="24"/>
        <v>0</v>
      </c>
      <c r="BH57" s="23" t="str">
        <f>IF(SUMPRODUCT($J$66:BG$66,$J57:BG57)&lt;0.5, "Pending", IF(BG57&lt;0.5, "Complete", "In Progress"))</f>
        <v>Pending</v>
      </c>
      <c r="BI57" s="22">
        <v>0</v>
      </c>
      <c r="BJ57" s="22">
        <f t="shared" si="25"/>
        <v>0</v>
      </c>
      <c r="BK57" s="23" t="str">
        <f>IF(SUMPRODUCT($J$66:BJ$66,$J57:BJ57)&lt;0.5, "Pending", IF(BJ57&lt;0.5, "Complete", "In Progress"))</f>
        <v>Pending</v>
      </c>
      <c r="BL57" s="22">
        <v>0</v>
      </c>
      <c r="BM57" s="22">
        <f t="shared" si="26"/>
        <v>0</v>
      </c>
      <c r="BN57" s="23" t="str">
        <f>IF(SUMPRODUCT($J$66:BM$66,$J57:BM57)&lt;0.5, "Pending", IF(BM57&lt;0.5, "Complete", "In Progress"))</f>
        <v>Pending</v>
      </c>
      <c r="BO57" s="22">
        <v>0</v>
      </c>
      <c r="BP57" s="22">
        <f t="shared" si="27"/>
        <v>0</v>
      </c>
      <c r="BQ57" s="23" t="str">
        <f>IF(SUMPRODUCT($J$66:BP$66,$J57:BP57)&lt;0.5, "Pending", IF(BP57&lt;0.5, "Complete", "In Progress"))</f>
        <v>Pending</v>
      </c>
      <c r="BR57" s="22">
        <v>0</v>
      </c>
      <c r="BS57" s="22">
        <f t="shared" si="28"/>
        <v>0</v>
      </c>
      <c r="BT57" s="23" t="str">
        <f>IF(SUMPRODUCT($J$66:BS$66,$J57:BS57)&lt;0.5, "Pending", IF(BS57&lt;0.5, "Complete", "In Progress"))</f>
        <v>Pending</v>
      </c>
      <c r="BU57" s="22">
        <v>0</v>
      </c>
      <c r="BV57" s="22">
        <f t="shared" si="29"/>
        <v>0</v>
      </c>
      <c r="BW57" s="23" t="str">
        <f>IF(SUMPRODUCT($J$66:BV$66,$J57:BV57)&lt;0.5, "Pending", IF(BV57&lt;0.5, "Complete", "In Progress"))</f>
        <v>Pending</v>
      </c>
      <c r="BX57" s="22">
        <v>0</v>
      </c>
      <c r="BY57" s="22">
        <f t="shared" si="30"/>
        <v>0</v>
      </c>
      <c r="BZ57" s="23" t="str">
        <f>IF(SUMPRODUCT($J$66:BY$66,$J57:BY57)&lt;0.5, "Pending", IF(BY57&lt;0.5, "Complete", "In Progress"))</f>
        <v>Pending</v>
      </c>
      <c r="CA57" s="22">
        <v>0</v>
      </c>
      <c r="CB57" s="22">
        <f t="shared" si="31"/>
        <v>0</v>
      </c>
      <c r="CC57" s="23" t="str">
        <f>IF(SUMPRODUCT($J$66:CB$66,$J57:CB57)&lt;0.5, "Pending", IF(CB57&lt;0.5, "Complete", "In Progress"))</f>
        <v>Pending</v>
      </c>
      <c r="CD57" s="22">
        <v>0</v>
      </c>
      <c r="CE57" s="22">
        <f t="shared" si="10"/>
        <v>0</v>
      </c>
      <c r="CF57" s="23" t="str">
        <f>IF(SUMPRODUCT($J$66:CE$66,$J57:CE57)&lt;0.5, "Pending", IF(CE57&lt;0.5, "Complete", "In Progress"))</f>
        <v>Pending</v>
      </c>
      <c r="CG57" s="22">
        <v>0</v>
      </c>
      <c r="CH57" s="22">
        <f t="shared" si="11"/>
        <v>0</v>
      </c>
      <c r="CI57" s="23" t="str">
        <f>IF(SUMPRODUCT($J$66:CH$66,$J57:CH57)&lt;0.5, "Pending", IF(CH57&lt;0.5, "Complete", "In Progress"))</f>
        <v>Pending</v>
      </c>
      <c r="CJ57" s="22">
        <v>0</v>
      </c>
      <c r="CK57" s="22">
        <f t="shared" si="12"/>
        <v>0</v>
      </c>
      <c r="CL57" s="23" t="str">
        <f>IF(SUMPRODUCT($J$66:CK$66,$J57:CK57)&lt;0.5, "Pending", IF(CK57&lt;0.5, "Complete", "In Progress"))</f>
        <v>Pending</v>
      </c>
      <c r="CM57" s="22">
        <v>0</v>
      </c>
      <c r="CN57" s="22">
        <f t="shared" si="13"/>
        <v>0</v>
      </c>
      <c r="CO57" s="23" t="str">
        <f>IF(SUMPRODUCT($J$66:CN$66,$J57:CN57)&lt;0.5, "Pending", IF(CN57&lt;0.5, "Complete", "In Progress"))</f>
        <v>Pending</v>
      </c>
      <c r="CP57" s="22">
        <v>0</v>
      </c>
      <c r="CQ57" s="22">
        <f t="shared" si="14"/>
        <v>0</v>
      </c>
      <c r="CR57" s="23" t="str">
        <f>IF(SUMPRODUCT($J$66:CQ$66,$J57:CQ57)&lt;0.5, "Pending", IF(CQ57&lt;0.5, "Complete", "In Progress"))</f>
        <v>Pending</v>
      </c>
      <c r="CS57" s="22">
        <v>0</v>
      </c>
      <c r="CT57" s="22">
        <f t="shared" si="15"/>
        <v>0</v>
      </c>
      <c r="CU57" s="23" t="str">
        <f>IF(SUMPRODUCT($J$66:CT$66,$J57:CT57)&lt;0.5, "Pending", IF(CT57&lt;0.5, "Complete", "In Progress"))</f>
        <v>Pending</v>
      </c>
      <c r="CV57" s="22">
        <v>0</v>
      </c>
      <c r="CW57" s="22">
        <f t="shared" si="16"/>
        <v>0</v>
      </c>
      <c r="CX57" s="23" t="str">
        <f>IF(SUMPRODUCT($J$66:CW$66,$J57:CW57)&lt;0.5, "Pending", IF(CW57&lt;0.5, "Complete", "In Progress"))</f>
        <v>Pending</v>
      </c>
      <c r="CY57" s="22">
        <v>0</v>
      </c>
      <c r="CZ57" s="22">
        <f t="shared" si="17"/>
        <v>0</v>
      </c>
      <c r="DA57" s="23" t="str">
        <f>IF(SUMPRODUCT($J$66:CZ$66,$J57:CZ57)&lt;0.5, "Pending", IF(CZ57&lt;0.5, "Complete", "In Progress"))</f>
        <v>Pending</v>
      </c>
      <c r="DB57" s="22">
        <v>0</v>
      </c>
      <c r="DC57" s="22">
        <f t="shared" si="18"/>
        <v>0</v>
      </c>
      <c r="DD57" s="23" t="str">
        <f>IF(SUMPRODUCT($J$66:DC$66,$J57:DC57)&lt;0.5, "Pending", IF(DC57&lt;0.5, "Complete", "In Progress"))</f>
        <v>Pending</v>
      </c>
      <c r="DE57" s="22">
        <v>0</v>
      </c>
      <c r="DF57" s="22">
        <f t="shared" si="19"/>
        <v>0</v>
      </c>
      <c r="DG57" s="23" t="str">
        <f>IF(SUMPRODUCT($J$66:DF$66,$J57:DF57)&lt;0.5, "Pending", IF(DF57&lt;0.5, "Complete", "In Progress"))</f>
        <v>Pending</v>
      </c>
      <c r="DH57" s="22">
        <v>0</v>
      </c>
      <c r="DI57" s="22">
        <f t="shared" si="20"/>
        <v>0</v>
      </c>
      <c r="DJ57" s="23" t="str">
        <f>IF(SUMPRODUCT($J$66:DI$66,$J57:DI57)&lt;0.5, "Pending", IF(DI57&lt;0.5, "Complete", "In Progress"))</f>
        <v>Pending</v>
      </c>
      <c r="DK57" s="22">
        <v>0</v>
      </c>
      <c r="DL57" s="22">
        <f t="shared" si="21"/>
        <v>0</v>
      </c>
      <c r="DM57" s="23" t="str">
        <f>IF(SUMPRODUCT($J$66:DL$66,$J57:DL57)&lt;0.5, "Pending", IF(DL57&lt;0.5, "Complete", "In Progress"))</f>
        <v>Pending</v>
      </c>
      <c r="DN57" s="24"/>
      <c r="DO57" s="25">
        <f>SUMPRODUCT($H$66:AY$66,$H57:AY57)</f>
        <v>0</v>
      </c>
    </row>
    <row r="58" spans="1:119" ht="12.75">
      <c r="A58" s="16"/>
      <c r="B58" s="16"/>
      <c r="C58" s="16"/>
      <c r="D58" s="17">
        <v>22</v>
      </c>
      <c r="E58" s="164" t="s">
        <v>124</v>
      </c>
      <c r="F58" s="18" t="s">
        <v>53</v>
      </c>
      <c r="G58" s="19" t="s">
        <v>59</v>
      </c>
      <c r="H58" s="20">
        <v>7</v>
      </c>
      <c r="I58" s="21">
        <v>7</v>
      </c>
      <c r="J58" s="22">
        <v>2</v>
      </c>
      <c r="K58" s="22">
        <v>5</v>
      </c>
      <c r="L58" s="23" t="s">
        <v>52</v>
      </c>
      <c r="M58" s="22">
        <v>0</v>
      </c>
      <c r="N58" s="22">
        <v>5</v>
      </c>
      <c r="O58" s="23" t="s">
        <v>52</v>
      </c>
      <c r="P58" s="22">
        <v>0</v>
      </c>
      <c r="Q58" s="22">
        <v>5</v>
      </c>
      <c r="R58" s="23" t="s">
        <v>52</v>
      </c>
      <c r="S58" s="22">
        <v>0</v>
      </c>
      <c r="T58" s="22">
        <v>5</v>
      </c>
      <c r="U58" s="23" t="s">
        <v>52</v>
      </c>
      <c r="V58" s="22">
        <v>0</v>
      </c>
      <c r="W58" s="22">
        <v>5</v>
      </c>
      <c r="X58" s="23" t="s">
        <v>52</v>
      </c>
      <c r="Y58" s="22">
        <v>0</v>
      </c>
      <c r="Z58" s="22">
        <v>5</v>
      </c>
      <c r="AA58" s="23" t="s">
        <v>52</v>
      </c>
      <c r="AB58" s="22">
        <v>0</v>
      </c>
      <c r="AC58" s="22">
        <v>5</v>
      </c>
      <c r="AD58" s="23" t="s">
        <v>52</v>
      </c>
      <c r="AE58" s="22">
        <v>0</v>
      </c>
      <c r="AF58" s="22">
        <v>5</v>
      </c>
      <c r="AG58" s="23" t="s">
        <v>52</v>
      </c>
      <c r="AH58" s="22">
        <v>0</v>
      </c>
      <c r="AI58" s="22">
        <v>5</v>
      </c>
      <c r="AJ58" s="23" t="s">
        <v>52</v>
      </c>
      <c r="AK58" s="22">
        <v>0</v>
      </c>
      <c r="AL58" s="22">
        <v>5</v>
      </c>
      <c r="AM58" s="23" t="s">
        <v>52</v>
      </c>
      <c r="AN58" s="22">
        <v>0</v>
      </c>
      <c r="AO58" s="22">
        <v>5</v>
      </c>
      <c r="AP58" s="23" t="s">
        <v>52</v>
      </c>
      <c r="AQ58" s="22">
        <v>0</v>
      </c>
      <c r="AR58" s="22">
        <v>5</v>
      </c>
      <c r="AS58" s="23" t="s">
        <v>52</v>
      </c>
      <c r="AT58" s="22">
        <v>0</v>
      </c>
      <c r="AU58" s="22">
        <v>5</v>
      </c>
      <c r="AV58" s="23" t="s">
        <v>52</v>
      </c>
      <c r="AW58" s="22">
        <v>0</v>
      </c>
      <c r="AX58" s="22">
        <v>5</v>
      </c>
      <c r="AY58" s="23" t="str">
        <f>IF(SUMPRODUCT($J$66:AX$66,$J58:AX58)&lt;0.5, "Pending", IF(AX58&lt;0.5, "Complete", "In Progress"))</f>
        <v>In Progress</v>
      </c>
      <c r="AZ58" s="22">
        <v>0</v>
      </c>
      <c r="BA58" s="22">
        <v>5</v>
      </c>
      <c r="BB58" s="23" t="str">
        <f>IF(SUMPRODUCT($J$66:BA$66,$J58:BA58)&lt;0.5, "Pending", IF(BA58&lt;0.5, "Complete", "In Progress"))</f>
        <v>In Progress</v>
      </c>
      <c r="BC58" s="22">
        <v>0</v>
      </c>
      <c r="BD58" s="22">
        <v>5</v>
      </c>
      <c r="BE58" s="23" t="str">
        <f>IF(SUMPRODUCT($J$66:BD$66,$J58:BD58)&lt;0.5, "Pending", IF(BD58&lt;0.5, "Complete", "In Progress"))</f>
        <v>In Progress</v>
      </c>
      <c r="BF58" s="22">
        <v>0</v>
      </c>
      <c r="BG58" s="22">
        <f t="shared" si="24"/>
        <v>5</v>
      </c>
      <c r="BH58" s="23" t="str">
        <f>IF(SUMPRODUCT($J$66:BG$66,$J58:BG58)&lt;0.5, "Pending", IF(BG58&lt;0.5, "Complete", "In Progress"))</f>
        <v>In Progress</v>
      </c>
      <c r="BI58" s="22">
        <v>0</v>
      </c>
      <c r="BJ58" s="22">
        <f t="shared" si="25"/>
        <v>5</v>
      </c>
      <c r="BK58" s="23" t="str">
        <f>IF(SUMPRODUCT($J$66:BJ$66,$J58:BJ58)&lt;0.5, "Pending", IF(BJ58&lt;0.5, "Complete", "In Progress"))</f>
        <v>In Progress</v>
      </c>
      <c r="BL58" s="22">
        <v>0</v>
      </c>
      <c r="BM58" s="22">
        <f t="shared" si="26"/>
        <v>5</v>
      </c>
      <c r="BN58" s="23" t="str">
        <f>IF(SUMPRODUCT($J$66:BM$66,$J58:BM58)&lt;0.5, "Pending", IF(BM58&lt;0.5, "Complete", "In Progress"))</f>
        <v>In Progress</v>
      </c>
      <c r="BO58" s="22">
        <v>0</v>
      </c>
      <c r="BP58" s="22">
        <f t="shared" si="27"/>
        <v>5</v>
      </c>
      <c r="BQ58" s="23" t="str">
        <f>IF(SUMPRODUCT($J$66:BP$66,$J58:BP58)&lt;0.5, "Pending", IF(BP58&lt;0.5, "Complete", "In Progress"))</f>
        <v>In Progress</v>
      </c>
      <c r="BR58" s="22">
        <v>0</v>
      </c>
      <c r="BS58" s="22">
        <f t="shared" si="28"/>
        <v>5</v>
      </c>
      <c r="BT58" s="23" t="str">
        <f>IF(SUMPRODUCT($J$66:BS$66,$J58:BS58)&lt;0.5, "Pending", IF(BS58&lt;0.5, "Complete", "In Progress"))</f>
        <v>In Progress</v>
      </c>
      <c r="BU58" s="22">
        <v>0</v>
      </c>
      <c r="BV58" s="22">
        <f t="shared" si="29"/>
        <v>5</v>
      </c>
      <c r="BW58" s="23" t="str">
        <f>IF(SUMPRODUCT($J$66:BV$66,$J58:BV58)&lt;0.5, "Pending", IF(BV58&lt;0.5, "Complete", "In Progress"))</f>
        <v>In Progress</v>
      </c>
      <c r="BX58" s="22">
        <v>0</v>
      </c>
      <c r="BY58" s="22">
        <f t="shared" si="30"/>
        <v>5</v>
      </c>
      <c r="BZ58" s="23" t="str">
        <f>IF(SUMPRODUCT($J$66:BY$66,$J58:BY58)&lt;0.5, "Pending", IF(BY58&lt;0.5, "Complete", "In Progress"))</f>
        <v>In Progress</v>
      </c>
      <c r="CA58" s="22">
        <v>0</v>
      </c>
      <c r="CB58" s="22">
        <f t="shared" si="31"/>
        <v>5</v>
      </c>
      <c r="CC58" s="23" t="str">
        <f>IF(SUMPRODUCT($J$66:CB$66,$J58:CB58)&lt;0.5, "Pending", IF(CB58&lt;0.5, "Complete", "In Progress"))</f>
        <v>In Progress</v>
      </c>
      <c r="CD58" s="22">
        <v>0</v>
      </c>
      <c r="CE58" s="22">
        <f t="shared" si="10"/>
        <v>5</v>
      </c>
      <c r="CF58" s="23" t="str">
        <f>IF(SUMPRODUCT($J$66:CE$66,$J58:CE58)&lt;0.5, "Pending", IF(CE58&lt;0.5, "Complete", "In Progress"))</f>
        <v>In Progress</v>
      </c>
      <c r="CG58" s="22">
        <v>0</v>
      </c>
      <c r="CH58" s="22">
        <f t="shared" si="11"/>
        <v>5</v>
      </c>
      <c r="CI58" s="23" t="str">
        <f>IF(SUMPRODUCT($J$66:CH$66,$J58:CH58)&lt;0.5, "Pending", IF(CH58&lt;0.5, "Complete", "In Progress"))</f>
        <v>In Progress</v>
      </c>
      <c r="CJ58" s="22">
        <v>0</v>
      </c>
      <c r="CK58" s="22">
        <f t="shared" si="12"/>
        <v>5</v>
      </c>
      <c r="CL58" s="23" t="str">
        <f>IF(SUMPRODUCT($J$66:CK$66,$J58:CK58)&lt;0.5, "Pending", IF(CK58&lt;0.5, "Complete", "In Progress"))</f>
        <v>In Progress</v>
      </c>
      <c r="CM58" s="22">
        <v>0</v>
      </c>
      <c r="CN58" s="22">
        <f t="shared" si="13"/>
        <v>5</v>
      </c>
      <c r="CO58" s="23" t="str">
        <f>IF(SUMPRODUCT($J$66:CN$66,$J58:CN58)&lt;0.5, "Pending", IF(CN58&lt;0.5, "Complete", "In Progress"))</f>
        <v>In Progress</v>
      </c>
      <c r="CP58" s="22">
        <v>0</v>
      </c>
      <c r="CQ58" s="22">
        <f t="shared" si="14"/>
        <v>5</v>
      </c>
      <c r="CR58" s="23" t="str">
        <f>IF(SUMPRODUCT($J$66:CQ$66,$J58:CQ58)&lt;0.5, "Pending", IF(CQ58&lt;0.5, "Complete", "In Progress"))</f>
        <v>In Progress</v>
      </c>
      <c r="CS58" s="22">
        <v>0</v>
      </c>
      <c r="CT58" s="22">
        <f t="shared" si="15"/>
        <v>5</v>
      </c>
      <c r="CU58" s="23" t="str">
        <f>IF(SUMPRODUCT($J$66:CT$66,$J58:CT58)&lt;0.5, "Pending", IF(CT58&lt;0.5, "Complete", "In Progress"))</f>
        <v>In Progress</v>
      </c>
      <c r="CV58" s="22">
        <v>0</v>
      </c>
      <c r="CW58" s="22">
        <f t="shared" si="16"/>
        <v>5</v>
      </c>
      <c r="CX58" s="23" t="str">
        <f>IF(SUMPRODUCT($J$66:CW$66,$J58:CW58)&lt;0.5, "Pending", IF(CW58&lt;0.5, "Complete", "In Progress"))</f>
        <v>In Progress</v>
      </c>
      <c r="CY58" s="22">
        <v>0</v>
      </c>
      <c r="CZ58" s="22">
        <f t="shared" si="17"/>
        <v>5</v>
      </c>
      <c r="DA58" s="23" t="str">
        <f>IF(SUMPRODUCT($J$66:CZ$66,$J58:CZ58)&lt;0.5, "Pending", IF(CZ58&lt;0.5, "Complete", "In Progress"))</f>
        <v>In Progress</v>
      </c>
      <c r="DB58" s="22">
        <v>0</v>
      </c>
      <c r="DC58" s="22">
        <f t="shared" si="18"/>
        <v>5</v>
      </c>
      <c r="DD58" s="23" t="str">
        <f>IF(SUMPRODUCT($J$66:DC$66,$J58:DC58)&lt;0.5, "Pending", IF(DC58&lt;0.5, "Complete", "In Progress"))</f>
        <v>In Progress</v>
      </c>
      <c r="DE58" s="22">
        <v>4.5</v>
      </c>
      <c r="DF58" s="22">
        <f t="shared" si="19"/>
        <v>0.5</v>
      </c>
      <c r="DG58" s="23" t="str">
        <f>IF(SUMPRODUCT($J$66:DF$66,$J58:DF58)&lt;0.5, "Pending", IF(DF58&lt;0.5, "Complete", "In Progress"))</f>
        <v>In Progress</v>
      </c>
      <c r="DH58" s="22">
        <v>0.5</v>
      </c>
      <c r="DI58" s="22">
        <f t="shared" si="20"/>
        <v>0</v>
      </c>
      <c r="DJ58" s="23" t="str">
        <f>IF(SUMPRODUCT($J$66:DI$66,$J58:DI58)&lt;0.5, "Pending", IF(DI58&lt;0.5, "Complete", "In Progress"))</f>
        <v>Complete</v>
      </c>
      <c r="DK58" s="22">
        <v>0</v>
      </c>
      <c r="DL58" s="22">
        <f t="shared" si="21"/>
        <v>0</v>
      </c>
      <c r="DM58" s="23" t="str">
        <f>IF(SUMPRODUCT($J$66:DL$66,$J58:DL58)&lt;0.5, "Pending", IF(DL58&lt;0.5, "Complete", "In Progress"))</f>
        <v>Complete</v>
      </c>
      <c r="DN58" s="24"/>
      <c r="DO58" s="25">
        <f>SUMPRODUCT($H$66:AY$66,$H58:AY58)</f>
        <v>2</v>
      </c>
    </row>
    <row r="59" spans="1:119" ht="12.75">
      <c r="A59" s="16"/>
      <c r="B59" s="16"/>
      <c r="C59" s="16"/>
      <c r="D59" s="17">
        <v>23</v>
      </c>
      <c r="E59" s="164" t="s">
        <v>124</v>
      </c>
      <c r="F59" s="18" t="s">
        <v>51</v>
      </c>
      <c r="G59" s="19" t="s">
        <v>59</v>
      </c>
      <c r="H59" s="20">
        <v>8</v>
      </c>
      <c r="I59" s="21">
        <v>7</v>
      </c>
      <c r="J59" s="22">
        <v>2</v>
      </c>
      <c r="K59" s="22">
        <v>5</v>
      </c>
      <c r="L59" s="23" t="s">
        <v>52</v>
      </c>
      <c r="M59" s="22">
        <v>0</v>
      </c>
      <c r="N59" s="22">
        <v>5</v>
      </c>
      <c r="O59" s="23" t="s">
        <v>52</v>
      </c>
      <c r="P59" s="22">
        <v>0</v>
      </c>
      <c r="Q59" s="22">
        <v>5</v>
      </c>
      <c r="R59" s="23" t="s">
        <v>52</v>
      </c>
      <c r="S59" s="22">
        <v>0</v>
      </c>
      <c r="T59" s="22">
        <v>5</v>
      </c>
      <c r="U59" s="23" t="s">
        <v>52</v>
      </c>
      <c r="V59" s="22">
        <v>0</v>
      </c>
      <c r="W59" s="22">
        <v>5</v>
      </c>
      <c r="X59" s="23" t="s">
        <v>52</v>
      </c>
      <c r="Y59" s="22">
        <v>0</v>
      </c>
      <c r="Z59" s="22">
        <v>5</v>
      </c>
      <c r="AA59" s="23" t="s">
        <v>52</v>
      </c>
      <c r="AB59" s="22">
        <v>1</v>
      </c>
      <c r="AC59" s="22">
        <v>4</v>
      </c>
      <c r="AD59" s="23" t="s">
        <v>52</v>
      </c>
      <c r="AE59" s="22">
        <v>0</v>
      </c>
      <c r="AF59" s="22">
        <v>4</v>
      </c>
      <c r="AG59" s="23" t="s">
        <v>52</v>
      </c>
      <c r="AH59" s="22">
        <v>0</v>
      </c>
      <c r="AI59" s="22">
        <v>4</v>
      </c>
      <c r="AJ59" s="23" t="s">
        <v>52</v>
      </c>
      <c r="AK59" s="22">
        <v>0</v>
      </c>
      <c r="AL59" s="22">
        <v>4</v>
      </c>
      <c r="AM59" s="23" t="s">
        <v>52</v>
      </c>
      <c r="AN59" s="22">
        <v>0</v>
      </c>
      <c r="AO59" s="22">
        <v>4</v>
      </c>
      <c r="AP59" s="23" t="s">
        <v>52</v>
      </c>
      <c r="AQ59" s="22">
        <v>0</v>
      </c>
      <c r="AR59" s="22">
        <v>4</v>
      </c>
      <c r="AS59" s="23" t="s">
        <v>52</v>
      </c>
      <c r="AT59" s="22">
        <v>0</v>
      </c>
      <c r="AU59" s="22">
        <v>4</v>
      </c>
      <c r="AV59" s="23" t="s">
        <v>52</v>
      </c>
      <c r="AW59" s="22">
        <v>0</v>
      </c>
      <c r="AX59" s="22">
        <v>4</v>
      </c>
      <c r="AY59" s="23" t="str">
        <f>IF(SUMPRODUCT($J$66:AX$66,$J59:AX59)&lt;0.5, "Pending", IF(AX59&lt;0.5, "Complete", "In Progress"))</f>
        <v>In Progress</v>
      </c>
      <c r="AZ59" s="22">
        <v>0</v>
      </c>
      <c r="BA59" s="22">
        <f t="shared" si="22"/>
        <v>4</v>
      </c>
      <c r="BB59" s="23" t="str">
        <f>IF(SUMPRODUCT($J$66:BA$66,$J59:BA59)&lt;0.5, "Pending", IF(BA59&lt;0.5, "Complete", "In Progress"))</f>
        <v>In Progress</v>
      </c>
      <c r="BC59" s="22">
        <v>0</v>
      </c>
      <c r="BD59" s="22">
        <f t="shared" si="23"/>
        <v>4</v>
      </c>
      <c r="BE59" s="23" t="str">
        <f>IF(SUMPRODUCT($J$66:BD$66,$J59:BD59)&lt;0.5, "Pending", IF(BD59&lt;0.5, "Complete", "In Progress"))</f>
        <v>In Progress</v>
      </c>
      <c r="BF59" s="22">
        <v>0</v>
      </c>
      <c r="BG59" s="22">
        <f t="shared" si="24"/>
        <v>4</v>
      </c>
      <c r="BH59" s="23" t="str">
        <f>IF(SUMPRODUCT($J$66:BG$66,$J59:BG59)&lt;0.5, "Pending", IF(BG59&lt;0.5, "Complete", "In Progress"))</f>
        <v>In Progress</v>
      </c>
      <c r="BI59" s="22">
        <v>0</v>
      </c>
      <c r="BJ59" s="22">
        <f t="shared" si="25"/>
        <v>4</v>
      </c>
      <c r="BK59" s="23" t="str">
        <f>IF(SUMPRODUCT($J$66:BJ$66,$J59:BJ59)&lt;0.5, "Pending", IF(BJ59&lt;0.5, "Complete", "In Progress"))</f>
        <v>In Progress</v>
      </c>
      <c r="BL59" s="22">
        <v>0</v>
      </c>
      <c r="BM59" s="22">
        <f t="shared" si="26"/>
        <v>4</v>
      </c>
      <c r="BN59" s="23" t="str">
        <f>IF(SUMPRODUCT($J$66:BM$66,$J59:BM59)&lt;0.5, "Pending", IF(BM59&lt;0.5, "Complete", "In Progress"))</f>
        <v>In Progress</v>
      </c>
      <c r="BO59" s="22">
        <v>0</v>
      </c>
      <c r="BP59" s="22">
        <f t="shared" si="27"/>
        <v>4</v>
      </c>
      <c r="BQ59" s="23" t="str">
        <f>IF(SUMPRODUCT($J$66:BP$66,$J59:BP59)&lt;0.5, "Pending", IF(BP59&lt;0.5, "Complete", "In Progress"))</f>
        <v>In Progress</v>
      </c>
      <c r="BR59" s="22">
        <v>0</v>
      </c>
      <c r="BS59" s="22">
        <f t="shared" si="28"/>
        <v>4</v>
      </c>
      <c r="BT59" s="23" t="str">
        <f>IF(SUMPRODUCT($J$66:BS$66,$J59:BS59)&lt;0.5, "Pending", IF(BS59&lt;0.5, "Complete", "In Progress"))</f>
        <v>In Progress</v>
      </c>
      <c r="BU59" s="22">
        <v>0</v>
      </c>
      <c r="BV59" s="22">
        <f t="shared" si="29"/>
        <v>4</v>
      </c>
      <c r="BW59" s="23" t="str">
        <f>IF(SUMPRODUCT($J$66:BV$66,$J59:BV59)&lt;0.5, "Pending", IF(BV59&lt;0.5, "Complete", "In Progress"))</f>
        <v>In Progress</v>
      </c>
      <c r="BX59" s="22">
        <v>0</v>
      </c>
      <c r="BY59" s="22">
        <f t="shared" si="30"/>
        <v>4</v>
      </c>
      <c r="BZ59" s="23" t="str">
        <f>IF(SUMPRODUCT($J$66:BY$66,$J59:BY59)&lt;0.5, "Pending", IF(BY59&lt;0.5, "Complete", "In Progress"))</f>
        <v>In Progress</v>
      </c>
      <c r="CA59" s="22">
        <v>0</v>
      </c>
      <c r="CB59" s="22">
        <f t="shared" si="31"/>
        <v>4</v>
      </c>
      <c r="CC59" s="23" t="str">
        <f>IF(SUMPRODUCT($J$66:CB$66,$J59:CB59)&lt;0.5, "Pending", IF(CB59&lt;0.5, "Complete", "In Progress"))</f>
        <v>In Progress</v>
      </c>
      <c r="CD59" s="22">
        <v>0</v>
      </c>
      <c r="CE59" s="22">
        <f t="shared" si="10"/>
        <v>4</v>
      </c>
      <c r="CF59" s="23" t="str">
        <f>IF(SUMPRODUCT($J$66:CE$66,$J59:CE59)&lt;0.5, "Pending", IF(CE59&lt;0.5, "Complete", "In Progress"))</f>
        <v>In Progress</v>
      </c>
      <c r="CG59" s="22">
        <v>0</v>
      </c>
      <c r="CH59" s="22">
        <f t="shared" si="11"/>
        <v>4</v>
      </c>
      <c r="CI59" s="23" t="str">
        <f>IF(SUMPRODUCT($J$66:CH$66,$J59:CH59)&lt;0.5, "Pending", IF(CH59&lt;0.5, "Complete", "In Progress"))</f>
        <v>In Progress</v>
      </c>
      <c r="CJ59" s="22">
        <v>0</v>
      </c>
      <c r="CK59" s="22">
        <f t="shared" si="12"/>
        <v>4</v>
      </c>
      <c r="CL59" s="23" t="str">
        <f>IF(SUMPRODUCT($J$66:CK$66,$J59:CK59)&lt;0.5, "Pending", IF(CK59&lt;0.5, "Complete", "In Progress"))</f>
        <v>In Progress</v>
      </c>
      <c r="CM59" s="22">
        <v>0</v>
      </c>
      <c r="CN59" s="22">
        <f t="shared" si="13"/>
        <v>4</v>
      </c>
      <c r="CO59" s="23" t="str">
        <f>IF(SUMPRODUCT($J$66:CN$66,$J59:CN59)&lt;0.5, "Pending", IF(CN59&lt;0.5, "Complete", "In Progress"))</f>
        <v>In Progress</v>
      </c>
      <c r="CP59" s="22">
        <v>0</v>
      </c>
      <c r="CQ59" s="22">
        <f t="shared" si="14"/>
        <v>4</v>
      </c>
      <c r="CR59" s="23" t="str">
        <f>IF(SUMPRODUCT($J$66:CQ$66,$J59:CQ59)&lt;0.5, "Pending", IF(CQ59&lt;0.5, "Complete", "In Progress"))</f>
        <v>In Progress</v>
      </c>
      <c r="CS59" s="22">
        <v>0</v>
      </c>
      <c r="CT59" s="22">
        <f t="shared" si="15"/>
        <v>4</v>
      </c>
      <c r="CU59" s="23" t="str">
        <f>IF(SUMPRODUCT($J$66:CT$66,$J59:CT59)&lt;0.5, "Pending", IF(CT59&lt;0.5, "Complete", "In Progress"))</f>
        <v>In Progress</v>
      </c>
      <c r="CV59" s="22">
        <v>0.5</v>
      </c>
      <c r="CW59" s="22">
        <f t="shared" si="16"/>
        <v>3.5</v>
      </c>
      <c r="CX59" s="23" t="str">
        <f>IF(SUMPRODUCT($J$66:CW$66,$J59:CW59)&lt;0.5, "Pending", IF(CW59&lt;0.5, "Complete", "In Progress"))</f>
        <v>In Progress</v>
      </c>
      <c r="CY59" s="22">
        <v>1</v>
      </c>
      <c r="CZ59" s="22">
        <f t="shared" si="17"/>
        <v>2.5</v>
      </c>
      <c r="DA59" s="23" t="str">
        <f>IF(SUMPRODUCT($J$66:CZ$66,$J59:CZ59)&lt;0.5, "Pending", IF(CZ59&lt;0.5, "Complete", "In Progress"))</f>
        <v>In Progress</v>
      </c>
      <c r="DB59" s="22">
        <v>0.5</v>
      </c>
      <c r="DC59" s="22">
        <f t="shared" si="18"/>
        <v>2</v>
      </c>
      <c r="DD59" s="23" t="str">
        <f>IF(SUMPRODUCT($J$66:DC$66,$J59:DC59)&lt;0.5, "Pending", IF(DC59&lt;0.5, "Complete", "In Progress"))</f>
        <v>In Progress</v>
      </c>
      <c r="DE59" s="22">
        <v>1.5</v>
      </c>
      <c r="DF59" s="22">
        <f t="shared" si="19"/>
        <v>0.5</v>
      </c>
      <c r="DG59" s="23" t="str">
        <f>IF(SUMPRODUCT($J$66:DF$66,$J59:DF59)&lt;0.5, "Pending", IF(DF59&lt;0.5, "Complete", "In Progress"))</f>
        <v>In Progress</v>
      </c>
      <c r="DH59" s="22">
        <v>1.5</v>
      </c>
      <c r="DI59" s="22">
        <v>0</v>
      </c>
      <c r="DJ59" s="23" t="str">
        <f>IF(SUMPRODUCT($J$66:DI$66,$J59:DI59)&lt;0.5, "Pending", IF(DI59&lt;0.5, "Complete", "In Progress"))</f>
        <v>Complete</v>
      </c>
      <c r="DK59" s="22">
        <v>0</v>
      </c>
      <c r="DL59" s="22">
        <f t="shared" si="21"/>
        <v>0</v>
      </c>
      <c r="DM59" s="23" t="str">
        <f>IF(SUMPRODUCT($J$66:DL$66,$J59:DL59)&lt;0.5, "Pending", IF(DL59&lt;0.5, "Complete", "In Progress"))</f>
        <v>Complete</v>
      </c>
      <c r="DN59" s="24"/>
      <c r="DO59" s="25">
        <f>SUMPRODUCT($H$66:AY$66,$H59:AY59)</f>
        <v>3</v>
      </c>
    </row>
    <row r="60" spans="1:119" ht="12.75">
      <c r="A60" s="16"/>
      <c r="B60" s="16"/>
      <c r="C60" s="16"/>
      <c r="D60" s="17">
        <v>24</v>
      </c>
      <c r="E60" s="164" t="s">
        <v>124</v>
      </c>
      <c r="F60" s="18" t="s">
        <v>58</v>
      </c>
      <c r="G60" s="19" t="s">
        <v>59</v>
      </c>
      <c r="H60" s="20">
        <v>7</v>
      </c>
      <c r="I60" s="21">
        <v>7</v>
      </c>
      <c r="J60" s="22">
        <v>0</v>
      </c>
      <c r="K60" s="22">
        <v>7</v>
      </c>
      <c r="L60" s="23" t="s">
        <v>52</v>
      </c>
      <c r="M60" s="22">
        <v>0</v>
      </c>
      <c r="N60" s="22">
        <v>7</v>
      </c>
      <c r="O60" s="23" t="s">
        <v>52</v>
      </c>
      <c r="P60" s="22">
        <v>0</v>
      </c>
      <c r="Q60" s="22">
        <v>7</v>
      </c>
      <c r="R60" s="23" t="s">
        <v>52</v>
      </c>
      <c r="S60" s="22">
        <v>2</v>
      </c>
      <c r="T60" s="22">
        <v>5</v>
      </c>
      <c r="U60" s="23" t="s">
        <v>52</v>
      </c>
      <c r="V60" s="22">
        <v>0</v>
      </c>
      <c r="W60" s="22">
        <v>5</v>
      </c>
      <c r="X60" s="23" t="s">
        <v>52</v>
      </c>
      <c r="Y60" s="22">
        <v>0</v>
      </c>
      <c r="Z60" s="22">
        <v>5</v>
      </c>
      <c r="AA60" s="23" t="s">
        <v>52</v>
      </c>
      <c r="AB60" s="22">
        <v>1</v>
      </c>
      <c r="AC60" s="22">
        <v>4</v>
      </c>
      <c r="AD60" s="23" t="s">
        <v>52</v>
      </c>
      <c r="AE60" s="22">
        <v>0</v>
      </c>
      <c r="AF60" s="22">
        <v>4</v>
      </c>
      <c r="AG60" s="23" t="s">
        <v>52</v>
      </c>
      <c r="AH60" s="22">
        <v>0</v>
      </c>
      <c r="AI60" s="22">
        <v>4</v>
      </c>
      <c r="AJ60" s="23" t="s">
        <v>52</v>
      </c>
      <c r="AK60" s="22">
        <v>0</v>
      </c>
      <c r="AL60" s="22">
        <v>4</v>
      </c>
      <c r="AM60" s="23" t="s">
        <v>52</v>
      </c>
      <c r="AN60" s="22">
        <v>0</v>
      </c>
      <c r="AO60" s="22">
        <v>4</v>
      </c>
      <c r="AP60" s="23" t="s">
        <v>52</v>
      </c>
      <c r="AQ60" s="22">
        <v>0</v>
      </c>
      <c r="AR60" s="22">
        <v>4</v>
      </c>
      <c r="AS60" s="23" t="s">
        <v>52</v>
      </c>
      <c r="AT60" s="22">
        <v>0</v>
      </c>
      <c r="AU60" s="22">
        <v>4</v>
      </c>
      <c r="AV60" s="23" t="s">
        <v>52</v>
      </c>
      <c r="AW60" s="22">
        <v>0</v>
      </c>
      <c r="AX60" s="22">
        <v>4</v>
      </c>
      <c r="AY60" s="23" t="str">
        <f>IF(SUMPRODUCT($J$66:AX$66,$J60:AX60)&lt;0.5, "Pending", IF(AX60&lt;0.5, "Complete", "In Progress"))</f>
        <v>In Progress</v>
      </c>
      <c r="AZ60" s="22">
        <v>0</v>
      </c>
      <c r="BA60" s="22">
        <f t="shared" ref="BA60" si="53">MAX(AX60-AZ60,0)</f>
        <v>4</v>
      </c>
      <c r="BB60" s="23" t="str">
        <f>IF(SUMPRODUCT($J$66:BA$66,$J60:BA60)&lt;0.5, "Pending", IF(BA60&lt;0.5, "Complete", "In Progress"))</f>
        <v>In Progress</v>
      </c>
      <c r="BC60" s="22">
        <v>0</v>
      </c>
      <c r="BD60" s="22">
        <f t="shared" si="23"/>
        <v>4</v>
      </c>
      <c r="BE60" s="23" t="str">
        <f>IF(SUMPRODUCT($J$66:BD$66,$J60:BD60)&lt;0.5, "Pending", IF(BD60&lt;0.5, "Complete", "In Progress"))</f>
        <v>In Progress</v>
      </c>
      <c r="BF60" s="22">
        <v>0</v>
      </c>
      <c r="BG60" s="22">
        <f t="shared" si="24"/>
        <v>4</v>
      </c>
      <c r="BH60" s="23" t="str">
        <f>IF(SUMPRODUCT($J$66:BG$66,$J60:BG60)&lt;0.5, "Pending", IF(BG60&lt;0.5, "Complete", "In Progress"))</f>
        <v>In Progress</v>
      </c>
      <c r="BI60" s="22">
        <v>0</v>
      </c>
      <c r="BJ60" s="22">
        <f t="shared" si="25"/>
        <v>4</v>
      </c>
      <c r="BK60" s="23" t="str">
        <f>IF(SUMPRODUCT($J$66:BJ$66,$J60:BJ60)&lt;0.5, "Pending", IF(BJ60&lt;0.5, "Complete", "In Progress"))</f>
        <v>In Progress</v>
      </c>
      <c r="BL60" s="22">
        <v>0</v>
      </c>
      <c r="BM60" s="22">
        <f t="shared" si="26"/>
        <v>4</v>
      </c>
      <c r="BN60" s="23" t="str">
        <f>IF(SUMPRODUCT($J$66:BM$66,$J60:BM60)&lt;0.5, "Pending", IF(BM60&lt;0.5, "Complete", "In Progress"))</f>
        <v>In Progress</v>
      </c>
      <c r="BO60" s="22">
        <v>0</v>
      </c>
      <c r="BP60" s="22">
        <f t="shared" si="27"/>
        <v>4</v>
      </c>
      <c r="BQ60" s="23" t="str">
        <f>IF(SUMPRODUCT($J$66:BP$66,$J60:BP60)&lt;0.5, "Pending", IF(BP60&lt;0.5, "Complete", "In Progress"))</f>
        <v>In Progress</v>
      </c>
      <c r="BR60" s="22">
        <v>0</v>
      </c>
      <c r="BS60" s="22">
        <f t="shared" si="28"/>
        <v>4</v>
      </c>
      <c r="BT60" s="23" t="str">
        <f>IF(SUMPRODUCT($J$66:BS$66,$J60:BS60)&lt;0.5, "Pending", IF(BS60&lt;0.5, "Complete", "In Progress"))</f>
        <v>In Progress</v>
      </c>
      <c r="BU60" s="22">
        <v>0</v>
      </c>
      <c r="BV60" s="22">
        <f t="shared" si="29"/>
        <v>4</v>
      </c>
      <c r="BW60" s="23" t="str">
        <f>IF(SUMPRODUCT($J$66:BV$66,$J60:BV60)&lt;0.5, "Pending", IF(BV60&lt;0.5, "Complete", "In Progress"))</f>
        <v>In Progress</v>
      </c>
      <c r="BX60" s="22">
        <v>0</v>
      </c>
      <c r="BY60" s="22">
        <f t="shared" si="30"/>
        <v>4</v>
      </c>
      <c r="BZ60" s="23" t="str">
        <f>IF(SUMPRODUCT($J$66:BY$66,$J60:BY60)&lt;0.5, "Pending", IF(BY60&lt;0.5, "Complete", "In Progress"))</f>
        <v>In Progress</v>
      </c>
      <c r="CA60" s="22">
        <v>0</v>
      </c>
      <c r="CB60" s="22">
        <f t="shared" si="31"/>
        <v>4</v>
      </c>
      <c r="CC60" s="23" t="str">
        <f>IF(SUMPRODUCT($J$66:CB$66,$J60:CB60)&lt;0.5, "Pending", IF(CB60&lt;0.5, "Complete", "In Progress"))</f>
        <v>In Progress</v>
      </c>
      <c r="CD60" s="22">
        <v>0</v>
      </c>
      <c r="CE60" s="22">
        <f t="shared" ref="CE60" si="54">MAX(CB60-CD60,0)</f>
        <v>4</v>
      </c>
      <c r="CF60" s="23" t="str">
        <f>IF(SUMPRODUCT($J$66:CE$66,$J60:CE60)&lt;0.5, "Pending", IF(CE60&lt;0.5, "Complete", "In Progress"))</f>
        <v>In Progress</v>
      </c>
      <c r="CG60" s="22">
        <v>0</v>
      </c>
      <c r="CH60" s="22">
        <f t="shared" ref="CH60" si="55">MAX(CE60-CG60,0)</f>
        <v>4</v>
      </c>
      <c r="CI60" s="23" t="str">
        <f>IF(SUMPRODUCT($J$66:CH$66,$J60:CH60)&lt;0.5, "Pending", IF(CH60&lt;0.5, "Complete", "In Progress"))</f>
        <v>In Progress</v>
      </c>
      <c r="CJ60" s="22">
        <v>0</v>
      </c>
      <c r="CK60" s="22">
        <f t="shared" ref="CK60" si="56">MAX(CH60-CJ60,0)</f>
        <v>4</v>
      </c>
      <c r="CL60" s="23" t="str">
        <f>IF(SUMPRODUCT($J$66:CK$66,$J60:CK60)&lt;0.5, "Pending", IF(CK60&lt;0.5, "Complete", "In Progress"))</f>
        <v>In Progress</v>
      </c>
      <c r="CM60" s="22">
        <v>0</v>
      </c>
      <c r="CN60" s="22">
        <f t="shared" ref="CN60" si="57">MAX(CK60-CM60,0)</f>
        <v>4</v>
      </c>
      <c r="CO60" s="23" t="str">
        <f>IF(SUMPRODUCT($J$66:CN$66,$J60:CN60)&lt;0.5, "Pending", IF(CN60&lt;0.5, "Complete", "In Progress"))</f>
        <v>In Progress</v>
      </c>
      <c r="CP60" s="22">
        <v>0</v>
      </c>
      <c r="CQ60" s="22">
        <f t="shared" ref="CQ60" si="58">MAX(CN60-CP60,0)</f>
        <v>4</v>
      </c>
      <c r="CR60" s="23" t="str">
        <f>IF(SUMPRODUCT($J$66:CQ$66,$J60:CQ60)&lt;0.5, "Pending", IF(CQ60&lt;0.5, "Complete", "In Progress"))</f>
        <v>In Progress</v>
      </c>
      <c r="CS60" s="22">
        <v>0</v>
      </c>
      <c r="CT60" s="22">
        <f t="shared" ref="CT60" si="59">MAX(CQ60-CS60,0)</f>
        <v>4</v>
      </c>
      <c r="CU60" s="23" t="str">
        <f>IF(SUMPRODUCT($J$66:CT$66,$J60:CT60)&lt;0.5, "Pending", IF(CT60&lt;0.5, "Complete", "In Progress"))</f>
        <v>In Progress</v>
      </c>
      <c r="CV60" s="22">
        <v>0</v>
      </c>
      <c r="CW60" s="22">
        <f t="shared" ref="CW60" si="60">MAX(CT60-CV60,0)</f>
        <v>4</v>
      </c>
      <c r="CX60" s="23" t="str">
        <f>IF(SUMPRODUCT($J$66:CW$66,$J60:CW60)&lt;0.5, "Pending", IF(CW60&lt;0.5, "Complete", "In Progress"))</f>
        <v>In Progress</v>
      </c>
      <c r="CY60" s="22">
        <v>0</v>
      </c>
      <c r="CZ60" s="22">
        <f t="shared" ref="CZ60" si="61">MAX(CW60-CY60,0)</f>
        <v>4</v>
      </c>
      <c r="DA60" s="23" t="str">
        <f>IF(SUMPRODUCT($J$66:CZ$66,$J60:CZ60)&lt;0.5, "Pending", IF(CZ60&lt;0.5, "Complete", "In Progress"))</f>
        <v>In Progress</v>
      </c>
      <c r="DB60" s="22">
        <v>0</v>
      </c>
      <c r="DC60" s="22">
        <f t="shared" ref="DC60" si="62">MAX(CZ60-DB60,0)</f>
        <v>4</v>
      </c>
      <c r="DD60" s="23" t="str">
        <f>IF(SUMPRODUCT($J$66:DC$66,$J60:DC60)&lt;0.5, "Pending", IF(DC60&lt;0.5, "Complete", "In Progress"))</f>
        <v>In Progress</v>
      </c>
      <c r="DE60" s="22">
        <v>2</v>
      </c>
      <c r="DF60" s="22">
        <f t="shared" ref="DF60" si="63">MAX(DC60-DE60,0)</f>
        <v>2</v>
      </c>
      <c r="DG60" s="23" t="str">
        <f>IF(SUMPRODUCT($J$66:DF$66,$J60:DF60)&lt;0.5, "Pending", IF(DF60&lt;0.5, "Complete", "In Progress"))</f>
        <v>In Progress</v>
      </c>
      <c r="DH60" s="22">
        <v>0</v>
      </c>
      <c r="DI60" s="22">
        <f t="shared" ref="DI60" si="64">MAX(DF60-DH60,0)</f>
        <v>2</v>
      </c>
      <c r="DJ60" s="23" t="str">
        <f>IF(SUMPRODUCT($J$66:DI$66,$J60:DI60)&lt;0.5, "Pending", IF(DI60&lt;0.5, "Complete", "In Progress"))</f>
        <v>In Progress</v>
      </c>
      <c r="DK60" s="22">
        <v>2</v>
      </c>
      <c r="DL60" s="22">
        <f t="shared" ref="DL60" si="65">MAX(DI60-DK60,0)</f>
        <v>0</v>
      </c>
      <c r="DM60" s="23" t="str">
        <f>IF(SUMPRODUCT($J$66:DL$66,$J60:DL60)&lt;0.5, "Pending", IF(DL60&lt;0.5, "Complete", "In Progress"))</f>
        <v>Complete</v>
      </c>
      <c r="DN60" s="24"/>
      <c r="DO60" s="25">
        <f>SUMPRODUCT($H$66:AY$66,$H60:AY60)</f>
        <v>3</v>
      </c>
    </row>
    <row r="61" spans="1:119" ht="12.75">
      <c r="A61" s="16"/>
      <c r="B61" s="16"/>
      <c r="C61" s="16"/>
      <c r="D61" s="17">
        <v>25</v>
      </c>
      <c r="E61" s="164" t="s">
        <v>124</v>
      </c>
      <c r="F61" s="18" t="s">
        <v>61</v>
      </c>
      <c r="G61" s="19" t="s">
        <v>59</v>
      </c>
      <c r="H61" s="20">
        <v>7</v>
      </c>
      <c r="I61" s="21">
        <v>7</v>
      </c>
      <c r="J61" s="22">
        <v>2</v>
      </c>
      <c r="K61" s="22">
        <v>5</v>
      </c>
      <c r="L61" s="23" t="s">
        <v>52</v>
      </c>
      <c r="M61" s="22">
        <v>0</v>
      </c>
      <c r="N61" s="22">
        <v>5</v>
      </c>
      <c r="O61" s="23" t="s">
        <v>52</v>
      </c>
      <c r="P61" s="22">
        <v>0</v>
      </c>
      <c r="Q61" s="22">
        <v>5</v>
      </c>
      <c r="R61" s="23" t="s">
        <v>52</v>
      </c>
      <c r="S61" s="22">
        <v>0</v>
      </c>
      <c r="T61" s="22">
        <v>5</v>
      </c>
      <c r="U61" s="23" t="s">
        <v>52</v>
      </c>
      <c r="V61" s="22">
        <v>0</v>
      </c>
      <c r="W61" s="22">
        <v>5</v>
      </c>
      <c r="X61" s="23" t="s">
        <v>52</v>
      </c>
      <c r="Y61" s="22">
        <v>0</v>
      </c>
      <c r="Z61" s="22">
        <v>5</v>
      </c>
      <c r="AA61" s="23" t="s">
        <v>52</v>
      </c>
      <c r="AB61" s="22">
        <v>1</v>
      </c>
      <c r="AC61" s="22">
        <v>4</v>
      </c>
      <c r="AD61" s="23" t="s">
        <v>52</v>
      </c>
      <c r="AE61" s="22">
        <v>0</v>
      </c>
      <c r="AF61" s="22">
        <v>4</v>
      </c>
      <c r="AG61" s="23" t="s">
        <v>52</v>
      </c>
      <c r="AH61" s="22">
        <v>0</v>
      </c>
      <c r="AI61" s="22">
        <v>4</v>
      </c>
      <c r="AJ61" s="23" t="s">
        <v>52</v>
      </c>
      <c r="AK61" s="22">
        <v>0</v>
      </c>
      <c r="AL61" s="22">
        <v>4</v>
      </c>
      <c r="AM61" s="23" t="s">
        <v>52</v>
      </c>
      <c r="AN61" s="22">
        <v>0</v>
      </c>
      <c r="AO61" s="22">
        <v>4</v>
      </c>
      <c r="AP61" s="23" t="s">
        <v>52</v>
      </c>
      <c r="AQ61" s="22">
        <v>0</v>
      </c>
      <c r="AR61" s="22">
        <v>4</v>
      </c>
      <c r="AS61" s="23" t="s">
        <v>52</v>
      </c>
      <c r="AT61" s="22">
        <v>0</v>
      </c>
      <c r="AU61" s="22">
        <v>4</v>
      </c>
      <c r="AV61" s="23" t="s">
        <v>52</v>
      </c>
      <c r="AW61" s="22">
        <v>0</v>
      </c>
      <c r="AX61" s="22">
        <v>4</v>
      </c>
      <c r="AY61" s="23" t="str">
        <f>IF(SUMPRODUCT($J$66:AX$66,$J61:AX61)&lt;0.5, "Pending", IF(AX61&lt;0.5, "Complete", "In Progress"))</f>
        <v>In Progress</v>
      </c>
      <c r="AZ61" s="22">
        <v>0</v>
      </c>
      <c r="BA61" s="22">
        <f t="shared" si="22"/>
        <v>4</v>
      </c>
      <c r="BB61" s="23" t="str">
        <f>IF(SUMPRODUCT($J$66:BA$66,$J61:BA61)&lt;0.5, "Pending", IF(BA61&lt;0.5, "Complete", "In Progress"))</f>
        <v>In Progress</v>
      </c>
      <c r="BC61" s="22">
        <v>0</v>
      </c>
      <c r="BD61" s="22">
        <f t="shared" si="23"/>
        <v>4</v>
      </c>
      <c r="BE61" s="23" t="str">
        <f>IF(SUMPRODUCT($J$66:BD$66,$J61:BD61)&lt;0.5, "Pending", IF(BD61&lt;0.5, "Complete", "In Progress"))</f>
        <v>In Progress</v>
      </c>
      <c r="BF61" s="22">
        <v>0</v>
      </c>
      <c r="BG61" s="22">
        <f t="shared" si="24"/>
        <v>4</v>
      </c>
      <c r="BH61" s="23" t="str">
        <f>IF(SUMPRODUCT($J$66:BG$66,$J61:BG61)&lt;0.5, "Pending", IF(BG61&lt;0.5, "Complete", "In Progress"))</f>
        <v>In Progress</v>
      </c>
      <c r="BI61" s="22">
        <v>0</v>
      </c>
      <c r="BJ61" s="22">
        <f t="shared" si="25"/>
        <v>4</v>
      </c>
      <c r="BK61" s="23" t="str">
        <f>IF(SUMPRODUCT($J$66:BJ$66,$J61:BJ61)&lt;0.5, "Pending", IF(BJ61&lt;0.5, "Complete", "In Progress"))</f>
        <v>In Progress</v>
      </c>
      <c r="BL61" s="22">
        <v>0</v>
      </c>
      <c r="BM61" s="22">
        <f t="shared" si="26"/>
        <v>4</v>
      </c>
      <c r="BN61" s="23" t="str">
        <f>IF(SUMPRODUCT($J$66:BM$66,$J61:BM61)&lt;0.5, "Pending", IF(BM61&lt;0.5, "Complete", "In Progress"))</f>
        <v>In Progress</v>
      </c>
      <c r="BO61" s="22">
        <v>0</v>
      </c>
      <c r="BP61" s="22">
        <f t="shared" si="27"/>
        <v>4</v>
      </c>
      <c r="BQ61" s="23" t="str">
        <f>IF(SUMPRODUCT($J$66:BP$66,$J61:BP61)&lt;0.5, "Pending", IF(BP61&lt;0.5, "Complete", "In Progress"))</f>
        <v>In Progress</v>
      </c>
      <c r="BR61" s="22">
        <v>0</v>
      </c>
      <c r="BS61" s="22">
        <f t="shared" si="28"/>
        <v>4</v>
      </c>
      <c r="BT61" s="23" t="str">
        <f>IF(SUMPRODUCT($J$66:BS$66,$J61:BS61)&lt;0.5, "Pending", IF(BS61&lt;0.5, "Complete", "In Progress"))</f>
        <v>In Progress</v>
      </c>
      <c r="BU61" s="22">
        <v>0</v>
      </c>
      <c r="BV61" s="22">
        <f t="shared" si="29"/>
        <v>4</v>
      </c>
      <c r="BW61" s="23" t="str">
        <f>IF(SUMPRODUCT($J$66:BV$66,$J61:BV61)&lt;0.5, "Pending", IF(BV61&lt;0.5, "Complete", "In Progress"))</f>
        <v>In Progress</v>
      </c>
      <c r="BX61" s="22">
        <v>0</v>
      </c>
      <c r="BY61" s="22">
        <f t="shared" si="30"/>
        <v>4</v>
      </c>
      <c r="BZ61" s="23" t="str">
        <f>IF(SUMPRODUCT($J$66:BY$66,$J61:BY61)&lt;0.5, "Pending", IF(BY61&lt;0.5, "Complete", "In Progress"))</f>
        <v>In Progress</v>
      </c>
      <c r="CA61" s="22">
        <v>0</v>
      </c>
      <c r="CB61" s="22">
        <f t="shared" si="31"/>
        <v>4</v>
      </c>
      <c r="CC61" s="23" t="str">
        <f>IF(SUMPRODUCT($J$66:CB$66,$J61:CB61)&lt;0.5, "Pending", IF(CB61&lt;0.5, "Complete", "In Progress"))</f>
        <v>In Progress</v>
      </c>
      <c r="CD61" s="22">
        <v>0</v>
      </c>
      <c r="CE61" s="22">
        <f t="shared" si="10"/>
        <v>4</v>
      </c>
      <c r="CF61" s="23" t="str">
        <f>IF(SUMPRODUCT($J$66:CE$66,$J61:CE61)&lt;0.5, "Pending", IF(CE61&lt;0.5, "Complete", "In Progress"))</f>
        <v>In Progress</v>
      </c>
      <c r="CG61" s="22">
        <v>0</v>
      </c>
      <c r="CH61" s="22">
        <f t="shared" si="11"/>
        <v>4</v>
      </c>
      <c r="CI61" s="23" t="str">
        <f>IF(SUMPRODUCT($J$66:CH$66,$J61:CH61)&lt;0.5, "Pending", IF(CH61&lt;0.5, "Complete", "In Progress"))</f>
        <v>In Progress</v>
      </c>
      <c r="CJ61" s="22">
        <v>0</v>
      </c>
      <c r="CK61" s="22">
        <f t="shared" si="12"/>
        <v>4</v>
      </c>
      <c r="CL61" s="23" t="str">
        <f>IF(SUMPRODUCT($J$66:CK$66,$J61:CK61)&lt;0.5, "Pending", IF(CK61&lt;0.5, "Complete", "In Progress"))</f>
        <v>In Progress</v>
      </c>
      <c r="CM61" s="22">
        <v>0</v>
      </c>
      <c r="CN61" s="22">
        <f t="shared" si="13"/>
        <v>4</v>
      </c>
      <c r="CO61" s="23" t="str">
        <f>IF(SUMPRODUCT($J$66:CN$66,$J61:CN61)&lt;0.5, "Pending", IF(CN61&lt;0.5, "Complete", "In Progress"))</f>
        <v>In Progress</v>
      </c>
      <c r="CP61" s="22">
        <v>0</v>
      </c>
      <c r="CQ61" s="22">
        <f t="shared" si="14"/>
        <v>4</v>
      </c>
      <c r="CR61" s="23" t="str">
        <f>IF(SUMPRODUCT($J$66:CQ$66,$J61:CQ61)&lt;0.5, "Pending", IF(CQ61&lt;0.5, "Complete", "In Progress"))</f>
        <v>In Progress</v>
      </c>
      <c r="CS61" s="22">
        <v>0</v>
      </c>
      <c r="CT61" s="22">
        <f t="shared" si="15"/>
        <v>4</v>
      </c>
      <c r="CU61" s="23" t="str">
        <f>IF(SUMPRODUCT($J$66:CT$66,$J61:CT61)&lt;0.5, "Pending", IF(CT61&lt;0.5, "Complete", "In Progress"))</f>
        <v>In Progress</v>
      </c>
      <c r="CV61" s="22">
        <v>0</v>
      </c>
      <c r="CW61" s="22">
        <f t="shared" si="16"/>
        <v>4</v>
      </c>
      <c r="CX61" s="23" t="str">
        <f>IF(SUMPRODUCT($J$66:CW$66,$J61:CW61)&lt;0.5, "Pending", IF(CW61&lt;0.5, "Complete", "In Progress"))</f>
        <v>In Progress</v>
      </c>
      <c r="CY61" s="22">
        <v>0</v>
      </c>
      <c r="CZ61" s="22">
        <f t="shared" si="17"/>
        <v>4</v>
      </c>
      <c r="DA61" s="23" t="str">
        <f>IF(SUMPRODUCT($J$66:CZ$66,$J61:CZ61)&lt;0.5, "Pending", IF(CZ61&lt;0.5, "Complete", "In Progress"))</f>
        <v>In Progress</v>
      </c>
      <c r="DB61" s="22">
        <v>0</v>
      </c>
      <c r="DC61" s="22">
        <f t="shared" si="18"/>
        <v>4</v>
      </c>
      <c r="DD61" s="23" t="str">
        <f>IF(SUMPRODUCT($J$66:DC$66,$J61:DC61)&lt;0.5, "Pending", IF(DC61&lt;0.5, "Complete", "In Progress"))</f>
        <v>In Progress</v>
      </c>
      <c r="DE61" s="22">
        <v>0</v>
      </c>
      <c r="DF61" s="22">
        <f t="shared" si="19"/>
        <v>4</v>
      </c>
      <c r="DG61" s="23" t="str">
        <f>IF(SUMPRODUCT($J$66:DF$66,$J61:DF61)&lt;0.5, "Pending", IF(DF61&lt;0.5, "Complete", "In Progress"))</f>
        <v>In Progress</v>
      </c>
      <c r="DH61" s="22">
        <v>0</v>
      </c>
      <c r="DI61" s="22">
        <f t="shared" si="20"/>
        <v>4</v>
      </c>
      <c r="DJ61" s="23" t="str">
        <f>IF(SUMPRODUCT($J$66:DI$66,$J61:DI61)&lt;0.5, "Pending", IF(DI61&lt;0.5, "Complete", "In Progress"))</f>
        <v>In Progress</v>
      </c>
      <c r="DK61" s="22">
        <v>0</v>
      </c>
      <c r="DL61" s="22">
        <f t="shared" si="21"/>
        <v>4</v>
      </c>
      <c r="DM61" s="23" t="str">
        <f>IF(SUMPRODUCT($J$66:DL$66,$J61:DL61)&lt;0.5, "Pending", IF(DL61&lt;0.5, "Complete", "In Progress"))</f>
        <v>In Progress</v>
      </c>
      <c r="DN61" s="24"/>
      <c r="DO61" s="25">
        <f>SUMPRODUCT($H$66:AY$66,$H61:AY61)</f>
        <v>3</v>
      </c>
    </row>
    <row r="62" spans="1:119" ht="12.75">
      <c r="A62" s="16"/>
      <c r="B62" s="16"/>
      <c r="C62" s="16"/>
      <c r="D62" s="17">
        <v>26</v>
      </c>
      <c r="E62" s="164" t="s">
        <v>124</v>
      </c>
      <c r="F62" s="18" t="s">
        <v>97</v>
      </c>
      <c r="G62" s="19" t="str">
        <f t="shared" ca="1" si="0"/>
        <v>In Progress</v>
      </c>
      <c r="H62" s="20">
        <v>7</v>
      </c>
      <c r="I62" s="21">
        <v>7</v>
      </c>
      <c r="J62" s="22">
        <v>0</v>
      </c>
      <c r="K62" s="22">
        <v>7</v>
      </c>
      <c r="L62" s="23" t="s">
        <v>52</v>
      </c>
      <c r="M62" s="22">
        <v>0</v>
      </c>
      <c r="N62" s="22">
        <v>7</v>
      </c>
      <c r="O62" s="23" t="s">
        <v>52</v>
      </c>
      <c r="P62" s="22">
        <v>0</v>
      </c>
      <c r="Q62" s="22">
        <v>7</v>
      </c>
      <c r="R62" s="23" t="s">
        <v>52</v>
      </c>
      <c r="S62" s="22">
        <v>0</v>
      </c>
      <c r="T62" s="22">
        <v>7</v>
      </c>
      <c r="U62" s="23" t="s">
        <v>52</v>
      </c>
      <c r="V62" s="22">
        <v>0</v>
      </c>
      <c r="W62" s="22">
        <v>7</v>
      </c>
      <c r="X62" s="23" t="s">
        <v>52</v>
      </c>
      <c r="Y62" s="22">
        <v>0</v>
      </c>
      <c r="Z62" s="22">
        <v>7</v>
      </c>
      <c r="AA62" s="23" t="s">
        <v>52</v>
      </c>
      <c r="AB62" s="22">
        <v>1</v>
      </c>
      <c r="AC62" s="22">
        <v>6</v>
      </c>
      <c r="AD62" s="23" t="s">
        <v>52</v>
      </c>
      <c r="AE62" s="22">
        <v>0</v>
      </c>
      <c r="AF62" s="22">
        <v>6</v>
      </c>
      <c r="AG62" s="23" t="s">
        <v>52</v>
      </c>
      <c r="AH62" s="22">
        <v>0</v>
      </c>
      <c r="AI62" s="22">
        <v>6</v>
      </c>
      <c r="AJ62" s="23" t="s">
        <v>52</v>
      </c>
      <c r="AK62" s="22">
        <v>0</v>
      </c>
      <c r="AL62" s="22">
        <v>6</v>
      </c>
      <c r="AM62" s="23" t="s">
        <v>52</v>
      </c>
      <c r="AN62" s="22">
        <v>0</v>
      </c>
      <c r="AO62" s="22">
        <v>6</v>
      </c>
      <c r="AP62" s="23" t="s">
        <v>52</v>
      </c>
      <c r="AQ62" s="22">
        <v>0</v>
      </c>
      <c r="AR62" s="22">
        <v>6</v>
      </c>
      <c r="AS62" s="23" t="s">
        <v>52</v>
      </c>
      <c r="AT62" s="22">
        <v>0</v>
      </c>
      <c r="AU62" s="22">
        <v>6</v>
      </c>
      <c r="AV62" s="23" t="s">
        <v>52</v>
      </c>
      <c r="AW62" s="22">
        <v>0</v>
      </c>
      <c r="AX62" s="22">
        <v>6</v>
      </c>
      <c r="AY62" s="23" t="str">
        <f>IF(SUMPRODUCT($J$66:AX$66,$J62:AX62)&lt;0.5, "Pending", IF(AX62&lt;0.5, "Complete", "In Progress"))</f>
        <v>In Progress</v>
      </c>
      <c r="AZ62" s="22">
        <v>0</v>
      </c>
      <c r="BA62" s="22">
        <f t="shared" si="22"/>
        <v>6</v>
      </c>
      <c r="BB62" s="23" t="str">
        <f>IF(SUMPRODUCT($J$66:BA$66,$J62:BA62)&lt;0.5, "Pending", IF(BA62&lt;0.5, "Complete", "In Progress"))</f>
        <v>In Progress</v>
      </c>
      <c r="BC62" s="22">
        <v>0</v>
      </c>
      <c r="BD62" s="22">
        <f t="shared" si="23"/>
        <v>6</v>
      </c>
      <c r="BE62" s="23" t="str">
        <f>IF(SUMPRODUCT($J$66:BD$66,$J62:BD62)&lt;0.5, "Pending", IF(BD62&lt;0.5, "Complete", "In Progress"))</f>
        <v>In Progress</v>
      </c>
      <c r="BF62" s="22">
        <v>0</v>
      </c>
      <c r="BG62" s="22">
        <f t="shared" si="24"/>
        <v>6</v>
      </c>
      <c r="BH62" s="23" t="str">
        <f>IF(SUMPRODUCT($J$66:BG$66,$J62:BG62)&lt;0.5, "Pending", IF(BG62&lt;0.5, "Complete", "In Progress"))</f>
        <v>In Progress</v>
      </c>
      <c r="BI62" s="22">
        <v>0</v>
      </c>
      <c r="BJ62" s="22">
        <f t="shared" si="25"/>
        <v>6</v>
      </c>
      <c r="BK62" s="23" t="str">
        <f>IF(SUMPRODUCT($J$66:BJ$66,$J62:BJ62)&lt;0.5, "Pending", IF(BJ62&lt;0.5, "Complete", "In Progress"))</f>
        <v>In Progress</v>
      </c>
      <c r="BL62" s="22">
        <v>0</v>
      </c>
      <c r="BM62" s="22">
        <f t="shared" si="26"/>
        <v>6</v>
      </c>
      <c r="BN62" s="23" t="str">
        <f>IF(SUMPRODUCT($J$66:BM$66,$J62:BM62)&lt;0.5, "Pending", IF(BM62&lt;0.5, "Complete", "In Progress"))</f>
        <v>In Progress</v>
      </c>
      <c r="BO62" s="22">
        <v>0</v>
      </c>
      <c r="BP62" s="22">
        <f t="shared" si="27"/>
        <v>6</v>
      </c>
      <c r="BQ62" s="23" t="str">
        <f>IF(SUMPRODUCT($J$66:BP$66,$J62:BP62)&lt;0.5, "Pending", IF(BP62&lt;0.5, "Complete", "In Progress"))</f>
        <v>In Progress</v>
      </c>
      <c r="BR62" s="22">
        <v>0</v>
      </c>
      <c r="BS62" s="22">
        <f t="shared" si="28"/>
        <v>6</v>
      </c>
      <c r="BT62" s="23" t="str">
        <f>IF(SUMPRODUCT($J$66:BS$66,$J62:BS62)&lt;0.5, "Pending", IF(BS62&lt;0.5, "Complete", "In Progress"))</f>
        <v>In Progress</v>
      </c>
      <c r="BU62" s="22">
        <v>0</v>
      </c>
      <c r="BV62" s="22">
        <f t="shared" si="29"/>
        <v>6</v>
      </c>
      <c r="BW62" s="23" t="str">
        <f>IF(SUMPRODUCT($J$66:BV$66,$J62:BV62)&lt;0.5, "Pending", IF(BV62&lt;0.5, "Complete", "In Progress"))</f>
        <v>In Progress</v>
      </c>
      <c r="BX62" s="22">
        <v>0</v>
      </c>
      <c r="BY62" s="22">
        <f t="shared" si="30"/>
        <v>6</v>
      </c>
      <c r="BZ62" s="23" t="str">
        <f>IF(SUMPRODUCT($J$66:BY$66,$J62:BY62)&lt;0.5, "Pending", IF(BY62&lt;0.5, "Complete", "In Progress"))</f>
        <v>In Progress</v>
      </c>
      <c r="CA62" s="22">
        <v>0</v>
      </c>
      <c r="CB62" s="22">
        <f t="shared" si="31"/>
        <v>6</v>
      </c>
      <c r="CC62" s="23" t="str">
        <f>IF(SUMPRODUCT($J$66:CB$66,$J62:CB62)&lt;0.5, "Pending", IF(CB62&lt;0.5, "Complete", "In Progress"))</f>
        <v>In Progress</v>
      </c>
      <c r="CD62" s="22">
        <v>0</v>
      </c>
      <c r="CE62" s="22">
        <f t="shared" si="10"/>
        <v>6</v>
      </c>
      <c r="CF62" s="23" t="str">
        <f>IF(SUMPRODUCT($J$66:CE$66,$J62:CE62)&lt;0.5, "Pending", IF(CE62&lt;0.5, "Complete", "In Progress"))</f>
        <v>In Progress</v>
      </c>
      <c r="CG62" s="22">
        <v>0</v>
      </c>
      <c r="CH62" s="22">
        <f t="shared" si="11"/>
        <v>6</v>
      </c>
      <c r="CI62" s="23" t="str">
        <f>IF(SUMPRODUCT($J$66:CH$66,$J62:CH62)&lt;0.5, "Pending", IF(CH62&lt;0.5, "Complete", "In Progress"))</f>
        <v>In Progress</v>
      </c>
      <c r="CJ62" s="22">
        <v>0</v>
      </c>
      <c r="CK62" s="22">
        <f t="shared" si="12"/>
        <v>6</v>
      </c>
      <c r="CL62" s="23" t="str">
        <f>IF(SUMPRODUCT($J$66:CK$66,$J62:CK62)&lt;0.5, "Pending", IF(CK62&lt;0.5, "Complete", "In Progress"))</f>
        <v>In Progress</v>
      </c>
      <c r="CM62" s="22">
        <v>0</v>
      </c>
      <c r="CN62" s="22">
        <f t="shared" si="13"/>
        <v>6</v>
      </c>
      <c r="CO62" s="23" t="str">
        <f>IF(SUMPRODUCT($J$66:CN$66,$J62:CN62)&lt;0.5, "Pending", IF(CN62&lt;0.5, "Complete", "In Progress"))</f>
        <v>In Progress</v>
      </c>
      <c r="CP62" s="22">
        <v>0</v>
      </c>
      <c r="CQ62" s="22">
        <f t="shared" si="14"/>
        <v>6</v>
      </c>
      <c r="CR62" s="23" t="str">
        <f>IF(SUMPRODUCT($J$66:CQ$66,$J62:CQ62)&lt;0.5, "Pending", IF(CQ62&lt;0.5, "Complete", "In Progress"))</f>
        <v>In Progress</v>
      </c>
      <c r="CS62" s="22">
        <v>0</v>
      </c>
      <c r="CT62" s="22">
        <f t="shared" si="15"/>
        <v>6</v>
      </c>
      <c r="CU62" s="23" t="str">
        <f>IF(SUMPRODUCT($J$66:CT$66,$J62:CT62)&lt;0.5, "Pending", IF(CT62&lt;0.5, "Complete", "In Progress"))</f>
        <v>In Progress</v>
      </c>
      <c r="CV62" s="22">
        <v>0</v>
      </c>
      <c r="CW62" s="22">
        <f t="shared" si="16"/>
        <v>6</v>
      </c>
      <c r="CX62" s="23" t="str">
        <f>IF(SUMPRODUCT($J$66:CW$66,$J62:CW62)&lt;0.5, "Pending", IF(CW62&lt;0.5, "Complete", "In Progress"))</f>
        <v>In Progress</v>
      </c>
      <c r="CY62" s="22">
        <v>0</v>
      </c>
      <c r="CZ62" s="22">
        <f t="shared" si="17"/>
        <v>6</v>
      </c>
      <c r="DA62" s="23" t="str">
        <f>IF(SUMPRODUCT($J$66:CZ$66,$J62:CZ62)&lt;0.5, "Pending", IF(CZ62&lt;0.5, "Complete", "In Progress"))</f>
        <v>In Progress</v>
      </c>
      <c r="DB62" s="22">
        <v>0</v>
      </c>
      <c r="DC62" s="22">
        <f t="shared" si="18"/>
        <v>6</v>
      </c>
      <c r="DD62" s="23" t="str">
        <f>IF(SUMPRODUCT($J$66:DC$66,$J62:DC62)&lt;0.5, "Pending", IF(DC62&lt;0.5, "Complete", "In Progress"))</f>
        <v>In Progress</v>
      </c>
      <c r="DE62" s="22">
        <v>0</v>
      </c>
      <c r="DF62" s="22">
        <f t="shared" si="19"/>
        <v>6</v>
      </c>
      <c r="DG62" s="23" t="str">
        <f>IF(SUMPRODUCT($J$66:DF$66,$J62:DF62)&lt;0.5, "Pending", IF(DF62&lt;0.5, "Complete", "In Progress"))</f>
        <v>In Progress</v>
      </c>
      <c r="DH62" s="22">
        <v>0</v>
      </c>
      <c r="DI62" s="22">
        <f t="shared" si="20"/>
        <v>6</v>
      </c>
      <c r="DJ62" s="23" t="str">
        <f>IF(SUMPRODUCT($J$66:DI$66,$J62:DI62)&lt;0.5, "Pending", IF(DI62&lt;0.5, "Complete", "In Progress"))</f>
        <v>In Progress</v>
      </c>
      <c r="DK62" s="22">
        <v>0</v>
      </c>
      <c r="DL62" s="22">
        <f t="shared" si="21"/>
        <v>6</v>
      </c>
      <c r="DM62" s="23" t="str">
        <f>IF(SUMPRODUCT($J$66:DL$66,$J62:DL62)&lt;0.5, "Pending", IF(DL62&lt;0.5, "Complete", "In Progress"))</f>
        <v>In Progress</v>
      </c>
      <c r="DN62" s="24"/>
      <c r="DO62" s="25">
        <f>SUMPRODUCT($H$66:AY$66,$H62:AY62)</f>
        <v>1</v>
      </c>
    </row>
    <row r="63" spans="1:119" ht="12.75">
      <c r="A63" s="16"/>
      <c r="B63" s="16"/>
      <c r="C63" s="16"/>
      <c r="D63" s="17"/>
      <c r="E63" s="163"/>
      <c r="F63" s="18"/>
      <c r="G63" s="19"/>
      <c r="H63" s="20">
        <v>0</v>
      </c>
      <c r="I63" s="21">
        <v>0</v>
      </c>
      <c r="J63" s="22">
        <v>0</v>
      </c>
      <c r="K63" s="22">
        <f t="shared" ref="K63" si="66">MAX(I63-J63, 0)</f>
        <v>0</v>
      </c>
      <c r="L63" s="23" t="str">
        <f>IF(SUMPRODUCT($J$66:K$66,$J63:K63)&lt;0.5, "Pending", IF(K63&lt;0.5, "Complete", "In Progress"))</f>
        <v>Pending</v>
      </c>
      <c r="M63" s="22">
        <v>0</v>
      </c>
      <c r="N63" s="22">
        <f t="shared" ref="N63" si="67">MAX(K63-M63,0)</f>
        <v>0</v>
      </c>
      <c r="O63" s="23" t="str">
        <f>IF(SUMPRODUCT($J$66:N$66,$J63:N63)&lt;0.5, "Pending", IF(N63&lt;0.5, "Complete", "In Progress"))</f>
        <v>Pending</v>
      </c>
      <c r="P63" s="22">
        <v>0</v>
      </c>
      <c r="Q63" s="22">
        <f t="shared" ref="Q63" si="68">MAX(N63-P63,0)</f>
        <v>0</v>
      </c>
      <c r="R63" s="23" t="str">
        <f>IF(SUMPRODUCT($J$66:Q$66,$J63:Q63)&lt;0.5, "Pending", IF(Q63&lt;0.5, "Complete", "In Progress"))</f>
        <v>Pending</v>
      </c>
      <c r="S63" s="22">
        <v>0</v>
      </c>
      <c r="T63" s="22">
        <f t="shared" ref="T63" si="69">MAX(Q63-S63,0)</f>
        <v>0</v>
      </c>
      <c r="U63" s="23" t="str">
        <f>IF(SUMPRODUCT($J$66:T$66,$J63:T63)&lt;0.5, "Pending", IF(T63&lt;0.5, "Complete", "In Progress"))</f>
        <v>Pending</v>
      </c>
      <c r="V63" s="22">
        <v>0</v>
      </c>
      <c r="W63" s="22">
        <f t="shared" ref="W63" si="70">MAX(T63-V63,0)</f>
        <v>0</v>
      </c>
      <c r="X63" s="23" t="str">
        <f>IF(SUMPRODUCT($J$66:W$66,$J63:W63)&lt;0.5, "Pending", IF(W63&lt;0.5, "Complete", "In Progress"))</f>
        <v>Pending</v>
      </c>
      <c r="Y63" s="22">
        <v>0</v>
      </c>
      <c r="Z63" s="22">
        <f t="shared" ref="Z63" si="71">MAX(W63-Y63,0)</f>
        <v>0</v>
      </c>
      <c r="AA63" s="23" t="str">
        <f>IF(SUMPRODUCT($J$66:Z$66,$J63:Z63)&lt;0.5, "Pending", IF(Z63&lt;0.5, "Complete", "In Progress"))</f>
        <v>Pending</v>
      </c>
      <c r="AB63" s="22">
        <v>0</v>
      </c>
      <c r="AC63" s="22">
        <f t="shared" ref="AC63" si="72">MAX(Z63-AB63,0)</f>
        <v>0</v>
      </c>
      <c r="AD63" s="23" t="str">
        <f>IF(SUMPRODUCT($J$66:AC$66,$J63:AC63)&lt;0.5, "Pending", IF(AC63&lt;0.5, "Complete", "In Progress"))</f>
        <v>Pending</v>
      </c>
      <c r="AE63" s="22">
        <v>0</v>
      </c>
      <c r="AF63" s="22">
        <f t="shared" ref="AF63" si="73">MAX(AC63-AE63,0)</f>
        <v>0</v>
      </c>
      <c r="AG63" s="23" t="str">
        <f>IF(SUMPRODUCT($J$66:AF$66,$J63:AF63)&lt;0.5, "Pending", IF(AF63&lt;0.5, "Complete", "In Progress"))</f>
        <v>Pending</v>
      </c>
      <c r="AH63" s="22">
        <v>0</v>
      </c>
      <c r="AI63" s="22">
        <f t="shared" ref="AI63" si="74">MAX(AF63-AH63,0)</f>
        <v>0</v>
      </c>
      <c r="AJ63" s="23" t="str">
        <f>IF(SUMPRODUCT($J$66:AI$66,$J63:AI63)&lt;0.5, "Pending", IF(AI63&lt;0.5, "Complete", "In Progress"))</f>
        <v>Pending</v>
      </c>
      <c r="AK63" s="22">
        <v>0</v>
      </c>
      <c r="AL63" s="22">
        <f t="shared" ref="AL63" si="75">MAX(AI63-AK63,0)</f>
        <v>0</v>
      </c>
      <c r="AM63" s="23" t="str">
        <f>IF(SUMPRODUCT($J$66:AL$66,$J63:AL63)&lt;0.5, "Pending", IF(AL63&lt;0.5, "Complete", "In Progress"))</f>
        <v>Pending</v>
      </c>
      <c r="AN63" s="22">
        <v>0</v>
      </c>
      <c r="AO63" s="22">
        <f t="shared" ref="AO63" si="76">MAX(AL63-AN63,0)</f>
        <v>0</v>
      </c>
      <c r="AP63" s="23" t="str">
        <f>IF(SUMPRODUCT($J$66:AO$66,$J63:AO63)&lt;0.5, "Pending", IF(AO63&lt;0.5, "Complete", "In Progress"))</f>
        <v>Pending</v>
      </c>
      <c r="AQ63" s="22">
        <v>0</v>
      </c>
      <c r="AR63" s="22">
        <f t="shared" ref="AR63" si="77">MAX(AO63-AQ63,0)</f>
        <v>0</v>
      </c>
      <c r="AS63" s="23" t="str">
        <f>IF(SUMPRODUCT($J$66:AR$66,$J63:AR63)&lt;0.5, "Pending", IF(AR63&lt;0.5, "Complete", "In Progress"))</f>
        <v>Pending</v>
      </c>
      <c r="AT63" s="22">
        <v>0</v>
      </c>
      <c r="AU63" s="22">
        <f t="shared" ref="AU63" si="78">MAX(AR63-AT63,0)</f>
        <v>0</v>
      </c>
      <c r="AV63" s="23" t="str">
        <f>IF(SUMPRODUCT($J$66:AU$66,$J63:AU63)&lt;0.5, "Pending", IF(AU63&lt;0.5, "Complete", "In Progress"))</f>
        <v>Pending</v>
      </c>
      <c r="AW63" s="22">
        <v>0</v>
      </c>
      <c r="AX63" s="22">
        <f t="shared" ref="AX63" si="79">MAX(AU63-AW63,0)</f>
        <v>0</v>
      </c>
      <c r="AY63" s="23" t="str">
        <f>IF(SUMPRODUCT($J$66:AX$66,$J63:AX63)&lt;0.5, "Pending", IF(AX63&lt;0.5, "Complete", "In Progress"))</f>
        <v>Pending</v>
      </c>
      <c r="AZ63" s="22">
        <v>0</v>
      </c>
      <c r="BA63" s="22">
        <f t="shared" si="22"/>
        <v>0</v>
      </c>
      <c r="BB63" s="23" t="str">
        <f>IF(SUMPRODUCT($J$66:BA$66,$J63:BA63)&lt;0.5, "Pending", IF(BA63&lt;0.5, "Complete", "In Progress"))</f>
        <v>Pending</v>
      </c>
      <c r="BC63" s="22">
        <v>0</v>
      </c>
      <c r="BD63" s="22">
        <f t="shared" ref="BD63" si="80">MAX(BA63-BC63,0)</f>
        <v>0</v>
      </c>
      <c r="BE63" s="23" t="str">
        <f>IF(SUMPRODUCT($J$66:BD$66,$J63:BD63)&lt;0.5, "Pending", IF(BD63&lt;0.5, "Complete", "In Progress"))</f>
        <v>Pending</v>
      </c>
      <c r="BF63" s="22">
        <v>0</v>
      </c>
      <c r="BG63" s="22">
        <f t="shared" ref="BG63" si="81">MAX(BD63-BF63,0)</f>
        <v>0</v>
      </c>
      <c r="BH63" s="23" t="str">
        <f>IF(SUMPRODUCT($J$66:BG$66,$J63:BG63)&lt;0.5, "Pending", IF(BG63&lt;0.5, "Complete", "In Progress"))</f>
        <v>Pending</v>
      </c>
      <c r="BI63" s="22">
        <v>0</v>
      </c>
      <c r="BJ63" s="22">
        <f t="shared" ref="BJ63" si="82">MAX(BG63-BI63,0)</f>
        <v>0</v>
      </c>
      <c r="BK63" s="23" t="str">
        <f>IF(SUMPRODUCT($J$66:BJ$66,$J63:BJ63)&lt;0.5, "Pending", IF(BJ63&lt;0.5, "Complete", "In Progress"))</f>
        <v>Pending</v>
      </c>
      <c r="BL63" s="22">
        <v>0</v>
      </c>
      <c r="BM63" s="22">
        <f t="shared" ref="BM63" si="83">MAX(BJ63-BL63,0)</f>
        <v>0</v>
      </c>
      <c r="BN63" s="23" t="str">
        <f>IF(SUMPRODUCT($J$66:BM$66,$J63:BM63)&lt;0.5, "Pending", IF(BM63&lt;0.5, "Complete", "In Progress"))</f>
        <v>Pending</v>
      </c>
      <c r="BO63" s="22">
        <v>0</v>
      </c>
      <c r="BP63" s="22">
        <f t="shared" ref="BP63" si="84">MAX(BM63-BO63,0)</f>
        <v>0</v>
      </c>
      <c r="BQ63" s="23" t="str">
        <f>IF(SUMPRODUCT($J$66:BP$66,$J63:BP63)&lt;0.5, "Pending", IF(BP63&lt;0.5, "Complete", "In Progress"))</f>
        <v>Pending</v>
      </c>
      <c r="BR63" s="22">
        <v>0</v>
      </c>
      <c r="BS63" s="22">
        <f t="shared" ref="BS63" si="85">MAX(BP63-BR63,0)</f>
        <v>0</v>
      </c>
      <c r="BT63" s="23" t="str">
        <f>IF(SUMPRODUCT($J$66:BS$66,$J63:BS63)&lt;0.5, "Pending", IF(BS63&lt;0.5, "Complete", "In Progress"))</f>
        <v>Pending</v>
      </c>
      <c r="BU63" s="22">
        <v>0</v>
      </c>
      <c r="BV63" s="22">
        <f t="shared" ref="BV63" si="86">MAX(BS63-BU63,0)</f>
        <v>0</v>
      </c>
      <c r="BW63" s="23" t="str">
        <f>IF(SUMPRODUCT($J$66:BV$66,$J63:BV63)&lt;0.5, "Pending", IF(BV63&lt;0.5, "Complete", "In Progress"))</f>
        <v>Pending</v>
      </c>
      <c r="BX63" s="22">
        <v>0</v>
      </c>
      <c r="BY63" s="22">
        <f t="shared" ref="BY63" si="87">MAX(BV63-BX63,0)</f>
        <v>0</v>
      </c>
      <c r="BZ63" s="23" t="str">
        <f>IF(SUMPRODUCT($J$66:BY$66,$J63:BY63)&lt;0.5, "Pending", IF(BY63&lt;0.5, "Complete", "In Progress"))</f>
        <v>Pending</v>
      </c>
      <c r="CA63" s="22">
        <v>0</v>
      </c>
      <c r="CB63" s="22">
        <f t="shared" ref="CB63" si="88">MAX(BY63-CA63,0)</f>
        <v>0</v>
      </c>
      <c r="CC63" s="23" t="str">
        <f>IF(SUMPRODUCT($J$66:CB$66,$J63:CB63)&lt;0.5, "Pending", IF(CB63&lt;0.5, "Complete", "In Progress"))</f>
        <v>Pending</v>
      </c>
      <c r="CD63" s="22">
        <v>0</v>
      </c>
      <c r="CE63" s="22">
        <f t="shared" si="10"/>
        <v>0</v>
      </c>
      <c r="CF63" s="23" t="str">
        <f>IF(SUMPRODUCT($J$66:CE$66,$J63:CE63)&lt;0.5, "Pending", IF(CE63&lt;0.5, "Complete", "In Progress"))</f>
        <v>Pending</v>
      </c>
      <c r="CG63" s="22">
        <v>0</v>
      </c>
      <c r="CH63" s="22">
        <f t="shared" si="11"/>
        <v>0</v>
      </c>
      <c r="CI63" s="23" t="str">
        <f>IF(SUMPRODUCT($J$66:CH$66,$J63:CH63)&lt;0.5, "Pending", IF(CH63&lt;0.5, "Complete", "In Progress"))</f>
        <v>Pending</v>
      </c>
      <c r="CJ63" s="22">
        <v>0</v>
      </c>
      <c r="CK63" s="22">
        <f t="shared" si="12"/>
        <v>0</v>
      </c>
      <c r="CL63" s="23" t="str">
        <f>IF(SUMPRODUCT($J$66:CK$66,$J63:CK63)&lt;0.5, "Pending", IF(CK63&lt;0.5, "Complete", "In Progress"))</f>
        <v>Pending</v>
      </c>
      <c r="CM63" s="22">
        <v>0</v>
      </c>
      <c r="CN63" s="22">
        <f t="shared" si="13"/>
        <v>0</v>
      </c>
      <c r="CO63" s="23" t="str">
        <f>IF(SUMPRODUCT($J$66:CN$66,$J63:CN63)&lt;0.5, "Pending", IF(CN63&lt;0.5, "Complete", "In Progress"))</f>
        <v>Pending</v>
      </c>
      <c r="CP63" s="22">
        <v>0</v>
      </c>
      <c r="CQ63" s="22">
        <f t="shared" si="14"/>
        <v>0</v>
      </c>
      <c r="CR63" s="23" t="str">
        <f>IF(SUMPRODUCT($J$66:CQ$66,$J63:CQ63)&lt;0.5, "Pending", IF(CQ63&lt;0.5, "Complete", "In Progress"))</f>
        <v>Pending</v>
      </c>
      <c r="CS63" s="22">
        <v>0</v>
      </c>
      <c r="CT63" s="22">
        <f t="shared" si="15"/>
        <v>0</v>
      </c>
      <c r="CU63" s="23" t="str">
        <f>IF(SUMPRODUCT($J$66:CT$66,$J63:CT63)&lt;0.5, "Pending", IF(CT63&lt;0.5, "Complete", "In Progress"))</f>
        <v>Pending</v>
      </c>
      <c r="CV63" s="22">
        <v>0</v>
      </c>
      <c r="CW63" s="22">
        <f t="shared" si="16"/>
        <v>0</v>
      </c>
      <c r="CX63" s="23" t="str">
        <f>IF(SUMPRODUCT($J$66:CW$66,$J63:CW63)&lt;0.5, "Pending", IF(CW63&lt;0.5, "Complete", "In Progress"))</f>
        <v>Pending</v>
      </c>
      <c r="CY63" s="22">
        <v>0</v>
      </c>
      <c r="CZ63" s="22">
        <f t="shared" si="17"/>
        <v>0</v>
      </c>
      <c r="DA63" s="23" t="str">
        <f>IF(SUMPRODUCT($J$66:CZ$66,$J63:CZ63)&lt;0.5, "Pending", IF(CZ63&lt;0.5, "Complete", "In Progress"))</f>
        <v>Pending</v>
      </c>
      <c r="DB63" s="22">
        <v>0</v>
      </c>
      <c r="DC63" s="22">
        <f t="shared" si="18"/>
        <v>0</v>
      </c>
      <c r="DD63" s="23" t="str">
        <f>IF(SUMPRODUCT($J$66:DC$66,$J63:DC63)&lt;0.5, "Pending", IF(DC63&lt;0.5, "Complete", "In Progress"))</f>
        <v>Pending</v>
      </c>
      <c r="DE63" s="22">
        <v>0</v>
      </c>
      <c r="DF63" s="22">
        <f t="shared" si="19"/>
        <v>0</v>
      </c>
      <c r="DG63" s="23" t="str">
        <f>IF(SUMPRODUCT($J$66:DF$66,$J63:DF63)&lt;0.5, "Pending", IF(DF63&lt;0.5, "Complete", "In Progress"))</f>
        <v>Pending</v>
      </c>
      <c r="DH63" s="22">
        <v>0</v>
      </c>
      <c r="DI63" s="22">
        <f t="shared" si="20"/>
        <v>0</v>
      </c>
      <c r="DJ63" s="23" t="str">
        <f>IF(SUMPRODUCT($J$66:DI$66,$J63:DI63)&lt;0.5, "Pending", IF(DI63&lt;0.5, "Complete", "In Progress"))</f>
        <v>Pending</v>
      </c>
      <c r="DK63" s="22">
        <v>0</v>
      </c>
      <c r="DL63" s="22">
        <f t="shared" si="21"/>
        <v>0</v>
      </c>
      <c r="DM63" s="23" t="str">
        <f>IF(SUMPRODUCT($J$66:DL$66,$J63:DL63)&lt;0.5, "Pending", IF(DL63&lt;0.5, "Complete", "In Progress"))</f>
        <v>Pending</v>
      </c>
      <c r="DN63" s="24"/>
      <c r="DO63" s="25">
        <f>SUMPRODUCT($H$66:AY$66,$H63:AY63)</f>
        <v>0</v>
      </c>
    </row>
    <row r="64" spans="1:119" ht="12.95" hidden="1" customHeight="1">
      <c r="A64" s="26"/>
      <c r="B64" s="26"/>
      <c r="C64" s="26"/>
      <c r="D64" s="26"/>
      <c r="E64" s="26"/>
      <c r="F64" s="26"/>
      <c r="G64" s="26"/>
      <c r="H64" s="26"/>
      <c r="I64" s="26"/>
      <c r="J64" s="24"/>
      <c r="K64" s="24"/>
      <c r="L64" s="24"/>
      <c r="M64" s="27"/>
      <c r="N64" s="27"/>
      <c r="O64" s="24"/>
      <c r="P64" s="27"/>
      <c r="Q64" s="27"/>
      <c r="R64" s="24"/>
      <c r="S64" s="27"/>
      <c r="T64" s="27"/>
      <c r="U64" s="27"/>
      <c r="V64" s="27"/>
      <c r="W64" s="27"/>
      <c r="X64" s="24"/>
      <c r="Y64" s="27"/>
      <c r="Z64" s="27"/>
      <c r="AA64" s="24"/>
      <c r="AB64" s="27"/>
      <c r="AC64" s="27"/>
      <c r="AD64" s="24"/>
      <c r="AE64" s="27"/>
      <c r="AF64" s="27"/>
      <c r="AG64" s="24"/>
      <c r="AH64" s="27"/>
      <c r="AI64" s="27"/>
      <c r="AJ64" s="24"/>
      <c r="AK64" s="27"/>
      <c r="AL64" s="27"/>
      <c r="AM64" s="24"/>
      <c r="AN64" s="27"/>
      <c r="AO64" s="27"/>
      <c r="AP64" s="24"/>
      <c r="AQ64" s="27"/>
      <c r="AR64" s="27"/>
      <c r="AS64" s="24"/>
      <c r="AT64" s="27"/>
      <c r="AU64" s="27"/>
      <c r="AV64" s="24"/>
      <c r="AW64" s="27"/>
      <c r="AX64" s="27"/>
      <c r="AY64" s="24"/>
      <c r="AZ64" s="27"/>
      <c r="BA64" s="27"/>
      <c r="BB64" s="24"/>
      <c r="BC64" s="27"/>
      <c r="BD64" s="27"/>
      <c r="BE64" s="24"/>
      <c r="BF64" s="27"/>
      <c r="BG64" s="27"/>
      <c r="BH64" s="24"/>
      <c r="BI64" s="27"/>
      <c r="BJ64" s="27"/>
      <c r="BK64" s="24"/>
      <c r="BL64" s="27"/>
      <c r="BM64" s="27"/>
      <c r="BN64" s="24"/>
      <c r="BO64" s="27"/>
      <c r="BP64" s="27"/>
      <c r="BQ64" s="24"/>
      <c r="BR64" s="27"/>
      <c r="BS64" s="27"/>
      <c r="BT64" s="24"/>
      <c r="BU64" s="27"/>
      <c r="BV64" s="27"/>
      <c r="BW64" s="24"/>
      <c r="BX64" s="27"/>
      <c r="BY64" s="27"/>
      <c r="BZ64" s="24"/>
      <c r="CA64" s="27"/>
      <c r="CB64" s="27"/>
      <c r="CC64" s="24"/>
      <c r="CD64" s="27"/>
      <c r="CE64" s="27"/>
      <c r="CF64" s="24"/>
      <c r="CG64" s="27"/>
      <c r="CH64" s="27"/>
      <c r="CI64" s="24"/>
      <c r="CJ64" s="27"/>
      <c r="CK64" s="27"/>
      <c r="CL64" s="24"/>
      <c r="CM64" s="27"/>
      <c r="CN64" s="27"/>
      <c r="CO64" s="24"/>
      <c r="CP64" s="27"/>
      <c r="CQ64" s="27"/>
      <c r="CR64" s="24"/>
      <c r="CS64" s="27"/>
      <c r="CT64" s="27"/>
      <c r="CU64" s="24"/>
      <c r="CV64" s="27"/>
      <c r="CW64" s="27"/>
      <c r="CX64" s="24"/>
      <c r="CY64" s="27"/>
      <c r="CZ64" s="27"/>
      <c r="DA64" s="24"/>
      <c r="DB64" s="27"/>
      <c r="DC64" s="27"/>
      <c r="DD64" s="24"/>
      <c r="DE64" s="27"/>
      <c r="DF64" s="27"/>
      <c r="DG64" s="24"/>
      <c r="DH64" s="27"/>
      <c r="DI64" s="27"/>
      <c r="DJ64" s="24"/>
      <c r="DK64" s="27"/>
      <c r="DL64" s="27"/>
      <c r="DM64" s="24"/>
      <c r="DN64" s="24"/>
      <c r="DO64" s="28">
        <f>SUMPRODUCT($H$67:BK$67,$H64:BK64)</f>
        <v>0</v>
      </c>
    </row>
    <row r="65" spans="1:119" ht="12.75">
      <c r="A65" s="1"/>
      <c r="B65" s="1"/>
      <c r="C65" s="1"/>
      <c r="D65" s="1"/>
      <c r="E65" s="1"/>
      <c r="F65" s="1"/>
      <c r="G65" s="1"/>
      <c r="H65" s="1"/>
      <c r="I65" s="1"/>
      <c r="J65" s="178" t="s">
        <v>125</v>
      </c>
      <c r="K65" s="178"/>
      <c r="L65" s="29">
        <v>1</v>
      </c>
      <c r="M65" s="176" t="s">
        <v>125</v>
      </c>
      <c r="N65" s="176"/>
      <c r="O65" s="29">
        <f>L65+1</f>
        <v>2</v>
      </c>
      <c r="P65" s="176" t="s">
        <v>125</v>
      </c>
      <c r="Q65" s="176"/>
      <c r="R65" s="29">
        <f>O65+1</f>
        <v>3</v>
      </c>
      <c r="S65" s="176" t="s">
        <v>125</v>
      </c>
      <c r="T65" s="176"/>
      <c r="U65" s="29">
        <f>R65+1</f>
        <v>4</v>
      </c>
      <c r="V65" s="176" t="s">
        <v>125</v>
      </c>
      <c r="W65" s="176"/>
      <c r="X65" s="29">
        <f>U65+1</f>
        <v>5</v>
      </c>
      <c r="Y65" s="176" t="s">
        <v>125</v>
      </c>
      <c r="Z65" s="176"/>
      <c r="AA65" s="29">
        <f>X65+1</f>
        <v>6</v>
      </c>
      <c r="AB65" s="176" t="s">
        <v>125</v>
      </c>
      <c r="AC65" s="176"/>
      <c r="AD65" s="29">
        <f>AA65+1</f>
        <v>7</v>
      </c>
      <c r="AE65" s="176" t="s">
        <v>125</v>
      </c>
      <c r="AF65" s="176"/>
      <c r="AG65" s="29">
        <f>AD65+1</f>
        <v>8</v>
      </c>
      <c r="AH65" s="176" t="s">
        <v>125</v>
      </c>
      <c r="AI65" s="176"/>
      <c r="AJ65" s="29">
        <f>AG65+1</f>
        <v>9</v>
      </c>
      <c r="AK65" s="176" t="s">
        <v>125</v>
      </c>
      <c r="AL65" s="176"/>
      <c r="AM65" s="29">
        <f>AJ65+1</f>
        <v>10</v>
      </c>
      <c r="AN65" s="176" t="s">
        <v>125</v>
      </c>
      <c r="AO65" s="176"/>
      <c r="AP65" s="29">
        <f>AM65+1</f>
        <v>11</v>
      </c>
      <c r="AQ65" s="176" t="s">
        <v>125</v>
      </c>
      <c r="AR65" s="176"/>
      <c r="AS65" s="29">
        <f>AP65+1</f>
        <v>12</v>
      </c>
      <c r="AT65" s="176" t="s">
        <v>125</v>
      </c>
      <c r="AU65" s="176"/>
      <c r="AV65" s="29">
        <f>AS65+1</f>
        <v>13</v>
      </c>
      <c r="AW65" s="176" t="s">
        <v>125</v>
      </c>
      <c r="AX65" s="176"/>
      <c r="AY65" s="29">
        <f>AV65+1</f>
        <v>14</v>
      </c>
      <c r="AZ65" s="176" t="s">
        <v>125</v>
      </c>
      <c r="BA65" s="176"/>
      <c r="BB65" s="29">
        <f>AY65+1</f>
        <v>15</v>
      </c>
      <c r="BC65" s="176" t="s">
        <v>125</v>
      </c>
      <c r="BD65" s="176"/>
      <c r="BE65" s="29">
        <f>BB65+1</f>
        <v>16</v>
      </c>
      <c r="BF65" s="176" t="s">
        <v>125</v>
      </c>
      <c r="BG65" s="176"/>
      <c r="BH65" s="29">
        <f>BE65+1</f>
        <v>17</v>
      </c>
      <c r="BI65" s="176" t="s">
        <v>125</v>
      </c>
      <c r="BJ65" s="176"/>
      <c r="BK65" s="29">
        <f>BH65+1</f>
        <v>18</v>
      </c>
      <c r="BL65" s="176" t="s">
        <v>125</v>
      </c>
      <c r="BM65" s="176"/>
      <c r="BN65" s="29">
        <f>BK65+1</f>
        <v>19</v>
      </c>
      <c r="BO65" s="176" t="s">
        <v>125</v>
      </c>
      <c r="BP65" s="176"/>
      <c r="BQ65" s="29">
        <f>BN65+1</f>
        <v>20</v>
      </c>
      <c r="BR65" s="176" t="s">
        <v>125</v>
      </c>
      <c r="BS65" s="176"/>
      <c r="BT65" s="29">
        <f>BQ65+1</f>
        <v>21</v>
      </c>
      <c r="BU65" s="176" t="s">
        <v>125</v>
      </c>
      <c r="BV65" s="176"/>
      <c r="BW65" s="29">
        <f>BT65+1</f>
        <v>22</v>
      </c>
      <c r="BX65" s="176" t="s">
        <v>125</v>
      </c>
      <c r="BY65" s="176"/>
      <c r="BZ65" s="29">
        <f>BW65+1</f>
        <v>23</v>
      </c>
      <c r="CA65" s="176" t="s">
        <v>125</v>
      </c>
      <c r="CB65" s="176"/>
      <c r="CC65" s="29">
        <f>BZ65+1</f>
        <v>24</v>
      </c>
      <c r="CD65" s="176" t="s">
        <v>125</v>
      </c>
      <c r="CE65" s="176"/>
      <c r="CF65" s="29">
        <f>CC65+1</f>
        <v>25</v>
      </c>
      <c r="CG65" s="176" t="s">
        <v>125</v>
      </c>
      <c r="CH65" s="176"/>
      <c r="CI65" s="29">
        <f>CF65+1</f>
        <v>26</v>
      </c>
      <c r="CJ65" s="176" t="s">
        <v>125</v>
      </c>
      <c r="CK65" s="176"/>
      <c r="CL65" s="29">
        <f>CI65+1</f>
        <v>27</v>
      </c>
      <c r="CM65" s="176" t="s">
        <v>125</v>
      </c>
      <c r="CN65" s="176"/>
      <c r="CO65" s="29">
        <f>CL65+1</f>
        <v>28</v>
      </c>
      <c r="CP65" s="176" t="s">
        <v>125</v>
      </c>
      <c r="CQ65" s="176"/>
      <c r="CR65" s="29">
        <f>CO65+1</f>
        <v>29</v>
      </c>
      <c r="CS65" s="176" t="s">
        <v>125</v>
      </c>
      <c r="CT65" s="176"/>
      <c r="CU65" s="29">
        <f>CR65+1</f>
        <v>30</v>
      </c>
      <c r="CV65" s="176" t="s">
        <v>125</v>
      </c>
      <c r="CW65" s="176"/>
      <c r="CX65" s="29">
        <f>CU65+1</f>
        <v>31</v>
      </c>
      <c r="CY65" s="176" t="s">
        <v>125</v>
      </c>
      <c r="CZ65" s="176"/>
      <c r="DA65" s="29">
        <f>CX65+1</f>
        <v>32</v>
      </c>
      <c r="DB65" s="176" t="s">
        <v>125</v>
      </c>
      <c r="DC65" s="176"/>
      <c r="DD65" s="29">
        <f>DA65+1</f>
        <v>33</v>
      </c>
      <c r="DE65" s="176" t="s">
        <v>125</v>
      </c>
      <c r="DF65" s="176"/>
      <c r="DG65" s="29">
        <f>DD65+1</f>
        <v>34</v>
      </c>
      <c r="DH65" s="176" t="s">
        <v>125</v>
      </c>
      <c r="DI65" s="176"/>
      <c r="DJ65" s="29">
        <f>DG65+1</f>
        <v>35</v>
      </c>
      <c r="DK65" s="176" t="s">
        <v>125</v>
      </c>
      <c r="DL65" s="176"/>
      <c r="DM65" s="29">
        <f>DJ65+1</f>
        <v>36</v>
      </c>
      <c r="DN65" s="29"/>
      <c r="DO65" s="30"/>
    </row>
    <row r="66" spans="1:119" ht="12.95" hidden="1" customHeight="1">
      <c r="A66" s="31"/>
      <c r="B66" s="31"/>
      <c r="C66" s="31"/>
      <c r="D66" s="31"/>
      <c r="E66" s="31" t="s">
        <v>126</v>
      </c>
      <c r="F66" s="31"/>
      <c r="G66" s="31"/>
      <c r="H66" s="31"/>
      <c r="I66" s="31"/>
      <c r="J66" s="147">
        <v>1</v>
      </c>
      <c r="K66" s="147">
        <v>0</v>
      </c>
      <c r="L66" s="31">
        <v>0</v>
      </c>
      <c r="M66" s="31">
        <v>1</v>
      </c>
      <c r="N66" s="31">
        <v>0</v>
      </c>
      <c r="O66" s="31">
        <v>0</v>
      </c>
      <c r="P66" s="31">
        <v>1</v>
      </c>
      <c r="Q66" s="31">
        <v>0</v>
      </c>
      <c r="R66" s="31">
        <v>0</v>
      </c>
      <c r="S66" s="31">
        <v>1</v>
      </c>
      <c r="T66" s="31">
        <v>0</v>
      </c>
      <c r="U66" s="31">
        <v>0</v>
      </c>
      <c r="V66" s="31">
        <v>1</v>
      </c>
      <c r="W66" s="31">
        <v>0</v>
      </c>
      <c r="X66" s="31">
        <v>0</v>
      </c>
      <c r="Y66" s="31">
        <v>1</v>
      </c>
      <c r="Z66" s="31">
        <v>0</v>
      </c>
      <c r="AA66" s="31">
        <v>0</v>
      </c>
      <c r="AB66" s="31">
        <v>1</v>
      </c>
      <c r="AC66" s="31">
        <v>0</v>
      </c>
      <c r="AD66" s="31">
        <v>0</v>
      </c>
      <c r="AE66" s="31">
        <v>1</v>
      </c>
      <c r="AF66" s="31">
        <v>0</v>
      </c>
      <c r="AG66" s="31">
        <v>0</v>
      </c>
      <c r="AH66" s="31">
        <v>1</v>
      </c>
      <c r="AI66" s="31">
        <v>0</v>
      </c>
      <c r="AJ66" s="31">
        <v>0</v>
      </c>
      <c r="AK66" s="31">
        <v>1</v>
      </c>
      <c r="AL66" s="31">
        <v>0</v>
      </c>
      <c r="AM66" s="31">
        <v>0</v>
      </c>
      <c r="AN66" s="31">
        <v>1</v>
      </c>
      <c r="AO66" s="31">
        <v>0</v>
      </c>
      <c r="AP66" s="31">
        <v>0</v>
      </c>
      <c r="AQ66" s="31">
        <v>1</v>
      </c>
      <c r="AR66" s="31">
        <v>0</v>
      </c>
      <c r="AS66" s="31">
        <v>0</v>
      </c>
      <c r="AT66" s="31">
        <v>1</v>
      </c>
      <c r="AU66" s="31">
        <v>0</v>
      </c>
      <c r="AV66" s="31">
        <v>0</v>
      </c>
      <c r="AW66" s="31">
        <v>1</v>
      </c>
      <c r="AX66" s="31">
        <v>0</v>
      </c>
      <c r="AY66" s="31">
        <v>0</v>
      </c>
      <c r="AZ66" s="31">
        <v>1</v>
      </c>
      <c r="BA66" s="31">
        <v>0</v>
      </c>
      <c r="BB66" s="31">
        <v>0</v>
      </c>
      <c r="BC66" s="31">
        <v>1</v>
      </c>
      <c r="BD66" s="31">
        <v>0</v>
      </c>
      <c r="BE66" s="31">
        <v>0</v>
      </c>
      <c r="BF66" s="31">
        <v>1</v>
      </c>
      <c r="BG66" s="31">
        <v>0</v>
      </c>
      <c r="BH66" s="31">
        <v>0</v>
      </c>
      <c r="BI66" s="31">
        <v>1</v>
      </c>
      <c r="BJ66" s="31">
        <v>0</v>
      </c>
      <c r="BK66" s="31">
        <v>0</v>
      </c>
      <c r="BL66" s="31">
        <v>1</v>
      </c>
      <c r="BM66" s="31">
        <v>0</v>
      </c>
      <c r="BN66" s="31">
        <v>0</v>
      </c>
      <c r="BO66" s="31">
        <v>1</v>
      </c>
      <c r="BP66" s="31">
        <v>0</v>
      </c>
      <c r="BQ66" s="31">
        <v>0</v>
      </c>
      <c r="BR66" s="31">
        <v>1</v>
      </c>
      <c r="BS66" s="31">
        <v>0</v>
      </c>
      <c r="BT66" s="31">
        <v>0</v>
      </c>
      <c r="BU66" s="31">
        <v>1</v>
      </c>
      <c r="BV66" s="31">
        <v>0</v>
      </c>
      <c r="BW66" s="31">
        <v>0</v>
      </c>
      <c r="BX66" s="31">
        <v>1</v>
      </c>
      <c r="BY66" s="31">
        <v>0</v>
      </c>
      <c r="BZ66" s="31">
        <v>0</v>
      </c>
      <c r="CA66" s="31">
        <v>1</v>
      </c>
      <c r="CB66" s="31">
        <v>0</v>
      </c>
      <c r="CC66" s="31">
        <v>0</v>
      </c>
      <c r="CD66" s="31">
        <v>1</v>
      </c>
      <c r="CE66" s="31">
        <v>0</v>
      </c>
      <c r="CF66" s="31">
        <v>0</v>
      </c>
      <c r="CG66" s="31">
        <v>1</v>
      </c>
      <c r="CH66" s="31">
        <v>0</v>
      </c>
      <c r="CI66" s="31">
        <v>0</v>
      </c>
      <c r="CJ66" s="31">
        <v>1</v>
      </c>
      <c r="CK66" s="31">
        <v>0</v>
      </c>
      <c r="CL66" s="31">
        <v>0</v>
      </c>
      <c r="CM66" s="31">
        <v>1</v>
      </c>
      <c r="CN66" s="31">
        <v>0</v>
      </c>
      <c r="CO66" s="31">
        <v>0</v>
      </c>
      <c r="CP66" s="31">
        <v>1</v>
      </c>
      <c r="CQ66" s="31">
        <v>0</v>
      </c>
      <c r="CR66" s="31">
        <v>0</v>
      </c>
      <c r="CS66" s="31">
        <v>1</v>
      </c>
      <c r="CT66" s="31">
        <v>0</v>
      </c>
      <c r="CU66" s="31">
        <v>0</v>
      </c>
      <c r="CV66" s="31">
        <v>1</v>
      </c>
      <c r="CW66" s="31">
        <v>0</v>
      </c>
      <c r="CX66" s="31">
        <v>0</v>
      </c>
      <c r="CY66" s="31">
        <v>1</v>
      </c>
      <c r="CZ66" s="31">
        <v>0</v>
      </c>
      <c r="DA66" s="31">
        <v>0</v>
      </c>
      <c r="DB66" s="31">
        <v>1</v>
      </c>
      <c r="DC66" s="31">
        <v>0</v>
      </c>
      <c r="DD66" s="31">
        <v>0</v>
      </c>
      <c r="DE66" s="31">
        <v>1</v>
      </c>
      <c r="DF66" s="31">
        <v>0</v>
      </c>
      <c r="DG66" s="31">
        <v>0</v>
      </c>
      <c r="DH66" s="31">
        <v>1</v>
      </c>
      <c r="DI66" s="31">
        <v>0</v>
      </c>
      <c r="DJ66" s="31">
        <v>0</v>
      </c>
      <c r="DK66" s="31">
        <v>1</v>
      </c>
      <c r="DL66" s="31">
        <v>0</v>
      </c>
      <c r="DM66" s="31">
        <v>0</v>
      </c>
      <c r="DN66" s="31"/>
      <c r="DO66" s="32"/>
    </row>
    <row r="67" spans="1:119" ht="12.95" hidden="1" customHeight="1">
      <c r="A67" s="33"/>
      <c r="B67" s="33"/>
      <c r="C67" s="33"/>
      <c r="D67" s="33"/>
      <c r="E67" s="31" t="s">
        <v>127</v>
      </c>
      <c r="F67" s="31"/>
      <c r="G67" s="31"/>
      <c r="H67" s="31"/>
      <c r="I67" s="31"/>
      <c r="J67" s="24">
        <v>0</v>
      </c>
      <c r="K67" s="147">
        <v>1</v>
      </c>
      <c r="L67" s="31">
        <v>0</v>
      </c>
      <c r="M67" s="34">
        <v>0</v>
      </c>
      <c r="N67" s="31">
        <v>1</v>
      </c>
      <c r="O67" s="31">
        <v>0</v>
      </c>
      <c r="P67" s="34">
        <v>0</v>
      </c>
      <c r="Q67" s="31">
        <v>1</v>
      </c>
      <c r="R67" s="31">
        <v>0</v>
      </c>
      <c r="S67" s="34">
        <v>0</v>
      </c>
      <c r="T67" s="31">
        <v>1</v>
      </c>
      <c r="U67" s="31">
        <v>0</v>
      </c>
      <c r="V67" s="34">
        <v>0</v>
      </c>
      <c r="W67" s="31">
        <v>1</v>
      </c>
      <c r="X67" s="31">
        <v>0</v>
      </c>
      <c r="Y67" s="34">
        <v>0</v>
      </c>
      <c r="Z67" s="31">
        <v>1</v>
      </c>
      <c r="AA67" s="31">
        <v>0</v>
      </c>
      <c r="AB67" s="34">
        <v>0</v>
      </c>
      <c r="AC67" s="31">
        <v>1</v>
      </c>
      <c r="AD67" s="31">
        <v>0</v>
      </c>
      <c r="AE67" s="34">
        <v>0</v>
      </c>
      <c r="AF67" s="31">
        <v>1</v>
      </c>
      <c r="AG67" s="31">
        <v>0</v>
      </c>
      <c r="AH67" s="34">
        <v>0</v>
      </c>
      <c r="AI67" s="31">
        <v>1</v>
      </c>
      <c r="AJ67" s="31">
        <v>0</v>
      </c>
      <c r="AK67" s="34">
        <v>0</v>
      </c>
      <c r="AL67" s="31">
        <v>1</v>
      </c>
      <c r="AM67" s="31">
        <v>0</v>
      </c>
      <c r="AN67" s="34">
        <v>0</v>
      </c>
      <c r="AO67" s="31">
        <v>1</v>
      </c>
      <c r="AP67" s="31">
        <v>0</v>
      </c>
      <c r="AQ67" s="34">
        <v>0</v>
      </c>
      <c r="AR67" s="31">
        <v>1</v>
      </c>
      <c r="AS67" s="31">
        <v>0</v>
      </c>
      <c r="AT67" s="34">
        <v>0</v>
      </c>
      <c r="AU67" s="31">
        <v>1</v>
      </c>
      <c r="AV67" s="31">
        <v>0</v>
      </c>
      <c r="AW67" s="34">
        <v>0</v>
      </c>
      <c r="AX67" s="31">
        <v>1</v>
      </c>
      <c r="AY67" s="31">
        <v>0</v>
      </c>
      <c r="AZ67" s="34">
        <v>0</v>
      </c>
      <c r="BA67" s="31">
        <v>1</v>
      </c>
      <c r="BB67" s="31">
        <v>0</v>
      </c>
      <c r="BC67" s="34">
        <v>0</v>
      </c>
      <c r="BD67" s="31">
        <v>1</v>
      </c>
      <c r="BE67" s="31">
        <v>0</v>
      </c>
      <c r="BF67" s="34">
        <v>0</v>
      </c>
      <c r="BG67" s="31">
        <v>1</v>
      </c>
      <c r="BH67" s="31">
        <v>0</v>
      </c>
      <c r="BI67" s="34">
        <v>0</v>
      </c>
      <c r="BJ67" s="31">
        <v>1</v>
      </c>
      <c r="BK67" s="31">
        <v>0</v>
      </c>
      <c r="BL67" s="34">
        <v>0</v>
      </c>
      <c r="BM67" s="31">
        <v>1</v>
      </c>
      <c r="BN67" s="31">
        <v>0</v>
      </c>
      <c r="BO67" s="34">
        <v>0</v>
      </c>
      <c r="BP67" s="31">
        <v>1</v>
      </c>
      <c r="BQ67" s="31">
        <v>0</v>
      </c>
      <c r="BR67" s="34">
        <v>0</v>
      </c>
      <c r="BS67" s="31">
        <v>1</v>
      </c>
      <c r="BT67" s="31">
        <v>0</v>
      </c>
      <c r="BU67" s="34">
        <v>0</v>
      </c>
      <c r="BV67" s="31">
        <v>1</v>
      </c>
      <c r="BW67" s="31">
        <v>0</v>
      </c>
      <c r="BX67" s="34">
        <v>0</v>
      </c>
      <c r="BY67" s="31">
        <v>1</v>
      </c>
      <c r="BZ67" s="31">
        <v>0</v>
      </c>
      <c r="CA67" s="34">
        <v>0</v>
      </c>
      <c r="CB67" s="31">
        <v>1</v>
      </c>
      <c r="CC67" s="31">
        <v>0</v>
      </c>
      <c r="CD67" s="34">
        <v>0</v>
      </c>
      <c r="CE67" s="31">
        <v>1</v>
      </c>
      <c r="CF67" s="31">
        <v>0</v>
      </c>
      <c r="CG67" s="34">
        <v>0</v>
      </c>
      <c r="CH67" s="31">
        <v>1</v>
      </c>
      <c r="CI67" s="31">
        <v>0</v>
      </c>
      <c r="CJ67" s="34">
        <v>0</v>
      </c>
      <c r="CK67" s="31">
        <v>1</v>
      </c>
      <c r="CL67" s="31">
        <v>0</v>
      </c>
      <c r="CM67" s="34">
        <v>0</v>
      </c>
      <c r="CN67" s="31">
        <v>1</v>
      </c>
      <c r="CO67" s="31">
        <v>0</v>
      </c>
      <c r="CP67" s="34">
        <v>0</v>
      </c>
      <c r="CQ67" s="31">
        <v>1</v>
      </c>
      <c r="CR67" s="31">
        <v>0</v>
      </c>
      <c r="CS67" s="34">
        <v>0</v>
      </c>
      <c r="CT67" s="31">
        <v>1</v>
      </c>
      <c r="CU67" s="31">
        <v>0</v>
      </c>
      <c r="CV67" s="34">
        <v>0</v>
      </c>
      <c r="CW67" s="31">
        <v>1</v>
      </c>
      <c r="CX67" s="31">
        <v>0</v>
      </c>
      <c r="CY67" s="34">
        <v>0</v>
      </c>
      <c r="CZ67" s="31">
        <v>1</v>
      </c>
      <c r="DA67" s="31">
        <v>0</v>
      </c>
      <c r="DB67" s="34">
        <v>0</v>
      </c>
      <c r="DC67" s="31">
        <v>1</v>
      </c>
      <c r="DD67" s="31">
        <v>0</v>
      </c>
      <c r="DE67" s="34">
        <v>0</v>
      </c>
      <c r="DF67" s="31">
        <v>1</v>
      </c>
      <c r="DG67" s="31">
        <v>0</v>
      </c>
      <c r="DH67" s="34">
        <v>0</v>
      </c>
      <c r="DI67" s="31">
        <v>1</v>
      </c>
      <c r="DJ67" s="31">
        <v>0</v>
      </c>
      <c r="DK67" s="34">
        <v>0</v>
      </c>
      <c r="DL67" s="31">
        <v>1</v>
      </c>
      <c r="DM67" s="31">
        <v>0</v>
      </c>
      <c r="DN67" s="31"/>
    </row>
    <row r="68" spans="1:119" ht="12.95" hidden="1" customHeight="1">
      <c r="A68" s="31"/>
      <c r="B68" s="31"/>
      <c r="C68" s="31"/>
      <c r="D68" s="31"/>
      <c r="E68" s="35" t="s">
        <v>128</v>
      </c>
      <c r="F68" s="31"/>
      <c r="G68" s="31"/>
      <c r="H68" s="31"/>
      <c r="I68" s="31"/>
      <c r="J68" s="24">
        <v>0</v>
      </c>
      <c r="K68" s="147">
        <v>0</v>
      </c>
      <c r="L68" s="31">
        <v>1</v>
      </c>
      <c r="M68" s="34">
        <v>0</v>
      </c>
      <c r="N68" s="31">
        <v>0</v>
      </c>
      <c r="O68" s="31">
        <v>1</v>
      </c>
      <c r="P68" s="34">
        <v>0</v>
      </c>
      <c r="Q68" s="31">
        <v>0</v>
      </c>
      <c r="R68" s="31">
        <v>1</v>
      </c>
      <c r="S68" s="34">
        <v>0</v>
      </c>
      <c r="T68" s="31">
        <v>0</v>
      </c>
      <c r="U68" s="31">
        <v>1</v>
      </c>
      <c r="V68" s="34">
        <v>0</v>
      </c>
      <c r="W68" s="31">
        <v>0</v>
      </c>
      <c r="X68" s="31">
        <v>1</v>
      </c>
      <c r="Y68" s="34">
        <v>0</v>
      </c>
      <c r="Z68" s="31">
        <v>0</v>
      </c>
      <c r="AA68" s="31">
        <v>1</v>
      </c>
      <c r="AB68" s="34">
        <v>0</v>
      </c>
      <c r="AC68" s="31">
        <v>0</v>
      </c>
      <c r="AD68" s="31">
        <v>1</v>
      </c>
      <c r="AE68" s="34">
        <v>0</v>
      </c>
      <c r="AF68" s="31">
        <v>0</v>
      </c>
      <c r="AG68" s="31">
        <v>1</v>
      </c>
      <c r="AH68" s="34">
        <v>0</v>
      </c>
      <c r="AI68" s="31">
        <v>0</v>
      </c>
      <c r="AJ68" s="31">
        <v>1</v>
      </c>
      <c r="AK68" s="34">
        <v>0</v>
      </c>
      <c r="AL68" s="31">
        <v>0</v>
      </c>
      <c r="AM68" s="31">
        <v>1</v>
      </c>
      <c r="AN68" s="34">
        <v>0</v>
      </c>
      <c r="AO68" s="31">
        <v>0</v>
      </c>
      <c r="AP68" s="31">
        <v>1</v>
      </c>
      <c r="AQ68" s="34">
        <v>0</v>
      </c>
      <c r="AR68" s="31">
        <v>0</v>
      </c>
      <c r="AS68" s="31">
        <v>1</v>
      </c>
      <c r="AT68" s="34">
        <v>0</v>
      </c>
      <c r="AU68" s="31">
        <v>0</v>
      </c>
      <c r="AV68" s="31">
        <v>1</v>
      </c>
      <c r="AW68" s="34">
        <v>0</v>
      </c>
      <c r="AX68" s="31">
        <v>0</v>
      </c>
      <c r="AY68" s="31">
        <v>1</v>
      </c>
      <c r="AZ68" s="34">
        <v>0</v>
      </c>
      <c r="BA68" s="31">
        <v>0</v>
      </c>
      <c r="BB68" s="31">
        <v>1</v>
      </c>
      <c r="BC68" s="34">
        <v>0</v>
      </c>
      <c r="BD68" s="31">
        <v>0</v>
      </c>
      <c r="BE68" s="31">
        <v>1</v>
      </c>
      <c r="BF68" s="34">
        <v>0</v>
      </c>
      <c r="BG68" s="31">
        <v>0</v>
      </c>
      <c r="BH68" s="31">
        <v>1</v>
      </c>
      <c r="BI68" s="34">
        <v>0</v>
      </c>
      <c r="BJ68" s="31">
        <v>0</v>
      </c>
      <c r="BK68" s="31">
        <v>1</v>
      </c>
      <c r="BL68" s="34">
        <v>0</v>
      </c>
      <c r="BM68" s="31">
        <v>0</v>
      </c>
      <c r="BN68" s="31">
        <v>1</v>
      </c>
      <c r="BO68" s="34">
        <v>0</v>
      </c>
      <c r="BP68" s="31">
        <v>0</v>
      </c>
      <c r="BQ68" s="31">
        <v>1</v>
      </c>
      <c r="BR68" s="34">
        <v>0</v>
      </c>
      <c r="BS68" s="31">
        <v>0</v>
      </c>
      <c r="BT68" s="31">
        <v>1</v>
      </c>
      <c r="BU68" s="34">
        <v>0</v>
      </c>
      <c r="BV68" s="31">
        <v>0</v>
      </c>
      <c r="BW68" s="31">
        <v>1</v>
      </c>
      <c r="BX68" s="34">
        <v>0</v>
      </c>
      <c r="BY68" s="31">
        <v>0</v>
      </c>
      <c r="BZ68" s="31">
        <v>1</v>
      </c>
      <c r="CA68" s="34">
        <v>0</v>
      </c>
      <c r="CB68" s="31">
        <v>0</v>
      </c>
      <c r="CC68" s="31">
        <v>1</v>
      </c>
      <c r="CD68" s="34">
        <v>0</v>
      </c>
      <c r="CE68" s="31">
        <v>0</v>
      </c>
      <c r="CF68" s="31">
        <v>1</v>
      </c>
      <c r="CG68" s="34">
        <v>0</v>
      </c>
      <c r="CH68" s="31">
        <v>0</v>
      </c>
      <c r="CI68" s="31">
        <v>1</v>
      </c>
      <c r="CJ68" s="34">
        <v>0</v>
      </c>
      <c r="CK68" s="31">
        <v>0</v>
      </c>
      <c r="CL68" s="31">
        <v>1</v>
      </c>
      <c r="CM68" s="34">
        <v>0</v>
      </c>
      <c r="CN68" s="31">
        <v>0</v>
      </c>
      <c r="CO68" s="31">
        <v>1</v>
      </c>
      <c r="CP68" s="34">
        <v>0</v>
      </c>
      <c r="CQ68" s="31">
        <v>0</v>
      </c>
      <c r="CR68" s="31">
        <v>1</v>
      </c>
      <c r="CS68" s="34">
        <v>0</v>
      </c>
      <c r="CT68" s="31">
        <v>0</v>
      </c>
      <c r="CU68" s="31">
        <v>1</v>
      </c>
      <c r="CV68" s="34">
        <v>0</v>
      </c>
      <c r="CW68" s="31">
        <v>0</v>
      </c>
      <c r="CX68" s="31">
        <v>1</v>
      </c>
      <c r="CY68" s="34">
        <v>0</v>
      </c>
      <c r="CZ68" s="31">
        <v>0</v>
      </c>
      <c r="DA68" s="31">
        <v>1</v>
      </c>
      <c r="DB68" s="34">
        <v>0</v>
      </c>
      <c r="DC68" s="31">
        <v>0</v>
      </c>
      <c r="DD68" s="31">
        <v>1</v>
      </c>
      <c r="DE68" s="34">
        <v>0</v>
      </c>
      <c r="DF68" s="31">
        <v>0</v>
      </c>
      <c r="DG68" s="31">
        <v>1</v>
      </c>
      <c r="DH68" s="34">
        <v>0</v>
      </c>
      <c r="DI68" s="31">
        <v>0</v>
      </c>
      <c r="DJ68" s="31">
        <v>1</v>
      </c>
      <c r="DK68" s="34">
        <v>0</v>
      </c>
      <c r="DL68" s="31">
        <v>0</v>
      </c>
      <c r="DM68" s="31">
        <v>1</v>
      </c>
      <c r="DN68" s="31"/>
    </row>
    <row r="69" spans="1:119" ht="12.75">
      <c r="A69" s="36">
        <v>300</v>
      </c>
      <c r="B69" s="36">
        <v>300</v>
      </c>
      <c r="C69" s="36">
        <v>300</v>
      </c>
      <c r="D69" s="36" t="s">
        <v>129</v>
      </c>
      <c r="E69" s="37" t="s">
        <v>130</v>
      </c>
      <c r="F69" s="37"/>
      <c r="G69" s="37"/>
      <c r="H69" s="37"/>
      <c r="I69" s="8">
        <f>SUBTOTAL(109,I$4:I$64)</f>
        <v>137</v>
      </c>
      <c r="J69" s="148">
        <f>SUBTOTAL(109,J$4:J$64)</f>
        <v>6</v>
      </c>
      <c r="K69" s="148">
        <f>SUBTOTAL(109,K$4:K$63)</f>
        <v>124</v>
      </c>
      <c r="L69" s="8"/>
      <c r="M69" s="8">
        <f>SUBTOTAL(109,M$4:M$64)</f>
        <v>0</v>
      </c>
      <c r="N69" s="8">
        <f>SUBTOTAL(109,N$4:N$63)</f>
        <v>123.5</v>
      </c>
      <c r="O69" s="8"/>
      <c r="P69" s="8">
        <f>SUBTOTAL(109,P$4:P$64)</f>
        <v>0</v>
      </c>
      <c r="Q69" s="8">
        <f>SUBTOTAL(109,Q$4:Q$63)</f>
        <v>125.5</v>
      </c>
      <c r="R69" s="8"/>
      <c r="S69" s="8">
        <f>SUBTOTAL(109,S$4:S$64)</f>
        <v>3</v>
      </c>
      <c r="T69" s="8">
        <f>SUBTOTAL(109,T$4:T$63)</f>
        <v>122.5</v>
      </c>
      <c r="U69" s="8"/>
      <c r="V69" s="8">
        <f>SUBTOTAL(109,V$4:V$64)</f>
        <v>0</v>
      </c>
      <c r="W69" s="8">
        <f>SUBTOTAL(109,W$4:W$63)</f>
        <v>122.5</v>
      </c>
      <c r="X69" s="8"/>
      <c r="Y69" s="8">
        <f>SUBTOTAL(109,Y$4:Y$64)</f>
        <v>0</v>
      </c>
      <c r="Z69" s="8">
        <f>SUBTOTAL(109,Z$4:Z$63)</f>
        <v>122.5</v>
      </c>
      <c r="AA69" s="8"/>
      <c r="AB69" s="8">
        <f>SUBTOTAL(109,AB$4:AB$64)</f>
        <v>4</v>
      </c>
      <c r="AC69" s="8">
        <f>SUBTOTAL(109,AC$4:AC$63)</f>
        <v>118.5</v>
      </c>
      <c r="AD69" s="8"/>
      <c r="AE69" s="8">
        <f>SUBTOTAL(109,AE$4:AE$64)</f>
        <v>0.5</v>
      </c>
      <c r="AF69" s="8">
        <f>SUBTOTAL(109,AF$4:AF$63)</f>
        <v>118</v>
      </c>
      <c r="AG69" s="8"/>
      <c r="AH69" s="8">
        <f>SUBTOTAL(109,AH$4:AH$64)</f>
        <v>20.5</v>
      </c>
      <c r="AI69" s="8">
        <f>SUBTOTAL(109,AI$4:AI$63)</f>
        <v>99.5</v>
      </c>
      <c r="AJ69" s="8"/>
      <c r="AK69" s="8">
        <f>SUBTOTAL(109,AK$4:AK$64)</f>
        <v>2.5</v>
      </c>
      <c r="AL69" s="8">
        <f>SUBTOTAL(109,AL$4:AL$63)</f>
        <v>95</v>
      </c>
      <c r="AM69" s="8"/>
      <c r="AN69" s="8">
        <f>SUBTOTAL(109,AN$4:AN$64)</f>
        <v>0</v>
      </c>
      <c r="AO69" s="8">
        <f>SUBTOTAL(109,AO$4:AO$63)</f>
        <v>95</v>
      </c>
      <c r="AP69" s="8"/>
      <c r="AQ69" s="8">
        <f>SUBTOTAL(109,AQ$4:AQ$64)</f>
        <v>0</v>
      </c>
      <c r="AR69" s="8">
        <f>SUBTOTAL(109,AR$4:AR$63)</f>
        <v>95</v>
      </c>
      <c r="AS69" s="8"/>
      <c r="AT69" s="8">
        <f>SUBTOTAL(109,AT$4:AT$64)</f>
        <v>0</v>
      </c>
      <c r="AU69" s="8">
        <f>SUBTOTAL(109,AU$4:AU$63)</f>
        <v>95</v>
      </c>
      <c r="AV69" s="8"/>
      <c r="AW69" s="8">
        <f>SUBTOTAL(109,AW$4:AW$64)</f>
        <v>0</v>
      </c>
      <c r="AX69" s="8">
        <f>SUBTOTAL(109,AX$4:AX$63)</f>
        <v>99</v>
      </c>
      <c r="AY69" s="8"/>
      <c r="AZ69" s="8">
        <f>SUBTOTAL(109,AZ$4:AZ$63)</f>
        <v>0</v>
      </c>
      <c r="BA69" s="8">
        <f>SUBTOTAL(109,BA$4:BA$63)</f>
        <v>99</v>
      </c>
      <c r="BB69" s="8">
        <f>SUBTOTAL(109,BB$4:BB$63)</f>
        <v>0</v>
      </c>
      <c r="BC69" s="8">
        <f>SUBTOTAL(109,BC$4:BC$63)</f>
        <v>3</v>
      </c>
      <c r="BD69" s="8">
        <f>SUBTOTAL(109,BD$4:BD$63)</f>
        <v>96</v>
      </c>
      <c r="BE69" s="8">
        <f>SUBTOTAL(109,BE$4:BE$63)</f>
        <v>0</v>
      </c>
      <c r="BF69" s="8">
        <f>SUBTOTAL(109,BF$4:BF$63)</f>
        <v>0</v>
      </c>
      <c r="BG69" s="8">
        <f>SUBTOTAL(109,BG$4:BG$63)</f>
        <v>96</v>
      </c>
      <c r="BH69" s="8">
        <f>SUBTOTAL(109,BH$4:BH$63)</f>
        <v>0</v>
      </c>
      <c r="BI69" s="8">
        <f>SUBTOTAL(109,BI$4:BI$63)</f>
        <v>1.3</v>
      </c>
      <c r="BJ69" s="8">
        <f>SUBTOTAL(109,BJ$4:BJ$63)</f>
        <v>94.7</v>
      </c>
      <c r="BK69" s="8">
        <f>SUBTOTAL(109,BK$4:BK$63)</f>
        <v>0</v>
      </c>
      <c r="BL69" s="8">
        <f>SUBTOTAL(109,BL$4:BL$63)</f>
        <v>0</v>
      </c>
      <c r="BM69" s="8">
        <f>SUBTOTAL(109,BM$4:BM$63)</f>
        <v>94.7</v>
      </c>
      <c r="BN69" s="8">
        <f>SUBTOTAL(109,BN$4:BN$63)</f>
        <v>0</v>
      </c>
      <c r="BO69" s="8">
        <f>SUBTOTAL(109,BO$4:BO$63)</f>
        <v>0.5</v>
      </c>
      <c r="BP69" s="8">
        <f>SUBTOTAL(109,BP$4:BP$63)</f>
        <v>94.2</v>
      </c>
      <c r="BQ69" s="8">
        <f>SUBTOTAL(109,BQ$4:BQ$63)</f>
        <v>0</v>
      </c>
      <c r="BR69" s="8">
        <f>SUBTOTAL(109,BR$4:BR$63)</f>
        <v>2.7</v>
      </c>
      <c r="BS69" s="8">
        <f>SUBTOTAL(109,BS$4:BS$63)</f>
        <v>91.5</v>
      </c>
      <c r="BT69" s="8">
        <f>SUBTOTAL(109,BT$4:BT$63)</f>
        <v>0</v>
      </c>
      <c r="BU69" s="8">
        <f>SUBTOTAL(109,BU$4:BU$63)</f>
        <v>1.5</v>
      </c>
      <c r="BV69" s="8">
        <f>SUBTOTAL(109,BV$4:BV$63)</f>
        <v>90</v>
      </c>
      <c r="BW69" s="8">
        <f>SUBTOTAL(109,BW$4:BW$63)</f>
        <v>0</v>
      </c>
      <c r="BX69" s="8">
        <f>SUBTOTAL(109,BX$4:BX$63)</f>
        <v>1</v>
      </c>
      <c r="BY69" s="8">
        <f>SUBTOTAL(109,BY$4:BY$63)</f>
        <v>89</v>
      </c>
      <c r="BZ69" s="8">
        <f>SUBTOTAL(109,BZ$4:BZ$63)</f>
        <v>0</v>
      </c>
      <c r="CA69" s="8">
        <f>SUBTOTAL(109,CA$4:CA$63)</f>
        <v>1.5</v>
      </c>
      <c r="CB69" s="8">
        <f>SUBTOTAL(109,CB$4:CB$63)</f>
        <v>87.5</v>
      </c>
      <c r="CC69" s="8">
        <f>SUBTOTAL(109,CC$4:CC$63)</f>
        <v>0</v>
      </c>
      <c r="CD69" s="8">
        <f>SUBTOTAL(109,CD$4:CD$63)</f>
        <v>0</v>
      </c>
      <c r="CE69" s="8">
        <f>SUBTOTAL(109,CE$4:CE$63)</f>
        <v>87.5</v>
      </c>
      <c r="CF69" s="8">
        <f>SUBTOTAL(109,CF$4:CF$63)</f>
        <v>0</v>
      </c>
      <c r="CG69" s="8">
        <f>SUBTOTAL(109,CG$4:CG$63)</f>
        <v>0</v>
      </c>
      <c r="CH69" s="8">
        <f>SUBTOTAL(109,CH$4:CH$63)</f>
        <v>87.5</v>
      </c>
      <c r="CI69" s="8">
        <f>SUBTOTAL(109,CI$4:CI$63)</f>
        <v>0</v>
      </c>
      <c r="CJ69" s="8">
        <f>SUBTOTAL(109,CJ$4:CJ$63)</f>
        <v>0.2</v>
      </c>
      <c r="CK69" s="8">
        <f>SUBTOTAL(109,CK$4:CK$63)</f>
        <v>87.3</v>
      </c>
      <c r="CL69" s="8">
        <f>SUBTOTAL(109,CL$4:CL$63)</f>
        <v>0</v>
      </c>
      <c r="CM69" s="8">
        <f>SUBTOTAL(109,CM$4:CM$63)</f>
        <v>2</v>
      </c>
      <c r="CN69" s="8">
        <f>SUBTOTAL(109,CN$4:CN$63)</f>
        <v>85.3</v>
      </c>
      <c r="CO69" s="8">
        <f>SUBTOTAL(109,CO$4:CO$63)</f>
        <v>0</v>
      </c>
      <c r="CP69" s="8">
        <f>SUBTOTAL(109,CP$4:CP$63)</f>
        <v>10.3</v>
      </c>
      <c r="CQ69" s="8">
        <f>SUBTOTAL(109,CQ$4:CQ$63)</f>
        <v>75.5</v>
      </c>
      <c r="CR69" s="8">
        <f>SUBTOTAL(109,CR$4:CR$63)</f>
        <v>0</v>
      </c>
      <c r="CS69" s="8">
        <f>SUBTOTAL(109,CS$4:CS$63)</f>
        <v>8.5</v>
      </c>
      <c r="CT69" s="8">
        <f>SUBTOTAL(109,CT$4:CT$63)</f>
        <v>67</v>
      </c>
      <c r="CU69" s="8">
        <f>SUBTOTAL(109,CU$4:CU$63)</f>
        <v>0</v>
      </c>
      <c r="CV69" s="8">
        <f>SUBTOTAL(109,CV$4:CV$63)</f>
        <v>10</v>
      </c>
      <c r="CW69" s="8">
        <f>SUBTOTAL(109,CW$4:CW$63)</f>
        <v>58</v>
      </c>
      <c r="CX69" s="8">
        <f>SUBTOTAL(109,CX$4:CX$63)</f>
        <v>0</v>
      </c>
      <c r="CY69" s="8">
        <f>SUBTOTAL(109,CY$4:CY$63)</f>
        <v>11</v>
      </c>
      <c r="CZ69" s="8">
        <f>SUBTOTAL(109,CZ$4:CZ$63)</f>
        <v>48</v>
      </c>
      <c r="DA69" s="8">
        <f>SUBTOTAL(109,DA$4:DA$63)</f>
        <v>0</v>
      </c>
      <c r="DB69" s="8">
        <f>SUBTOTAL(109,DB$4:DB$63)</f>
        <v>5.5</v>
      </c>
      <c r="DC69" s="8">
        <f>SUBTOTAL(109,DC$4:DC$63)</f>
        <v>43.5</v>
      </c>
      <c r="DD69" s="8">
        <f>SUBTOTAL(109,DD$4:DD$63)</f>
        <v>0</v>
      </c>
      <c r="DE69" s="8">
        <f>SUBTOTAL(109,DE$4:DE$63)</f>
        <v>9</v>
      </c>
      <c r="DF69" s="8">
        <f>SUBTOTAL(109,DF$4:DF$63)</f>
        <v>35.5</v>
      </c>
      <c r="DG69" s="8">
        <f>SUBTOTAL(109,DG$4:DG$63)</f>
        <v>0</v>
      </c>
      <c r="DH69" s="8">
        <f>SUBTOTAL(109,DH$4:DH$63)</f>
        <v>3</v>
      </c>
      <c r="DI69" s="8">
        <f>SUBTOTAL(109,DI$4:DI$63)</f>
        <v>34.5</v>
      </c>
      <c r="DJ69" s="8">
        <f>SUBTOTAL(109,DJ$4:DJ$63)</f>
        <v>0</v>
      </c>
      <c r="DK69" s="8">
        <f>SUBTOTAL(109,DK$4:DK$63)</f>
        <v>3</v>
      </c>
      <c r="DL69" s="8">
        <f>SUBTOTAL(109,DL$4:DL$63)</f>
        <v>32.5</v>
      </c>
      <c r="DM69" s="8">
        <f>SUBTOTAL(109,DM$4:DM$63)</f>
        <v>0</v>
      </c>
      <c r="DN69" s="37"/>
      <c r="DO69" s="37"/>
    </row>
    <row r="70" spans="1:119" ht="12.75"/>
    <row r="74" spans="1:119">
      <c r="G74" s="174"/>
    </row>
    <row r="75" spans="1:119">
      <c r="G75" s="174"/>
    </row>
    <row r="76" spans="1:119">
      <c r="F76" s="175"/>
    </row>
    <row r="77" spans="1:119" ht="12.75"/>
  </sheetData>
  <autoFilter ref="C3:DO63" xr:uid="{00000000-0009-0000-0000-000000000000}"/>
  <mergeCells count="72">
    <mergeCell ref="DE1:DG1"/>
    <mergeCell ref="DE65:DF65"/>
    <mergeCell ref="DH1:DJ1"/>
    <mergeCell ref="DH65:DI65"/>
    <mergeCell ref="DK1:DM1"/>
    <mergeCell ref="DK65:DL65"/>
    <mergeCell ref="CV1:CX1"/>
    <mergeCell ref="CV65:CW65"/>
    <mergeCell ref="CY1:DA1"/>
    <mergeCell ref="CY65:CZ65"/>
    <mergeCell ref="DB1:DD1"/>
    <mergeCell ref="DB65:DC65"/>
    <mergeCell ref="CM1:CO1"/>
    <mergeCell ref="CM65:CN65"/>
    <mergeCell ref="CP1:CR1"/>
    <mergeCell ref="CP65:CQ65"/>
    <mergeCell ref="CS1:CU1"/>
    <mergeCell ref="CS65:CT65"/>
    <mergeCell ref="CD1:CF1"/>
    <mergeCell ref="CD65:CE65"/>
    <mergeCell ref="CG1:CI1"/>
    <mergeCell ref="CG65:CH65"/>
    <mergeCell ref="CJ1:CL1"/>
    <mergeCell ref="CJ65:CK65"/>
    <mergeCell ref="AE65:AF65"/>
    <mergeCell ref="AB65:AC65"/>
    <mergeCell ref="Y65:Z65"/>
    <mergeCell ref="AE1:AG1"/>
    <mergeCell ref="AB1:AD1"/>
    <mergeCell ref="Y1:AA1"/>
    <mergeCell ref="BX1:BZ1"/>
    <mergeCell ref="BX65:BY65"/>
    <mergeCell ref="CA1:CC1"/>
    <mergeCell ref="CA65:CB65"/>
    <mergeCell ref="BR1:BT1"/>
    <mergeCell ref="BR65:BS65"/>
    <mergeCell ref="BU1:BW1"/>
    <mergeCell ref="BU65:BV65"/>
    <mergeCell ref="BL1:BN1"/>
    <mergeCell ref="BL65:BM65"/>
    <mergeCell ref="BO1:BQ1"/>
    <mergeCell ref="BO65:BP65"/>
    <mergeCell ref="AZ1:BB1"/>
    <mergeCell ref="AZ65:BA65"/>
    <mergeCell ref="BC1:BE1"/>
    <mergeCell ref="BC65:BD65"/>
    <mergeCell ref="BF1:BH1"/>
    <mergeCell ref="BF65:BG65"/>
    <mergeCell ref="BI1:BK1"/>
    <mergeCell ref="BI65:BJ65"/>
    <mergeCell ref="V1:X1"/>
    <mergeCell ref="J65:K65"/>
    <mergeCell ref="M65:N65"/>
    <mergeCell ref="P65:Q65"/>
    <mergeCell ref="S65:T65"/>
    <mergeCell ref="V65:W65"/>
    <mergeCell ref="J1:L1"/>
    <mergeCell ref="M1:O1"/>
    <mergeCell ref="P1:R1"/>
    <mergeCell ref="S1:U1"/>
    <mergeCell ref="AW1:AY1"/>
    <mergeCell ref="AH1:AJ1"/>
    <mergeCell ref="AK1:AM1"/>
    <mergeCell ref="AN1:AP1"/>
    <mergeCell ref="AQ1:AS1"/>
    <mergeCell ref="AT1:AV1"/>
    <mergeCell ref="AT65:AU65"/>
    <mergeCell ref="AW65:AX65"/>
    <mergeCell ref="AH65:AI65"/>
    <mergeCell ref="AK65:AL65"/>
    <mergeCell ref="AN65:AO65"/>
    <mergeCell ref="AQ65:AR65"/>
  </mergeCells>
  <phoneticPr fontId="2" type="noConversion"/>
  <conditionalFormatting sqref="I69">
    <cfRule type="cellIs" dxfId="110" priority="83" stopIfTrue="1" operator="lessThan">
      <formula>C69*0.75</formula>
    </cfRule>
    <cfRule type="cellIs" dxfId="109" priority="83" stopIfTrue="1" operator="between">
      <formula>C69*0.75</formula>
      <formula>#REF!</formula>
    </cfRule>
    <cfRule type="cellIs" dxfId="108" priority="83" stopIfTrue="1" operator="greaterThan">
      <formula>C69</formula>
    </cfRule>
  </conditionalFormatting>
  <conditionalFormatting sqref="J2:J3 CA2:CA3 BR2:BR3 BU2:BU3 P2:P3 S2:S3 V2:V3 Y2:Y3 AB2:AB3 AE2:AE3 AH2:AH3 AK2:AK3 AN2:AN3 AQ2:AQ3 AT2:AT3 AW2:AW3 AZ2:AZ3 BC2:BC3 BF2:BF3 BI2:BI3 BL2:BL3 BO2:BO3 BX2:BX3 M2:M3">
    <cfRule type="expression" dxfId="107" priority="75" stopIfTrue="1">
      <formula>J$1=TODAY()+DailyScrumDateModifier</formula>
    </cfRule>
  </conditionalFormatting>
  <conditionalFormatting sqref="K2:K3 Q2:Q3 T2:T3 W2:W3 Z2:Z3 AC2:AC3 AF2:AF3 AI2:AI3 AL2:AL3 AO2:AO3 AU3 AX3 BA3 BD3 BG3 BJ3 BM3 BP3 BS3 BV3 BY3 CB3 N2:N3 AR2:AR3">
    <cfRule type="expression" dxfId="106" priority="76" stopIfTrue="1">
      <formula>J$1=TODAY()+DailyScrumDateModifier</formula>
    </cfRule>
  </conditionalFormatting>
  <conditionalFormatting sqref="L2:L3 R2:R3 U2:U3 X2:X3 AA2:AA3 AD2:AD3 AG2:AG3 AJ2:AJ3 AM2:AM3 AP2:AP3 AS2:AS3 AV2:AV3 AY2:AY3 BB2:BB3 BE2:BE3 BH2:BH3 BK2:BK3 BN2:BN3 BQ2:BQ3 BT2:BT3 BW2:BW3 BZ2:BZ3 CC2:CC3 O2:O3 CF2:CF3 CI2:CI3 CL2:CL3 CO2:CO3 CR2:CR3 CU2:CU3 CX2:CX3 DA2:DA3 DD2:DD3 DG2:DG3 DJ2:DJ3 DM2:DM3">
    <cfRule type="expression" dxfId="105" priority="77" stopIfTrue="1">
      <formula>J$1=TODAY()+DailyScrumDateModifier</formula>
    </cfRule>
  </conditionalFormatting>
  <conditionalFormatting sqref="S4:S63 AW4:AW63 AT4:AT63 AQ4:AQ63 AN4:AN63 AK4:AK63 AH4:AH63 AE4:AE63 AB4:AB63 Y4:Y63 V4:V63 CA4:CA63 BX4:BX63 BU4:BU63 BR4:BR63 BO4:BO63 BL4:BL63 BI4:BI63 BF4:BF63 BC4:BC63 AZ4:AZ63 M4:M63 J4:J63 P4:P63 CM4:CM63 CY4:CY63 DK4:DK63">
    <cfRule type="expression" dxfId="104" priority="86" stopIfTrue="1">
      <formula>J$1=TODAY()+DailyScrumDateModifier</formula>
    </cfRule>
    <cfRule type="expression" dxfId="103" priority="86" stopIfTrue="1">
      <formula>MOD(ROW(),2)</formula>
    </cfRule>
  </conditionalFormatting>
  <conditionalFormatting sqref="N4:N63 AX4:AX63 AU4:AU63 AR4:AR63 AL4:AL63 AF4:AF63 AC4:AC63 Z4:Z63 W4:W63 Q4:Q63 CB4:CB63 BY4:BY63 BV4:BV63 BS4:BS63 BP4:BP63 BM4:BM63 BJ4:BJ63 BG4:BG63 BD4:BD63 K4:K63 T4:T63 AI4:AI63 AO4:AO63 BA4:BA63 CH4:CH63 CN4:CN63 CT4:CT63 CZ4:CZ63 DF4:DF63 DL4:DL63">
    <cfRule type="expression" dxfId="102" priority="88" stopIfTrue="1">
      <formula>J$1=TODAY()+DailyScrumDateModifier</formula>
    </cfRule>
    <cfRule type="expression" dxfId="101" priority="88" stopIfTrue="1">
      <formula>MOD(ROW(),2)</formula>
    </cfRule>
  </conditionalFormatting>
  <conditionalFormatting sqref="DO4:DO64 H4:I63 CJ4:CJ63 CV4:CV63 DH4:DH63 A4:E63">
    <cfRule type="expression" dxfId="100" priority="90" stopIfTrue="1">
      <formula>MOD(ROW(),2)</formula>
    </cfRule>
  </conditionalFormatting>
  <conditionalFormatting sqref="CC4:CC63 BZ4:BZ63 BW4:BW63 BT4:BT63 BQ4:BQ63 BN4:BN63 BK4:BK63 BH4:BH63 BE4:BE63 BB4:BB63 X4:X63 U4:U63 R4:R63 O4:O63 AY4:AY63 AV4:AV63 AS4:AS63 AP4:AP63 AM4:AM63 AJ4:AJ63 AG4:AG63 AD4:AD63 AA4:AA63 L4:L63 CF4:CF63 CI4:CI63 CL4:CL63 CO4:CO63 CR4:CR63 CU4:CU63 CX4:CX63 DA4:DA63 DD4:DD63 DG4:DG63 DJ4:DJ63 DM4:DM63">
    <cfRule type="cellIs" dxfId="99" priority="91" stopIfTrue="1" operator="equal">
      <formula>"Pending"</formula>
    </cfRule>
    <cfRule type="cellIs" dxfId="98" priority="91" stopIfTrue="1" operator="equal">
      <formula>"In Progress"</formula>
    </cfRule>
    <cfRule type="cellIs" dxfId="97" priority="91" stopIfTrue="1" operator="equal">
      <formula>"Complete"</formula>
    </cfRule>
  </conditionalFormatting>
  <conditionalFormatting sqref="J1:DM1">
    <cfRule type="expression" dxfId="96" priority="78" stopIfTrue="1">
      <formula>J$1=TODAY()+DailyScrumDateModifier</formula>
    </cfRule>
    <cfRule type="expression" dxfId="95" priority="78" stopIfTrue="1">
      <formula>J$1=TODAY()</formula>
    </cfRule>
  </conditionalFormatting>
  <conditionalFormatting sqref="J70:K71 M70:N71">
    <cfRule type="expression" dxfId="94" priority="80" stopIfTrue="1">
      <formula>"I1=TODAY()"</formula>
    </cfRule>
  </conditionalFormatting>
  <conditionalFormatting sqref="G65">
    <cfRule type="cellIs" dxfId="93" priority="81" stopIfTrue="1" operator="equal">
      <formula>"Complete"</formula>
    </cfRule>
    <cfRule type="cellIs" dxfId="92" priority="81" stopIfTrue="1" operator="equal">
      <formula>"In Progress"</formula>
    </cfRule>
  </conditionalFormatting>
  <conditionalFormatting sqref="G4:G63">
    <cfRule type="cellIs" dxfId="91" priority="94" stopIfTrue="1" operator="equal">
      <formula>"Complete"</formula>
    </cfRule>
    <cfRule type="cellIs" dxfId="90" priority="94" stopIfTrue="1" operator="equal">
      <formula>"In Progress"</formula>
    </cfRule>
    <cfRule type="cellIs" dxfId="89" priority="94" stopIfTrue="1" operator="equal">
      <formula>"Pending"</formula>
    </cfRule>
  </conditionalFormatting>
  <conditionalFormatting sqref="CD2:CD3">
    <cfRule type="expression" dxfId="88" priority="67" stopIfTrue="1">
      <formula>CD$1=TODAY()+DailyScrumDateModifier</formula>
    </cfRule>
  </conditionalFormatting>
  <conditionalFormatting sqref="CE3">
    <cfRule type="expression" dxfId="87" priority="68" stopIfTrue="1">
      <formula>CD$1=TODAY()+DailyScrumDateModifier</formula>
    </cfRule>
  </conditionalFormatting>
  <conditionalFormatting sqref="CD4:CD63 CP4:CP63 DB4:DB63">
    <cfRule type="expression" dxfId="86" priority="69" stopIfTrue="1">
      <formula>CD$1=TODAY()+DailyScrumDateModifier</formula>
    </cfRule>
  </conditionalFormatting>
  <conditionalFormatting sqref="CE4:CE63 CK4:CK63 CQ4:CQ63 CW4:CW63 DC4:DC63 DI4:DI63">
    <cfRule type="expression" dxfId="85" priority="70" stopIfTrue="1">
      <formula>CD$1=TODAY()+DailyScrumDateModifier</formula>
    </cfRule>
  </conditionalFormatting>
  <conditionalFormatting sqref="CG2:CG3">
    <cfRule type="expression" dxfId="84" priority="61" stopIfTrue="1">
      <formula>CG$1=TODAY()+DailyScrumDateModifier</formula>
    </cfRule>
  </conditionalFormatting>
  <conditionalFormatting sqref="CH2:CH3">
    <cfRule type="expression" dxfId="83" priority="62" stopIfTrue="1">
      <formula>CG$1=TODAY()+DailyScrumDateModifier</formula>
    </cfRule>
  </conditionalFormatting>
  <conditionalFormatting sqref="CG4:CG63 CS4:CS63 DE4:DE63">
    <cfRule type="expression" dxfId="82" priority="63" stopIfTrue="1">
      <formula>MOD(ROW(),2)</formula>
    </cfRule>
    <cfRule type="expression" dxfId="81" priority="63" stopIfTrue="1">
      <formula>CG$1=TODAY()+DailyScrumDateModifier</formula>
    </cfRule>
  </conditionalFormatting>
  <conditionalFormatting sqref="CJ2:CJ3">
    <cfRule type="expression" dxfId="80" priority="55" stopIfTrue="1">
      <formula>CJ$1=TODAY()+DailyScrumDateModifier</formula>
    </cfRule>
  </conditionalFormatting>
  <conditionalFormatting sqref="CK2:CK3">
    <cfRule type="expression" dxfId="79" priority="56" stopIfTrue="1">
      <formula>CJ$1=TODAY()+DailyScrumDateModifier</formula>
    </cfRule>
  </conditionalFormatting>
  <conditionalFormatting sqref="CM2:CM3">
    <cfRule type="expression" dxfId="78" priority="49" stopIfTrue="1">
      <formula>CM$1=TODAY()+DailyScrumDateModifier</formula>
    </cfRule>
  </conditionalFormatting>
  <conditionalFormatting sqref="CN2:CN3">
    <cfRule type="expression" dxfId="77" priority="50" stopIfTrue="1">
      <formula>CM$1=TODAY()+DailyScrumDateModifier</formula>
    </cfRule>
  </conditionalFormatting>
  <conditionalFormatting sqref="CP2:CP3">
    <cfRule type="expression" dxfId="76" priority="43" stopIfTrue="1">
      <formula>CP$1=TODAY()+DailyScrumDateModifier</formula>
    </cfRule>
  </conditionalFormatting>
  <conditionalFormatting sqref="CQ2:CQ3">
    <cfRule type="expression" dxfId="75" priority="44" stopIfTrue="1">
      <formula>CP$1=TODAY()+DailyScrumDateModifier</formula>
    </cfRule>
  </conditionalFormatting>
  <conditionalFormatting sqref="CS2:CS3">
    <cfRule type="expression" dxfId="74" priority="37" stopIfTrue="1">
      <formula>CS$1=TODAY()+DailyScrumDateModifier</formula>
    </cfRule>
  </conditionalFormatting>
  <conditionalFormatting sqref="CT2:CT3">
    <cfRule type="expression" dxfId="73" priority="38" stopIfTrue="1">
      <formula>CS$1=TODAY()+DailyScrumDateModifier</formula>
    </cfRule>
  </conditionalFormatting>
  <conditionalFormatting sqref="CV2:CV3">
    <cfRule type="expression" dxfId="72" priority="31" stopIfTrue="1">
      <formula>CV$1=TODAY()+DailyScrumDateModifier</formula>
    </cfRule>
  </conditionalFormatting>
  <conditionalFormatting sqref="CW2:CW3">
    <cfRule type="expression" dxfId="71" priority="32" stopIfTrue="1">
      <formula>CV$1=TODAY()+DailyScrumDateModifier</formula>
    </cfRule>
  </conditionalFormatting>
  <conditionalFormatting sqref="CY2:CY3">
    <cfRule type="expression" dxfId="70" priority="25" stopIfTrue="1">
      <formula>CY$1=TODAY()+DailyScrumDateModifier</formula>
    </cfRule>
  </conditionalFormatting>
  <conditionalFormatting sqref="CZ2:CZ3">
    <cfRule type="expression" dxfId="69" priority="26" stopIfTrue="1">
      <formula>CY$1=TODAY()+DailyScrumDateModifier</formula>
    </cfRule>
  </conditionalFormatting>
  <conditionalFormatting sqref="DB2:DB3">
    <cfRule type="expression" dxfId="68" priority="19" stopIfTrue="1">
      <formula>DB$1=TODAY()+DailyScrumDateModifier</formula>
    </cfRule>
  </conditionalFormatting>
  <conditionalFormatting sqref="DC2:DC3">
    <cfRule type="expression" dxfId="67" priority="20" stopIfTrue="1">
      <formula>DB$1=TODAY()+DailyScrumDateModifier</formula>
    </cfRule>
  </conditionalFormatting>
  <conditionalFormatting sqref="DE2:DE3">
    <cfRule type="expression" dxfId="66" priority="13" stopIfTrue="1">
      <formula>DE$1=TODAY()+DailyScrumDateModifier</formula>
    </cfRule>
  </conditionalFormatting>
  <conditionalFormatting sqref="DF2:DF3">
    <cfRule type="expression" dxfId="65" priority="14" stopIfTrue="1">
      <formula>DE$1=TODAY()+DailyScrumDateModifier</formula>
    </cfRule>
  </conditionalFormatting>
  <conditionalFormatting sqref="DH2:DH3">
    <cfRule type="expression" dxfId="64" priority="7" stopIfTrue="1">
      <formula>DH$1=TODAY()+DailyScrumDateModifier</formula>
    </cfRule>
  </conditionalFormatting>
  <conditionalFormatting sqref="DI2:DI3">
    <cfRule type="expression" dxfId="63" priority="8" stopIfTrue="1">
      <formula>DH$1=TODAY()+DailyScrumDateModifier</formula>
    </cfRule>
  </conditionalFormatting>
  <conditionalFormatting sqref="DK2:DK3">
    <cfRule type="expression" dxfId="62" priority="1" stopIfTrue="1">
      <formula>DK$1=TODAY()+DailyScrumDateModifier</formula>
    </cfRule>
  </conditionalFormatting>
  <conditionalFormatting sqref="DL2:DL3">
    <cfRule type="expression" dxfId="61" priority="2" stopIfTrue="1">
      <formula>DK$1=TODAY()+DailyScrumDateModifier</formula>
    </cfRule>
  </conditionalFormatting>
  <dataValidations count="3">
    <dataValidation type="list" allowBlank="1" showInputMessage="1" showErrorMessage="1" sqref="F4:F63" xr:uid="{00000000-0002-0000-0000-000000000000}">
      <formula1>Members</formula1>
    </dataValidation>
    <dataValidation type="list" allowBlank="1" showInputMessage="1" showErrorMessage="1" sqref="A4:A63" xr:uid="{00000000-0002-0000-0000-000001000000}">
      <formula1>Worktype</formula1>
    </dataValidation>
    <dataValidation type="list" allowBlank="1" showInputMessage="1" showErrorMessage="1" sqref="B4:B63" xr:uid="{00000000-0002-0000-0000-000002000000}">
      <formula1>Deliverable</formula1>
    </dataValidation>
  </dataValidations>
  <pageMargins left="0.75" right="0.75" top="1" bottom="1"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AA51"/>
  <sheetViews>
    <sheetView zoomScale="190" zoomScaleNormal="190" workbookViewId="0">
      <selection activeCell="Z14" sqref="Z14"/>
    </sheetView>
  </sheetViews>
  <sheetFormatPr defaultColWidth="9.140625" defaultRowHeight="12.95"/>
  <cols>
    <col min="1" max="4" width="6.85546875" style="6" customWidth="1"/>
    <col min="5" max="25" width="6.7109375" style="6" customWidth="1"/>
    <col min="26" max="27" width="9.28515625" style="6" bestFit="1" customWidth="1"/>
    <col min="28" max="16384" width="9.140625" style="6"/>
  </cols>
  <sheetData>
    <row r="1" spans="1:1">
      <c r="A1" s="141"/>
    </row>
    <row r="19" spans="1:25">
      <c r="A19" s="150" t="str">
        <f>IF(SkipWeekends, "Working Day", "Calendar Day")</f>
        <v>Working Day</v>
      </c>
      <c r="B19" s="151"/>
      <c r="C19" s="152"/>
      <c r="D19" s="152"/>
      <c r="E19" s="152">
        <v>1</v>
      </c>
      <c r="F19" s="152">
        <v>2</v>
      </c>
      <c r="G19" s="152">
        <v>3</v>
      </c>
      <c r="H19" s="152">
        <v>4</v>
      </c>
      <c r="I19" s="152">
        <v>5</v>
      </c>
      <c r="J19" s="152">
        <v>6</v>
      </c>
      <c r="K19" s="152">
        <v>7</v>
      </c>
      <c r="L19" s="152">
        <v>8</v>
      </c>
      <c r="M19" s="152">
        <v>9</v>
      </c>
      <c r="N19" s="152">
        <v>10</v>
      </c>
      <c r="O19" s="152">
        <v>26</v>
      </c>
      <c r="P19" s="152">
        <v>27</v>
      </c>
      <c r="Q19" s="152">
        <v>28</v>
      </c>
      <c r="R19" s="152">
        <v>29</v>
      </c>
      <c r="S19" s="152">
        <v>30</v>
      </c>
      <c r="T19" s="152">
        <v>31</v>
      </c>
      <c r="U19" s="152">
        <v>32</v>
      </c>
      <c r="V19" s="152">
        <v>33</v>
      </c>
      <c r="W19" s="152">
        <v>34</v>
      </c>
      <c r="X19" s="152">
        <v>35</v>
      </c>
      <c r="Y19" s="152">
        <v>36</v>
      </c>
    </row>
    <row r="20" spans="1:25">
      <c r="A20" s="150" t="s">
        <v>131</v>
      </c>
      <c r="B20" s="151"/>
      <c r="C20" s="152"/>
      <c r="D20" s="152"/>
      <c r="E20" s="153">
        <f>INDEX(SprintDates,1,(E19-1)*BurndownColumns+1)</f>
        <v>45355</v>
      </c>
      <c r="F20" s="153">
        <f t="shared" ref="F20:R20" si="0">INDEX(SprintDates,1,(F19-1)*BurndownColumns+1)</f>
        <v>45356</v>
      </c>
      <c r="G20" s="153">
        <f t="shared" si="0"/>
        <v>45357</v>
      </c>
      <c r="H20" s="153">
        <f t="shared" si="0"/>
        <v>45358</v>
      </c>
      <c r="I20" s="153">
        <f t="shared" si="0"/>
        <v>45359</v>
      </c>
      <c r="J20" s="153">
        <f t="shared" si="0"/>
        <v>45362</v>
      </c>
      <c r="K20" s="153">
        <f t="shared" si="0"/>
        <v>45363</v>
      </c>
      <c r="L20" s="153">
        <f t="shared" si="0"/>
        <v>45364</v>
      </c>
      <c r="M20" s="153">
        <f t="shared" si="0"/>
        <v>45365</v>
      </c>
      <c r="N20" s="153">
        <f t="shared" si="0"/>
        <v>45366</v>
      </c>
      <c r="O20" s="153">
        <f t="shared" si="0"/>
        <v>45390</v>
      </c>
      <c r="P20" s="153">
        <f t="shared" si="0"/>
        <v>45391</v>
      </c>
      <c r="Q20" s="153">
        <f t="shared" si="0"/>
        <v>45392</v>
      </c>
      <c r="R20" s="153">
        <f t="shared" si="0"/>
        <v>45393</v>
      </c>
      <c r="S20" s="153">
        <f t="shared" ref="S20:T20" si="1">INDEX(SprintDates,1,(S19-1)*BurndownColumns+1)</f>
        <v>45394</v>
      </c>
      <c r="T20" s="153">
        <f t="shared" si="1"/>
        <v>45397</v>
      </c>
      <c r="U20" s="153">
        <f t="shared" ref="U20:Y20" si="2">INDEX(SprintDates,1,(U19-1)*BurndownColumns+1)</f>
        <v>45398</v>
      </c>
      <c r="V20" s="153">
        <f t="shared" si="2"/>
        <v>45399</v>
      </c>
      <c r="W20" s="153">
        <f t="shared" si="2"/>
        <v>45400</v>
      </c>
      <c r="X20" s="153">
        <f t="shared" si="2"/>
        <v>45401</v>
      </c>
      <c r="Y20" s="153">
        <f t="shared" si="2"/>
        <v>45404</v>
      </c>
    </row>
    <row r="21" spans="1:25">
      <c r="A21" s="150"/>
      <c r="B21" s="151"/>
      <c r="C21" s="152"/>
      <c r="D21" s="152"/>
      <c r="E21" s="153"/>
      <c r="F21" s="153"/>
      <c r="G21" s="153"/>
      <c r="H21" s="153"/>
      <c r="I21" s="153"/>
      <c r="J21" s="153"/>
      <c r="K21" s="153"/>
      <c r="L21" s="153"/>
      <c r="M21" s="153"/>
      <c r="N21" s="153"/>
      <c r="O21" s="153"/>
      <c r="P21" s="153"/>
      <c r="Q21" s="153"/>
      <c r="R21" s="153"/>
      <c r="S21" s="153"/>
      <c r="T21" s="153"/>
      <c r="U21" s="153"/>
      <c r="V21" s="153"/>
      <c r="W21" s="153"/>
      <c r="X21" s="153"/>
      <c r="Y21" s="153"/>
    </row>
    <row r="22" spans="1:25">
      <c r="A22" s="150" t="s">
        <v>132</v>
      </c>
      <c r="B22" s="152"/>
      <c r="C22" s="152"/>
      <c r="D22" s="154"/>
      <c r="E22" s="152">
        <f t="shared" ref="E22:R22" ca="1" si="3">IF(E20&gt;TODAY(), #N/A, SUM(INDEX(Burndown,,(E19-1)*BurndownColumns+HoursLeftColumn)))</f>
        <v>124</v>
      </c>
      <c r="F22" s="152">
        <f t="shared" ca="1" si="3"/>
        <v>123.5</v>
      </c>
      <c r="G22" s="152">
        <f t="shared" ca="1" si="3"/>
        <v>125.5</v>
      </c>
      <c r="H22" s="152">
        <f t="shared" ca="1" si="3"/>
        <v>122.5</v>
      </c>
      <c r="I22" s="152">
        <f t="shared" ca="1" si="3"/>
        <v>122.5</v>
      </c>
      <c r="J22" s="152">
        <f t="shared" ca="1" si="3"/>
        <v>122.5</v>
      </c>
      <c r="K22" s="152">
        <f t="shared" ca="1" si="3"/>
        <v>118.5</v>
      </c>
      <c r="L22" s="152">
        <f t="shared" ca="1" si="3"/>
        <v>118</v>
      </c>
      <c r="M22" s="152">
        <f t="shared" ca="1" si="3"/>
        <v>99.5</v>
      </c>
      <c r="N22" s="152">
        <f t="shared" ca="1" si="3"/>
        <v>95</v>
      </c>
      <c r="O22" s="152">
        <f ca="1">IF(O20&gt;TODAY(), #N/A, SUM(INDEX(Burndown,,(O19-1)*BurndownColumns+HoursLeftColumn)))</f>
        <v>87.5</v>
      </c>
      <c r="P22" s="152">
        <f ca="1">IF(P20&gt;TODAY(), #N/A, SUM(INDEX(Burndown,,(P19-1)*BurndownColumns+HoursLeftColumn)))</f>
        <v>87.3</v>
      </c>
      <c r="Q22" s="152">
        <f t="shared" ca="1" si="3"/>
        <v>85.3</v>
      </c>
      <c r="R22" s="152">
        <f t="shared" ca="1" si="3"/>
        <v>75.5</v>
      </c>
      <c r="S22" s="152">
        <f t="shared" ref="S22:T22" ca="1" si="4">IF(S20&gt;TODAY(), #N/A, SUM(INDEX(Burndown,,(S19-1)*BurndownColumns+HoursLeftColumn)))</f>
        <v>67</v>
      </c>
      <c r="T22" s="152">
        <f t="shared" ca="1" si="4"/>
        <v>58</v>
      </c>
      <c r="U22" s="152">
        <f t="shared" ref="U22:Y22" ca="1" si="5">IF(U20&gt;TODAY(), #N/A, SUM(INDEX(Burndown,,(U19-1)*BurndownColumns+HoursLeftColumn)))</f>
        <v>48</v>
      </c>
      <c r="V22" s="152">
        <f t="shared" ca="1" si="5"/>
        <v>43.5</v>
      </c>
      <c r="W22" s="152">
        <f t="shared" ca="1" si="5"/>
        <v>35.5</v>
      </c>
      <c r="X22" s="152">
        <f t="shared" ca="1" si="5"/>
        <v>34.5</v>
      </c>
      <c r="Y22" s="152" t="e">
        <f t="shared" ca="1" si="5"/>
        <v>#N/A</v>
      </c>
    </row>
    <row r="23" spans="1:25">
      <c r="A23" s="150" t="s">
        <v>133</v>
      </c>
      <c r="B23" s="152"/>
      <c r="C23" s="152"/>
      <c r="D23" s="154"/>
      <c r="E23" s="152">
        <f t="shared" ref="E23:R23" ca="1" si="6">IF(E20&gt;TODAY(), #N/A, SUM(INDEX(Burndown,,(E19-1)*BurndownColumns+HoursSpentColumn)))</f>
        <v>6</v>
      </c>
      <c r="F23" s="152">
        <f t="shared" ca="1" si="6"/>
        <v>0</v>
      </c>
      <c r="G23" s="152">
        <f t="shared" ca="1" si="6"/>
        <v>0</v>
      </c>
      <c r="H23" s="152">
        <f t="shared" ca="1" si="6"/>
        <v>3</v>
      </c>
      <c r="I23" s="152">
        <f t="shared" ca="1" si="6"/>
        <v>0</v>
      </c>
      <c r="J23" s="152">
        <f t="shared" ca="1" si="6"/>
        <v>0</v>
      </c>
      <c r="K23" s="152">
        <f t="shared" ca="1" si="6"/>
        <v>4</v>
      </c>
      <c r="L23" s="152">
        <f t="shared" ca="1" si="6"/>
        <v>0.5</v>
      </c>
      <c r="M23" s="152">
        <f t="shared" ca="1" si="6"/>
        <v>20.5</v>
      </c>
      <c r="N23" s="152">
        <f t="shared" ca="1" si="6"/>
        <v>2.5</v>
      </c>
      <c r="O23" s="152">
        <f t="shared" ca="1" si="6"/>
        <v>0</v>
      </c>
      <c r="P23" s="152">
        <f t="shared" ca="1" si="6"/>
        <v>0.2</v>
      </c>
      <c r="Q23" s="152">
        <f t="shared" ca="1" si="6"/>
        <v>2</v>
      </c>
      <c r="R23" s="152">
        <f t="shared" ca="1" si="6"/>
        <v>10.3</v>
      </c>
      <c r="S23" s="152">
        <f t="shared" ref="S23:T23" ca="1" si="7">IF(S20&gt;TODAY(), #N/A, SUM(INDEX(Burndown,,(S19-1)*BurndownColumns+HoursSpentColumn)))</f>
        <v>8.5</v>
      </c>
      <c r="T23" s="152">
        <f t="shared" ca="1" si="7"/>
        <v>10</v>
      </c>
      <c r="U23" s="152">
        <f t="shared" ref="U23:Y23" ca="1" si="8">IF(U20&gt;TODAY(), #N/A, SUM(INDEX(Burndown,,(U19-1)*BurndownColumns+HoursSpentColumn)))</f>
        <v>11</v>
      </c>
      <c r="V23" s="152">
        <f t="shared" ca="1" si="8"/>
        <v>5.5</v>
      </c>
      <c r="W23" s="152">
        <f t="shared" ca="1" si="8"/>
        <v>9</v>
      </c>
      <c r="X23" s="152">
        <f t="shared" ca="1" si="8"/>
        <v>3</v>
      </c>
      <c r="Y23" s="152" t="e">
        <f t="shared" ca="1" si="8"/>
        <v>#N/A</v>
      </c>
    </row>
    <row r="24" spans="1:25">
      <c r="A24" s="150" t="s">
        <v>134</v>
      </c>
      <c r="B24" s="152"/>
      <c r="C24" s="152"/>
      <c r="D24" s="154"/>
      <c r="E24" s="152">
        <f ca="1">IF(E20&gt;TODAY(), #N/A, SUM($E23:E23))</f>
        <v>6</v>
      </c>
      <c r="F24" s="152">
        <f ca="1">IF(F20&gt;TODAY(), #N/A, SUM($E23:F23))</f>
        <v>6</v>
      </c>
      <c r="G24" s="152">
        <f ca="1">IF(G20&gt;TODAY(), #N/A, SUM($E23:G23))</f>
        <v>6</v>
      </c>
      <c r="H24" s="152">
        <f ca="1">IF(H20&gt;TODAY(), #N/A, SUM($E23:H23))</f>
        <v>9</v>
      </c>
      <c r="I24" s="152">
        <f ca="1">IF(I20&gt;TODAY(), #N/A, SUM($E23:I23))</f>
        <v>9</v>
      </c>
      <c r="J24" s="152">
        <f ca="1">IF(J20&gt;TODAY(), #N/A, SUM($E23:J23))</f>
        <v>9</v>
      </c>
      <c r="K24" s="152">
        <f ca="1">IF(K20&gt;TODAY(), #N/A, SUM($E23:K23))</f>
        <v>13</v>
      </c>
      <c r="L24" s="152">
        <f ca="1">IF(L20&gt;TODAY(), #N/A, SUM($E23:L23))</f>
        <v>13.5</v>
      </c>
      <c r="M24" s="152">
        <f ca="1">IF(M20&gt;TODAY(), #N/A, SUM($E23:M23))</f>
        <v>34</v>
      </c>
      <c r="N24" s="152">
        <f ca="1">IF(N20&gt;TODAY(), #N/A, SUM($E23:N23))</f>
        <v>36.5</v>
      </c>
      <c r="O24" s="152">
        <f ca="1">IF(O20&gt;TODAY(), #N/A, SUM($E23:O23))</f>
        <v>36.5</v>
      </c>
      <c r="P24" s="152">
        <f ca="1">IF(P20&gt;TODAY(), #N/A, SUM($E23:P23))</f>
        <v>36.700000000000003</v>
      </c>
      <c r="Q24" s="152">
        <f ca="1">IF(Q20&gt;TODAY(), #N/A, SUM($E23:Q23))</f>
        <v>38.700000000000003</v>
      </c>
      <c r="R24" s="152">
        <f ca="1">IF(R20&gt;TODAY(), #N/A, SUM($E23:R23))</f>
        <v>49</v>
      </c>
      <c r="S24" s="152">
        <f ca="1">IF(S20&gt;TODAY(), #N/A, SUM($E23:S23))</f>
        <v>57.5</v>
      </c>
      <c r="T24" s="152">
        <f ca="1">IF(T20&gt;TODAY(), #N/A, SUM($E23:T23))</f>
        <v>67.5</v>
      </c>
      <c r="U24" s="152">
        <f ca="1">IF(U20&gt;TODAY(), #N/A, SUM($E23:U23))</f>
        <v>78.5</v>
      </c>
      <c r="V24" s="152">
        <f ca="1">IF(V20&gt;TODAY(), #N/A, SUM($E23:V23))</f>
        <v>84</v>
      </c>
      <c r="W24" s="152">
        <f ca="1">IF(W20&gt;TODAY(), #N/A, SUM($E23:W23))</f>
        <v>93</v>
      </c>
      <c r="X24" s="152">
        <f ca="1">IF(X20&gt;TODAY(), #N/A, SUM($E23:X23))</f>
        <v>96</v>
      </c>
      <c r="Y24" s="152" t="e">
        <f ca="1">IF(Y20&gt;TODAY(), #N/A, SUM($E23:Y23))</f>
        <v>#N/A</v>
      </c>
    </row>
    <row r="25" spans="1:25">
      <c r="A25" s="150" t="s">
        <v>135</v>
      </c>
      <c r="B25" s="152"/>
      <c r="C25" s="152"/>
      <c r="D25" s="154"/>
      <c r="E25" s="152">
        <f t="shared" ref="E25:R25" ca="1" si="9">IF(E20&gt;TODAY(), #N/A, E22+E24)</f>
        <v>130</v>
      </c>
      <c r="F25" s="152">
        <f t="shared" ca="1" si="9"/>
        <v>129.5</v>
      </c>
      <c r="G25" s="152">
        <f t="shared" ca="1" si="9"/>
        <v>131.5</v>
      </c>
      <c r="H25" s="152">
        <f t="shared" ca="1" si="9"/>
        <v>131.5</v>
      </c>
      <c r="I25" s="152">
        <f t="shared" ca="1" si="9"/>
        <v>131.5</v>
      </c>
      <c r="J25" s="152">
        <f t="shared" ca="1" si="9"/>
        <v>131.5</v>
      </c>
      <c r="K25" s="152">
        <f t="shared" ca="1" si="9"/>
        <v>131.5</v>
      </c>
      <c r="L25" s="152">
        <f t="shared" ca="1" si="9"/>
        <v>131.5</v>
      </c>
      <c r="M25" s="152">
        <f t="shared" ca="1" si="9"/>
        <v>133.5</v>
      </c>
      <c r="N25" s="152">
        <f t="shared" ca="1" si="9"/>
        <v>131.5</v>
      </c>
      <c r="O25" s="152">
        <f t="shared" ca="1" si="9"/>
        <v>124</v>
      </c>
      <c r="P25" s="152">
        <f t="shared" ca="1" si="9"/>
        <v>124</v>
      </c>
      <c r="Q25" s="152">
        <f t="shared" ca="1" si="9"/>
        <v>124</v>
      </c>
      <c r="R25" s="152">
        <f t="shared" ca="1" si="9"/>
        <v>124.5</v>
      </c>
      <c r="S25" s="152">
        <f t="shared" ref="S25:T25" ca="1" si="10">IF(S20&gt;TODAY(), #N/A, S22+S24)</f>
        <v>124.5</v>
      </c>
      <c r="T25" s="152">
        <f t="shared" ca="1" si="10"/>
        <v>125.5</v>
      </c>
      <c r="U25" s="152">
        <f t="shared" ref="U25:Y25" ca="1" si="11">IF(U20&gt;TODAY(), #N/A, U22+U24)</f>
        <v>126.5</v>
      </c>
      <c r="V25" s="152">
        <f t="shared" ca="1" si="11"/>
        <v>127.5</v>
      </c>
      <c r="W25" s="152">
        <f t="shared" ca="1" si="11"/>
        <v>128.5</v>
      </c>
      <c r="X25" s="152">
        <f t="shared" ca="1" si="11"/>
        <v>130.5</v>
      </c>
      <c r="Y25" s="152" t="e">
        <f t="shared" ca="1" si="11"/>
        <v>#N/A</v>
      </c>
    </row>
    <row r="26" spans="1:25">
      <c r="A26" s="150"/>
      <c r="B26" s="152"/>
      <c r="C26" s="152"/>
      <c r="D26" s="154"/>
      <c r="E26" s="152"/>
      <c r="F26" s="152"/>
      <c r="G26" s="152"/>
      <c r="H26" s="152"/>
      <c r="I26" s="152"/>
      <c r="J26" s="152"/>
      <c r="K26" s="152"/>
      <c r="L26" s="152"/>
      <c r="M26" s="152"/>
      <c r="N26" s="152"/>
      <c r="O26" s="152"/>
      <c r="P26" s="152"/>
      <c r="Q26" s="152"/>
      <c r="R26" s="152"/>
      <c r="S26" s="152"/>
      <c r="T26" s="152"/>
      <c r="U26" s="152"/>
      <c r="V26" s="152"/>
      <c r="W26" s="152"/>
      <c r="X26" s="152"/>
      <c r="Y26" s="152"/>
    </row>
    <row r="27" spans="1:25">
      <c r="A27" s="150" t="s">
        <v>136</v>
      </c>
      <c r="B27" s="152"/>
      <c r="C27" s="152"/>
      <c r="D27" s="154"/>
      <c r="E27" s="155">
        <f t="shared" ref="E27:R27" ca="1" si="12">IF(E20&gt;TODAY(), #N/A, E24/E19)</f>
        <v>6</v>
      </c>
      <c r="F27" s="155">
        <f t="shared" ca="1" si="12"/>
        <v>3</v>
      </c>
      <c r="G27" s="155">
        <f t="shared" ca="1" si="12"/>
        <v>2</v>
      </c>
      <c r="H27" s="155">
        <f t="shared" ca="1" si="12"/>
        <v>2.25</v>
      </c>
      <c r="I27" s="155">
        <f t="shared" ca="1" si="12"/>
        <v>1.8</v>
      </c>
      <c r="J27" s="155">
        <f t="shared" ca="1" si="12"/>
        <v>1.5</v>
      </c>
      <c r="K27" s="155">
        <f t="shared" ca="1" si="12"/>
        <v>1.8571428571428572</v>
      </c>
      <c r="L27" s="155">
        <f t="shared" ca="1" si="12"/>
        <v>1.6875</v>
      </c>
      <c r="M27" s="155">
        <f t="shared" ca="1" si="12"/>
        <v>3.7777777777777777</v>
      </c>
      <c r="N27" s="155">
        <f t="shared" ca="1" si="12"/>
        <v>3.65</v>
      </c>
      <c r="O27" s="155">
        <f t="shared" ca="1" si="12"/>
        <v>1.4038461538461537</v>
      </c>
      <c r="P27" s="155">
        <f t="shared" ca="1" si="12"/>
        <v>1.3592592592592594</v>
      </c>
      <c r="Q27" s="155">
        <f t="shared" ca="1" si="12"/>
        <v>1.3821428571428573</v>
      </c>
      <c r="R27" s="155">
        <f t="shared" ca="1" si="12"/>
        <v>1.6896551724137931</v>
      </c>
      <c r="S27" s="155">
        <f t="shared" ref="S27:T27" ca="1" si="13">IF(S20&gt;TODAY(), #N/A, S24/S19)</f>
        <v>1.9166666666666667</v>
      </c>
      <c r="T27" s="155">
        <f t="shared" ca="1" si="13"/>
        <v>2.1774193548387095</v>
      </c>
      <c r="U27" s="155">
        <f t="shared" ref="U27:Y27" ca="1" si="14">IF(U20&gt;TODAY(), #N/A, U24/U19)</f>
        <v>2.453125</v>
      </c>
      <c r="V27" s="155">
        <f t="shared" ca="1" si="14"/>
        <v>2.5454545454545454</v>
      </c>
      <c r="W27" s="155">
        <f t="shared" ca="1" si="14"/>
        <v>2.7352941176470589</v>
      </c>
      <c r="X27" s="155">
        <f t="shared" ca="1" si="14"/>
        <v>2.7428571428571429</v>
      </c>
      <c r="Y27" s="155" t="e">
        <f t="shared" ca="1" si="14"/>
        <v>#N/A</v>
      </c>
    </row>
    <row r="28" spans="1:25">
      <c r="A28" s="150" t="s">
        <v>137</v>
      </c>
      <c r="B28" s="152"/>
      <c r="C28" s="152"/>
      <c r="D28" s="154"/>
      <c r="E28" s="153">
        <f t="shared" ref="E28:R28" ca="1" si="15">IF(E20&gt;TODAY(), #N/A, IF(E27=0, SprintStart, E20 + (E22/E27)))</f>
        <v>45375.666666666664</v>
      </c>
      <c r="F28" s="153">
        <f t="shared" ca="1" si="15"/>
        <v>45397.166666666664</v>
      </c>
      <c r="G28" s="153">
        <f t="shared" ca="1" si="15"/>
        <v>45419.75</v>
      </c>
      <c r="H28" s="153">
        <f t="shared" ca="1" si="15"/>
        <v>45412.444444444445</v>
      </c>
      <c r="I28" s="153">
        <f t="shared" ca="1" si="15"/>
        <v>45427.055555555555</v>
      </c>
      <c r="J28" s="153">
        <f t="shared" ca="1" si="15"/>
        <v>45443.666666666664</v>
      </c>
      <c r="K28" s="153">
        <f t="shared" ca="1" si="15"/>
        <v>45426.807692307695</v>
      </c>
      <c r="L28" s="153">
        <f t="shared" ca="1" si="15"/>
        <v>45433.925925925927</v>
      </c>
      <c r="M28" s="153">
        <f t="shared" ca="1" si="15"/>
        <v>45391.338235294119</v>
      </c>
      <c r="N28" s="153">
        <f t="shared" ca="1" si="15"/>
        <v>45392.027397260274</v>
      </c>
      <c r="O28" s="153">
        <f t="shared" ca="1" si="15"/>
        <v>45452.32876712329</v>
      </c>
      <c r="P28" s="153">
        <f t="shared" ca="1" si="15"/>
        <v>45455.226158038146</v>
      </c>
      <c r="Q28" s="153">
        <f t="shared" ca="1" si="15"/>
        <v>45453.715762273903</v>
      </c>
      <c r="R28" s="153">
        <f t="shared" ca="1" si="15"/>
        <v>45437.683673469386</v>
      </c>
      <c r="S28" s="153">
        <f t="shared" ref="S28:T28" ca="1" si="16">IF(S20&gt;TODAY(), #N/A, IF(S27=0, SprintStart, S20 + (S22/S27)))</f>
        <v>45428.956521739128</v>
      </c>
      <c r="T28" s="153">
        <f t="shared" ca="1" si="16"/>
        <v>45423.637037037035</v>
      </c>
      <c r="U28" s="153">
        <f t="shared" ref="U28:Y28" ca="1" si="17">IF(U20&gt;TODAY(), #N/A, IF(U27=0, SprintStart, U20 + (U22/U27)))</f>
        <v>45417.566878980891</v>
      </c>
      <c r="V28" s="153">
        <f t="shared" ca="1" si="17"/>
        <v>45416.089285714283</v>
      </c>
      <c r="W28" s="153">
        <f t="shared" ca="1" si="17"/>
        <v>45412.978494623654</v>
      </c>
      <c r="X28" s="153">
        <f t="shared" ca="1" si="17"/>
        <v>45413.578125</v>
      </c>
      <c r="Y28" s="153" t="e">
        <f t="shared" ca="1" si="17"/>
        <v>#N/A</v>
      </c>
    </row>
    <row r="29" spans="1:25">
      <c r="A29" s="150" t="s">
        <v>138</v>
      </c>
      <c r="B29" s="152"/>
      <c r="C29" s="152"/>
      <c r="D29" s="154"/>
      <c r="E29" s="153">
        <f t="shared" ref="E29:Y29" ca="1" si="18">IF(E$20&gt;TODAY(), #N/A, IF(E$33&gt;0, SprintStart+((E$25*E$19)/E$33)-1, SprintStart))</f>
        <v>45355</v>
      </c>
      <c r="F29" s="153">
        <f t="shared" ca="1" si="18"/>
        <v>45355</v>
      </c>
      <c r="G29" s="153">
        <f t="shared" ca="1" si="18"/>
        <v>45355</v>
      </c>
      <c r="H29" s="153">
        <f t="shared" ca="1" si="18"/>
        <v>45355</v>
      </c>
      <c r="I29" s="153">
        <f t="shared" ca="1" si="18"/>
        <v>45355</v>
      </c>
      <c r="J29" s="153">
        <f t="shared" ca="1" si="18"/>
        <v>45355</v>
      </c>
      <c r="K29" s="153">
        <f t="shared" ca="1" si="18"/>
        <v>45355</v>
      </c>
      <c r="L29" s="153">
        <f t="shared" ca="1" si="18"/>
        <v>45355</v>
      </c>
      <c r="M29" s="153">
        <f t="shared" ca="1" si="18"/>
        <v>45355</v>
      </c>
      <c r="N29" s="153">
        <f t="shared" ca="1" si="18"/>
        <v>45355</v>
      </c>
      <c r="O29" s="153">
        <f t="shared" ca="1" si="18"/>
        <v>45549.393939393936</v>
      </c>
      <c r="P29" s="153">
        <f t="shared" ca="1" si="18"/>
        <v>45556.909090909088</v>
      </c>
      <c r="Q29" s="153">
        <f t="shared" ca="1" si="18"/>
        <v>45564.42424242424</v>
      </c>
      <c r="R29" s="153">
        <f t="shared" ca="1" si="18"/>
        <v>45603</v>
      </c>
      <c r="S29" s="153">
        <f t="shared" ca="1" si="18"/>
        <v>45555.891891891893</v>
      </c>
      <c r="T29" s="153">
        <f t="shared" ca="1" si="18"/>
        <v>45543.780487804877</v>
      </c>
      <c r="U29" s="153">
        <f t="shared" ca="1" si="18"/>
        <v>45551.463414634149</v>
      </c>
      <c r="V29" s="153">
        <f t="shared" ca="1" si="18"/>
        <v>45541</v>
      </c>
      <c r="W29" s="153">
        <f t="shared" ca="1" si="18"/>
        <v>45548.177777777775</v>
      </c>
      <c r="X29" s="153">
        <f t="shared" ca="1" si="18"/>
        <v>45520.090909090912</v>
      </c>
      <c r="Y29" s="153" t="e">
        <f t="shared" ca="1" si="18"/>
        <v>#N/A</v>
      </c>
    </row>
    <row r="30" spans="1:25">
      <c r="A30" s="150"/>
      <c r="B30" s="152"/>
      <c r="C30" s="152"/>
      <c r="D30" s="154"/>
      <c r="E30" s="152"/>
      <c r="F30" s="152"/>
      <c r="G30" s="152"/>
      <c r="H30" s="152"/>
      <c r="I30" s="152"/>
      <c r="J30" s="152"/>
      <c r="K30" s="152"/>
      <c r="L30" s="152"/>
      <c r="M30" s="152"/>
      <c r="N30" s="152"/>
      <c r="O30" s="152"/>
      <c r="P30" s="152"/>
      <c r="Q30" s="152"/>
      <c r="R30" s="152"/>
      <c r="S30" s="152"/>
      <c r="T30" s="152"/>
      <c r="U30" s="152"/>
      <c r="V30" s="152"/>
      <c r="W30" s="152"/>
      <c r="X30" s="152"/>
      <c r="Y30" s="152"/>
    </row>
    <row r="31" spans="1:25">
      <c r="A31" s="150" t="s">
        <v>139</v>
      </c>
      <c r="B31" s="152"/>
      <c r="C31" s="152"/>
      <c r="D31" s="154"/>
      <c r="E31" s="152">
        <f t="shared" ref="E31:Y31" ca="1" si="19">IF(E$20&gt;TODAY(), #N/A, SUMIF(INDEX(Burndown,,(E$19-1)*BurndownColumns+StatusColumn), "=Pending",INDEX(Burndown,,(E$19-1)*BurndownColumns+HoursLeftColumn)))</f>
        <v>124</v>
      </c>
      <c r="F31" s="152">
        <f t="shared" ca="1" si="19"/>
        <v>123.5</v>
      </c>
      <c r="G31" s="152">
        <f t="shared" ca="1" si="19"/>
        <v>125.5</v>
      </c>
      <c r="H31" s="152">
        <f t="shared" ca="1" si="19"/>
        <v>122.5</v>
      </c>
      <c r="I31" s="152">
        <f t="shared" ca="1" si="19"/>
        <v>122.5</v>
      </c>
      <c r="J31" s="152">
        <f t="shared" ca="1" si="19"/>
        <v>122.5</v>
      </c>
      <c r="K31" s="152">
        <f t="shared" ca="1" si="19"/>
        <v>118.5</v>
      </c>
      <c r="L31" s="152">
        <f t="shared" ca="1" si="19"/>
        <v>118</v>
      </c>
      <c r="M31" s="152">
        <f t="shared" ca="1" si="19"/>
        <v>99.5</v>
      </c>
      <c r="N31" s="152">
        <f t="shared" ca="1" si="19"/>
        <v>95</v>
      </c>
      <c r="O31" s="152">
        <f t="shared" ca="1" si="19"/>
        <v>50</v>
      </c>
      <c r="P31" s="152">
        <f t="shared" ca="1" si="19"/>
        <v>50</v>
      </c>
      <c r="Q31" s="152">
        <f t="shared" ca="1" si="19"/>
        <v>50</v>
      </c>
      <c r="R31" s="152">
        <f t="shared" ca="1" si="19"/>
        <v>44</v>
      </c>
      <c r="S31" s="152">
        <f t="shared" ca="1" si="19"/>
        <v>39</v>
      </c>
      <c r="T31" s="152">
        <f t="shared" ca="1" si="19"/>
        <v>31</v>
      </c>
      <c r="U31" s="152">
        <f t="shared" ca="1" si="19"/>
        <v>23</v>
      </c>
      <c r="V31" s="152">
        <f t="shared" ca="1" si="19"/>
        <v>22</v>
      </c>
      <c r="W31" s="152">
        <f t="shared" ca="1" si="19"/>
        <v>22</v>
      </c>
      <c r="X31" s="152">
        <f t="shared" ca="1" si="19"/>
        <v>22</v>
      </c>
      <c r="Y31" s="152" t="e">
        <f t="shared" ca="1" si="19"/>
        <v>#N/A</v>
      </c>
    </row>
    <row r="32" spans="1:25">
      <c r="A32" s="150" t="s">
        <v>140</v>
      </c>
      <c r="B32" s="152"/>
      <c r="C32" s="152"/>
      <c r="D32" s="154"/>
      <c r="E32" s="156">
        <f t="shared" ref="E32:Y32" ca="1" si="20">E$22-E$31+E$24-E$33</f>
        <v>6</v>
      </c>
      <c r="F32" s="156">
        <f t="shared" ca="1" si="20"/>
        <v>6</v>
      </c>
      <c r="G32" s="156">
        <f t="shared" ca="1" si="20"/>
        <v>6</v>
      </c>
      <c r="H32" s="156">
        <f t="shared" ca="1" si="20"/>
        <v>9</v>
      </c>
      <c r="I32" s="156">
        <f t="shared" ca="1" si="20"/>
        <v>9</v>
      </c>
      <c r="J32" s="156">
        <f t="shared" ca="1" si="20"/>
        <v>9</v>
      </c>
      <c r="K32" s="156">
        <f t="shared" ca="1" si="20"/>
        <v>13</v>
      </c>
      <c r="L32" s="156">
        <f t="shared" ca="1" si="20"/>
        <v>13.5</v>
      </c>
      <c r="M32" s="156">
        <f t="shared" ca="1" si="20"/>
        <v>34</v>
      </c>
      <c r="N32" s="156">
        <f t="shared" ca="1" si="20"/>
        <v>36.5</v>
      </c>
      <c r="O32" s="156">
        <f t="shared" ca="1" si="20"/>
        <v>57.5</v>
      </c>
      <c r="P32" s="156">
        <f t="shared" ca="1" si="20"/>
        <v>57.5</v>
      </c>
      <c r="Q32" s="156">
        <f t="shared" ca="1" si="20"/>
        <v>57.5</v>
      </c>
      <c r="R32" s="156">
        <f t="shared" ca="1" si="20"/>
        <v>66</v>
      </c>
      <c r="S32" s="156">
        <f t="shared" ca="1" si="20"/>
        <v>67</v>
      </c>
      <c r="T32" s="156">
        <f t="shared" ca="1" si="20"/>
        <v>74</v>
      </c>
      <c r="U32" s="156">
        <f t="shared" ca="1" si="20"/>
        <v>83</v>
      </c>
      <c r="V32" s="156">
        <f t="shared" ca="1" si="20"/>
        <v>83</v>
      </c>
      <c r="W32" s="156">
        <f t="shared" ca="1" si="20"/>
        <v>84</v>
      </c>
      <c r="X32" s="156">
        <f t="shared" ca="1" si="20"/>
        <v>81</v>
      </c>
      <c r="Y32" s="156" t="e">
        <f t="shared" ca="1" si="20"/>
        <v>#N/A</v>
      </c>
    </row>
    <row r="33" spans="1:27">
      <c r="A33" s="150" t="s">
        <v>141</v>
      </c>
      <c r="B33" s="152"/>
      <c r="C33" s="152"/>
      <c r="D33" s="154"/>
      <c r="E33" s="152">
        <f t="shared" ref="E33:Y33" ca="1" si="21">IF(E$20&gt;TODAY(), #N/A, SUMIF(INDEX(Burndown,,(E$19-1)*BurndownColumns+StatusColumn), "=Complete",TotalEffort))</f>
        <v>0</v>
      </c>
      <c r="F33" s="152">
        <f t="shared" ca="1" si="21"/>
        <v>0</v>
      </c>
      <c r="G33" s="152">
        <f t="shared" ca="1" si="21"/>
        <v>0</v>
      </c>
      <c r="H33" s="152">
        <f t="shared" ca="1" si="21"/>
        <v>0</v>
      </c>
      <c r="I33" s="152">
        <f t="shared" ca="1" si="21"/>
        <v>0</v>
      </c>
      <c r="J33" s="152">
        <f t="shared" ca="1" si="21"/>
        <v>0</v>
      </c>
      <c r="K33" s="152">
        <f t="shared" ca="1" si="21"/>
        <v>0</v>
      </c>
      <c r="L33" s="152">
        <f t="shared" ca="1" si="21"/>
        <v>0</v>
      </c>
      <c r="M33" s="152">
        <f t="shared" ca="1" si="21"/>
        <v>0</v>
      </c>
      <c r="N33" s="152">
        <f t="shared" ca="1" si="21"/>
        <v>0</v>
      </c>
      <c r="O33" s="152">
        <f t="shared" ca="1" si="21"/>
        <v>16.5</v>
      </c>
      <c r="P33" s="152">
        <f t="shared" ca="1" si="21"/>
        <v>16.5</v>
      </c>
      <c r="Q33" s="152">
        <f t="shared" ca="1" si="21"/>
        <v>16.5</v>
      </c>
      <c r="R33" s="152">
        <f t="shared" ca="1" si="21"/>
        <v>14.5</v>
      </c>
      <c r="S33" s="152">
        <f t="shared" ca="1" si="21"/>
        <v>18.5</v>
      </c>
      <c r="T33" s="152">
        <f t="shared" ca="1" si="21"/>
        <v>20.5</v>
      </c>
      <c r="U33" s="152">
        <f t="shared" ca="1" si="21"/>
        <v>20.5</v>
      </c>
      <c r="V33" s="152">
        <f t="shared" ca="1" si="21"/>
        <v>22.5</v>
      </c>
      <c r="W33" s="152">
        <f t="shared" ca="1" si="21"/>
        <v>22.5</v>
      </c>
      <c r="X33" s="152">
        <f t="shared" ca="1" si="21"/>
        <v>27.5</v>
      </c>
      <c r="Y33" s="152" t="e">
        <f t="shared" ca="1" si="21"/>
        <v>#N/A</v>
      </c>
    </row>
    <row r="34" spans="1:27">
      <c r="A34" s="150"/>
      <c r="B34" s="152"/>
      <c r="C34" s="152"/>
      <c r="D34" s="154"/>
      <c r="E34" s="152"/>
      <c r="F34" s="152"/>
      <c r="G34" s="152"/>
      <c r="H34" s="152"/>
      <c r="I34" s="152"/>
      <c r="J34" s="152"/>
      <c r="K34" s="152"/>
      <c r="L34" s="152"/>
      <c r="M34" s="152"/>
      <c r="N34" s="152"/>
      <c r="O34" s="152"/>
      <c r="P34" s="152"/>
      <c r="Q34" s="152"/>
      <c r="R34" s="152"/>
      <c r="S34" s="152"/>
      <c r="T34" s="152"/>
      <c r="U34" s="152"/>
      <c r="V34" s="152"/>
      <c r="W34" s="152"/>
      <c r="X34" s="152"/>
      <c r="Y34" s="152"/>
    </row>
    <row r="35" spans="1:27">
      <c r="A35" s="150" t="s">
        <v>142</v>
      </c>
      <c r="B35" s="152"/>
      <c r="C35" s="152"/>
      <c r="D35" s="154"/>
      <c r="E35" s="152">
        <f t="shared" ref="E35:R35" ca="1" si="22">IF(E20&gt;TODAY(), #N/A, COUNTIF(INDEX(Burndown,,(E19-1)*BurndownColumns+StatusColumn), "=Pending"))</f>
        <v>60</v>
      </c>
      <c r="F35" s="152">
        <f t="shared" ca="1" si="22"/>
        <v>60</v>
      </c>
      <c r="G35" s="152">
        <f t="shared" ca="1" si="22"/>
        <v>60</v>
      </c>
      <c r="H35" s="152">
        <f t="shared" ca="1" si="22"/>
        <v>60</v>
      </c>
      <c r="I35" s="152">
        <f t="shared" ca="1" si="22"/>
        <v>60</v>
      </c>
      <c r="J35" s="152">
        <f t="shared" ca="1" si="22"/>
        <v>60</v>
      </c>
      <c r="K35" s="152">
        <f t="shared" ca="1" si="22"/>
        <v>60</v>
      </c>
      <c r="L35" s="152">
        <f t="shared" ca="1" si="22"/>
        <v>60</v>
      </c>
      <c r="M35" s="152">
        <f t="shared" ca="1" si="22"/>
        <v>60</v>
      </c>
      <c r="N35" s="152">
        <f t="shared" ca="1" si="22"/>
        <v>60</v>
      </c>
      <c r="O35" s="152">
        <f t="shared" ca="1" si="22"/>
        <v>40</v>
      </c>
      <c r="P35" s="152">
        <f t="shared" ca="1" si="22"/>
        <v>40</v>
      </c>
      <c r="Q35" s="152">
        <f t="shared" ca="1" si="22"/>
        <v>40</v>
      </c>
      <c r="R35" s="152">
        <f t="shared" ca="1" si="22"/>
        <v>35</v>
      </c>
      <c r="S35" s="152">
        <f t="shared" ref="S35:T35" ca="1" si="23">IF(S20&gt;TODAY(), #N/A, COUNTIF(INDEX(Burndown,,(S19-1)*BurndownColumns+StatusColumn), "=Pending"))</f>
        <v>33</v>
      </c>
      <c r="T35" s="152">
        <f t="shared" ca="1" si="23"/>
        <v>31</v>
      </c>
      <c r="U35" s="152">
        <f t="shared" ref="U35:Y35" ca="1" si="24">IF(U20&gt;TODAY(), #N/A, COUNTIF(INDEX(Burndown,,(U19-1)*BurndownColumns+StatusColumn), "=Pending"))</f>
        <v>28</v>
      </c>
      <c r="V35" s="152">
        <f t="shared" ca="1" si="24"/>
        <v>27</v>
      </c>
      <c r="W35" s="152">
        <f t="shared" ca="1" si="24"/>
        <v>27</v>
      </c>
      <c r="X35" s="152">
        <f t="shared" ca="1" si="24"/>
        <v>27</v>
      </c>
      <c r="Y35" s="152" t="e">
        <f t="shared" ca="1" si="24"/>
        <v>#N/A</v>
      </c>
    </row>
    <row r="36" spans="1:27">
      <c r="A36" s="150" t="s">
        <v>143</v>
      </c>
      <c r="B36" s="152"/>
      <c r="C36" s="152"/>
      <c r="D36" s="154"/>
      <c r="E36" s="152">
        <f t="shared" ref="E36:R36" ca="1" si="25">IF(E20&gt;TODAY(), #N/A, COUNTIF(INDEX(Burndown,,(E19-1)*BurndownColumns+StatusColumn), "=In Progress"))</f>
        <v>0</v>
      </c>
      <c r="F36" s="152">
        <f t="shared" ca="1" si="25"/>
        <v>0</v>
      </c>
      <c r="G36" s="152">
        <f t="shared" ca="1" si="25"/>
        <v>0</v>
      </c>
      <c r="H36" s="152">
        <f t="shared" ca="1" si="25"/>
        <v>0</v>
      </c>
      <c r="I36" s="152">
        <f t="shared" ca="1" si="25"/>
        <v>0</v>
      </c>
      <c r="J36" s="152">
        <f t="shared" ca="1" si="25"/>
        <v>0</v>
      </c>
      <c r="K36" s="152">
        <f t="shared" ca="1" si="25"/>
        <v>0</v>
      </c>
      <c r="L36" s="152">
        <f t="shared" ca="1" si="25"/>
        <v>0</v>
      </c>
      <c r="M36" s="152">
        <f t="shared" ca="1" si="25"/>
        <v>0</v>
      </c>
      <c r="N36" s="152">
        <f t="shared" ca="1" si="25"/>
        <v>0</v>
      </c>
      <c r="O36" s="152">
        <f t="shared" ca="1" si="25"/>
        <v>12</v>
      </c>
      <c r="P36" s="152">
        <f t="shared" ca="1" si="25"/>
        <v>12</v>
      </c>
      <c r="Q36" s="152">
        <f t="shared" ca="1" si="25"/>
        <v>12</v>
      </c>
      <c r="R36" s="152">
        <f t="shared" ca="1" si="25"/>
        <v>13</v>
      </c>
      <c r="S36" s="152">
        <f t="shared" ref="S36:T36" ca="1" si="26">IF(S20&gt;TODAY(), #N/A, COUNTIF(INDEX(Burndown,,(S19-1)*BurndownColumns+StatusColumn), "=In Progress"))</f>
        <v>9</v>
      </c>
      <c r="T36" s="152">
        <f t="shared" ca="1" si="26"/>
        <v>8</v>
      </c>
      <c r="U36" s="152">
        <f t="shared" ref="U36:Y36" ca="1" si="27">IF(U20&gt;TODAY(), #N/A, COUNTIF(INDEX(Burndown,,(U19-1)*BurndownColumns+StatusColumn), "=In Progress"))</f>
        <v>8</v>
      </c>
      <c r="V36" s="152">
        <f t="shared" ca="1" si="27"/>
        <v>6</v>
      </c>
      <c r="W36" s="152">
        <f t="shared" ca="1" si="27"/>
        <v>6</v>
      </c>
      <c r="X36" s="152">
        <f t="shared" ca="1" si="27"/>
        <v>4</v>
      </c>
      <c r="Y36" s="152" t="e">
        <f t="shared" ca="1" si="27"/>
        <v>#N/A</v>
      </c>
    </row>
    <row r="37" spans="1:27">
      <c r="A37" s="150" t="s">
        <v>144</v>
      </c>
      <c r="B37" s="152"/>
      <c r="C37" s="152"/>
      <c r="D37" s="154"/>
      <c r="E37" s="152">
        <f t="shared" ref="E37:R37" ca="1" si="28">IF(E20&gt;TODAY(), #N/A, COUNTIF(INDEX(Burndown,,(E19-1)*BurndownColumns+StatusColumn), "=Complete"))</f>
        <v>0</v>
      </c>
      <c r="F37" s="152">
        <f t="shared" ca="1" si="28"/>
        <v>0</v>
      </c>
      <c r="G37" s="152">
        <f t="shared" ca="1" si="28"/>
        <v>0</v>
      </c>
      <c r="H37" s="152">
        <f t="shared" ca="1" si="28"/>
        <v>0</v>
      </c>
      <c r="I37" s="152">
        <f t="shared" ca="1" si="28"/>
        <v>0</v>
      </c>
      <c r="J37" s="152">
        <f t="shared" ca="1" si="28"/>
        <v>0</v>
      </c>
      <c r="K37" s="152">
        <f t="shared" ca="1" si="28"/>
        <v>0</v>
      </c>
      <c r="L37" s="152">
        <f t="shared" ca="1" si="28"/>
        <v>0</v>
      </c>
      <c r="M37" s="152">
        <f t="shared" ca="1" si="28"/>
        <v>0</v>
      </c>
      <c r="N37" s="152">
        <f t="shared" ca="1" si="28"/>
        <v>0</v>
      </c>
      <c r="O37" s="152">
        <f t="shared" ca="1" si="28"/>
        <v>8</v>
      </c>
      <c r="P37" s="152">
        <f t="shared" ca="1" si="28"/>
        <v>8</v>
      </c>
      <c r="Q37" s="152">
        <f t="shared" ca="1" si="28"/>
        <v>8</v>
      </c>
      <c r="R37" s="152">
        <f t="shared" ca="1" si="28"/>
        <v>12</v>
      </c>
      <c r="S37" s="152">
        <f t="shared" ref="S37:T37" ca="1" si="29">IF(S20&gt;TODAY(), #N/A, COUNTIF(INDEX(Burndown,,(S19-1)*BurndownColumns+StatusColumn), "=Complete"))</f>
        <v>18</v>
      </c>
      <c r="T37" s="152">
        <f t="shared" ca="1" si="29"/>
        <v>21</v>
      </c>
      <c r="U37" s="152">
        <f t="shared" ref="U37:Y37" ca="1" si="30">IF(U20&gt;TODAY(), #N/A, COUNTIF(INDEX(Burndown,,(U19-1)*BurndownColumns+StatusColumn), "=Complete"))</f>
        <v>24</v>
      </c>
      <c r="V37" s="152">
        <f t="shared" ca="1" si="30"/>
        <v>27</v>
      </c>
      <c r="W37" s="152">
        <f t="shared" ca="1" si="30"/>
        <v>27</v>
      </c>
      <c r="X37" s="152">
        <f t="shared" ca="1" si="30"/>
        <v>29</v>
      </c>
      <c r="Y37" s="152" t="e">
        <f t="shared" ca="1" si="30"/>
        <v>#N/A</v>
      </c>
    </row>
    <row r="38" spans="1:27">
      <c r="A38" s="142"/>
      <c r="B38" s="142"/>
      <c r="C38" s="142"/>
      <c r="D38" s="142"/>
      <c r="E38" s="142"/>
      <c r="F38" s="142"/>
      <c r="H38" s="142"/>
      <c r="I38" s="142"/>
      <c r="J38" s="142"/>
      <c r="K38" s="142"/>
      <c r="L38" s="142"/>
      <c r="M38" s="142"/>
      <c r="N38" s="142"/>
      <c r="O38" s="142"/>
      <c r="P38" s="142"/>
      <c r="Q38" s="142"/>
      <c r="R38" s="142"/>
      <c r="S38" s="142"/>
      <c r="T38" s="142"/>
      <c r="U38" s="142"/>
      <c r="V38" s="142"/>
      <c r="W38" s="142"/>
      <c r="X38" s="142"/>
      <c r="Y38" s="142"/>
      <c r="Z38" s="142"/>
      <c r="AA38" s="142"/>
    </row>
    <row r="39" spans="1:27">
      <c r="A39" s="150" t="s">
        <v>145</v>
      </c>
      <c r="B39" s="152"/>
      <c r="C39" s="152"/>
      <c r="D39" s="152"/>
      <c r="E39" s="152"/>
      <c r="F39" s="152"/>
      <c r="G39" s="150" t="s">
        <v>146</v>
      </c>
      <c r="H39" s="142"/>
      <c r="I39" s="142"/>
      <c r="J39" s="142"/>
      <c r="K39" s="142"/>
      <c r="L39" s="142"/>
      <c r="M39" s="142"/>
      <c r="N39" s="142"/>
      <c r="O39" s="142"/>
      <c r="P39" s="142"/>
      <c r="Q39" s="142"/>
      <c r="R39" s="142"/>
      <c r="S39" s="142"/>
      <c r="T39" s="142"/>
      <c r="U39" s="142"/>
      <c r="V39" s="142"/>
      <c r="W39" s="142"/>
      <c r="X39" s="142"/>
      <c r="Y39" s="142"/>
      <c r="Z39" s="142"/>
      <c r="AA39" s="142"/>
    </row>
    <row r="40" spans="1:27" ht="13.5" customHeight="1">
      <c r="A40" s="150"/>
      <c r="B40" s="152" t="s">
        <v>147</v>
      </c>
      <c r="C40" s="152"/>
      <c r="D40" s="152"/>
      <c r="E40" s="152">
        <v>1</v>
      </c>
      <c r="F40" s="152"/>
      <c r="G40" s="152" t="s">
        <v>148</v>
      </c>
      <c r="H40" s="142"/>
      <c r="I40" s="142"/>
      <c r="J40" s="142"/>
      <c r="K40" s="142"/>
      <c r="L40" s="142"/>
      <c r="M40" s="142"/>
      <c r="N40" s="142"/>
      <c r="O40" s="142"/>
      <c r="P40" s="142"/>
      <c r="Q40" s="142"/>
      <c r="R40" s="142"/>
      <c r="S40" s="142"/>
      <c r="T40" s="142"/>
      <c r="U40" s="142"/>
      <c r="V40" s="142"/>
      <c r="W40" s="142"/>
      <c r="X40" s="142"/>
      <c r="Y40" s="142"/>
      <c r="Z40" s="142"/>
      <c r="AA40" s="142"/>
    </row>
    <row r="41" spans="1:27" ht="13.5" customHeight="1">
      <c r="A41" s="150"/>
      <c r="B41" s="152" t="s">
        <v>149</v>
      </c>
      <c r="C41" s="152"/>
      <c r="D41" s="152"/>
      <c r="E41" s="152">
        <v>0</v>
      </c>
      <c r="F41" s="152"/>
      <c r="G41" s="152" t="s">
        <v>150</v>
      </c>
      <c r="H41" s="142"/>
      <c r="I41" s="142"/>
      <c r="J41" s="142"/>
      <c r="K41" s="142"/>
      <c r="L41" s="142"/>
      <c r="M41" s="142"/>
      <c r="N41" s="142"/>
      <c r="O41" s="142"/>
      <c r="P41" s="142"/>
      <c r="Q41" s="142"/>
      <c r="R41" s="142"/>
      <c r="S41" s="142"/>
      <c r="T41" s="142"/>
      <c r="U41" s="142"/>
      <c r="V41" s="142"/>
      <c r="W41" s="142"/>
      <c r="X41" s="142"/>
      <c r="Y41" s="142"/>
      <c r="Z41" s="142"/>
      <c r="AA41" s="142"/>
    </row>
    <row r="42" spans="1:27" ht="14.1">
      <c r="A42" s="150"/>
      <c r="B42" s="152"/>
      <c r="C42" s="152"/>
      <c r="D42" s="152"/>
      <c r="E42" s="152"/>
      <c r="F42" s="152"/>
      <c r="G42" s="157"/>
      <c r="H42" s="142"/>
      <c r="I42" s="142"/>
      <c r="J42" s="142"/>
      <c r="K42" s="142"/>
      <c r="L42" s="142"/>
      <c r="M42" s="142"/>
      <c r="N42" s="142"/>
      <c r="O42" s="142"/>
      <c r="P42" s="142"/>
      <c r="Q42" s="142"/>
      <c r="R42" s="142"/>
      <c r="S42" s="142"/>
      <c r="T42" s="142"/>
      <c r="U42" s="142"/>
      <c r="V42" s="142"/>
      <c r="W42" s="142"/>
      <c r="X42" s="142"/>
      <c r="Y42" s="142"/>
      <c r="Z42" s="142"/>
      <c r="AA42" s="142"/>
    </row>
    <row r="43" spans="1:27">
      <c r="A43" s="150" t="s">
        <v>151</v>
      </c>
      <c r="B43" s="152"/>
      <c r="C43" s="152"/>
      <c r="D43" s="152"/>
      <c r="E43" s="152"/>
      <c r="F43" s="152"/>
      <c r="G43" s="152"/>
      <c r="H43" s="142"/>
      <c r="I43" s="142"/>
      <c r="J43" s="142"/>
      <c r="K43" s="142"/>
      <c r="L43" s="142"/>
      <c r="M43" s="142"/>
      <c r="N43" s="142"/>
      <c r="O43" s="142"/>
      <c r="P43" s="142"/>
      <c r="Q43" s="142"/>
      <c r="R43" s="142"/>
      <c r="S43" s="142"/>
      <c r="T43" s="142"/>
      <c r="U43" s="142"/>
      <c r="V43" s="142"/>
      <c r="W43" s="142"/>
      <c r="X43" s="142"/>
      <c r="Y43" s="142"/>
      <c r="Z43" s="142"/>
      <c r="AA43" s="142"/>
    </row>
    <row r="44" spans="1:27">
      <c r="A44" s="152"/>
      <c r="B44" s="152" t="s">
        <v>152</v>
      </c>
      <c r="C44" s="152"/>
      <c r="D44" s="152"/>
      <c r="E44" s="152">
        <v>3</v>
      </c>
      <c r="F44" s="152"/>
      <c r="G44" s="152"/>
      <c r="H44" s="142"/>
      <c r="I44" s="142"/>
      <c r="J44" s="142"/>
      <c r="K44" s="142"/>
      <c r="L44" s="142"/>
      <c r="M44" s="142"/>
      <c r="N44" s="142"/>
      <c r="O44" s="142"/>
      <c r="P44" s="142"/>
      <c r="Q44" s="142"/>
      <c r="R44" s="142"/>
      <c r="S44" s="142"/>
      <c r="T44" s="142"/>
      <c r="U44" s="142"/>
      <c r="V44" s="142"/>
      <c r="W44" s="142"/>
      <c r="X44" s="142"/>
      <c r="Y44" s="142"/>
      <c r="Z44" s="142"/>
      <c r="AA44" s="142"/>
    </row>
    <row r="45" spans="1:27" ht="14.1">
      <c r="A45" s="152"/>
      <c r="B45" s="152" t="s">
        <v>153</v>
      </c>
      <c r="C45" s="152"/>
      <c r="D45" s="152"/>
      <c r="E45" s="152">
        <v>1</v>
      </c>
      <c r="F45" s="152"/>
      <c r="G45" s="157"/>
      <c r="H45" s="142"/>
      <c r="I45" s="142"/>
      <c r="J45" s="142"/>
      <c r="K45" s="142"/>
      <c r="L45" s="142"/>
      <c r="M45" s="142"/>
      <c r="N45" s="142"/>
      <c r="O45" s="142"/>
      <c r="P45" s="142"/>
      <c r="Q45" s="142"/>
      <c r="R45" s="142"/>
      <c r="S45" s="142"/>
      <c r="T45" s="142"/>
      <c r="U45" s="142"/>
      <c r="V45" s="142"/>
      <c r="W45" s="142"/>
      <c r="X45" s="142"/>
      <c r="Y45" s="142"/>
      <c r="Z45" s="142"/>
      <c r="AA45" s="142"/>
    </row>
    <row r="46" spans="1:27" ht="14.1">
      <c r="A46" s="152"/>
      <c r="B46" s="152" t="s">
        <v>154</v>
      </c>
      <c r="C46" s="152"/>
      <c r="D46" s="152"/>
      <c r="E46" s="152">
        <v>2</v>
      </c>
      <c r="F46" s="157"/>
      <c r="G46" s="157"/>
    </row>
    <row r="47" spans="1:27" ht="14.1">
      <c r="A47" s="152"/>
      <c r="B47" s="152" t="s">
        <v>155</v>
      </c>
      <c r="C47" s="152"/>
      <c r="D47" s="152"/>
      <c r="E47" s="152">
        <v>3</v>
      </c>
      <c r="F47" s="157"/>
      <c r="G47" s="157"/>
    </row>
    <row r="48" spans="1:27">
      <c r="A48" s="142"/>
      <c r="C48" s="142"/>
      <c r="D48" s="142"/>
    </row>
    <row r="49" spans="1:1">
      <c r="A49" s="143"/>
    </row>
    <row r="50" spans="1:1">
      <c r="A50" s="142"/>
    </row>
    <row r="51" spans="1:1">
      <c r="A51" s="142"/>
    </row>
  </sheetData>
  <phoneticPr fontId="2" type="noConversion"/>
  <conditionalFormatting sqref="D19:R21">
    <cfRule type="expression" dxfId="60" priority="15" stopIfTrue="1">
      <formula>"I1=TODAY()"</formula>
    </cfRule>
  </conditionalFormatting>
  <conditionalFormatting sqref="S19:S21">
    <cfRule type="expression" dxfId="59" priority="14" stopIfTrue="1">
      <formula>"I1=TODAY()"</formula>
    </cfRule>
  </conditionalFormatting>
  <conditionalFormatting sqref="T19:T21">
    <cfRule type="expression" dxfId="58" priority="13" stopIfTrue="1">
      <formula>"I1=TODAY()"</formula>
    </cfRule>
  </conditionalFormatting>
  <conditionalFormatting sqref="U19:U21">
    <cfRule type="expression" dxfId="57" priority="12" stopIfTrue="1">
      <formula>"I1=TODAY()"</formula>
    </cfRule>
  </conditionalFormatting>
  <conditionalFormatting sqref="V19:V21">
    <cfRule type="expression" dxfId="56" priority="11" stopIfTrue="1">
      <formula>"I1=TODAY()"</formula>
    </cfRule>
  </conditionalFormatting>
  <conditionalFormatting sqref="W19:W21">
    <cfRule type="expression" dxfId="55" priority="10" stopIfTrue="1">
      <formula>"I1=TODAY()"</formula>
    </cfRule>
  </conditionalFormatting>
  <conditionalFormatting sqref="X19:X21">
    <cfRule type="expression" dxfId="54" priority="9" stopIfTrue="1">
      <formula>"I1=TODAY()"</formula>
    </cfRule>
  </conditionalFormatting>
  <conditionalFormatting sqref="Y19:Y21">
    <cfRule type="expression" dxfId="53" priority="8" stopIfTrue="1">
      <formula>"I1=TODAY()"</formula>
    </cfRule>
  </conditionalFormatting>
  <pageMargins left="0.75" right="0.75" top="1" bottom="1" header="0.5" footer="0.5"/>
  <pageSetup paperSize="9"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BU45"/>
  <sheetViews>
    <sheetView zoomScaleNormal="75" workbookViewId="0">
      <pane xSplit="7" ySplit="6" topLeftCell="H7" activePane="bottomRight" state="frozen"/>
      <selection pane="bottomRight" activeCell="C18" sqref="C18"/>
      <selection pane="bottomLeft" activeCell="B20" sqref="B20"/>
      <selection pane="topRight" activeCell="B20" sqref="B20"/>
    </sheetView>
  </sheetViews>
  <sheetFormatPr defaultColWidth="9.140625" defaultRowHeight="12.95"/>
  <cols>
    <col min="1" max="1" width="2.28515625" style="38" customWidth="1"/>
    <col min="2" max="2" width="23.42578125" style="39" customWidth="1"/>
    <col min="3" max="4" width="6.42578125" style="39" bestFit="1" customWidth="1"/>
    <col min="5" max="5" width="24.42578125" style="38" customWidth="1"/>
    <col min="6" max="6" width="13.7109375" style="38" customWidth="1"/>
    <col min="7" max="7" width="12.7109375" style="38" bestFit="1" customWidth="1"/>
    <col min="8" max="8" width="1.85546875" style="38" customWidth="1"/>
    <col min="9" max="9" width="6.85546875" style="38" bestFit="1" customWidth="1"/>
    <col min="10" max="10" width="3.140625" style="38" customWidth="1"/>
    <col min="11" max="15" width="3.7109375" style="38" customWidth="1"/>
    <col min="16" max="16" width="6.85546875" style="38" bestFit="1" customWidth="1"/>
    <col min="17" max="22" width="3.7109375" style="38" customWidth="1"/>
    <col min="23" max="23" width="6.85546875" style="38" bestFit="1" customWidth="1"/>
    <col min="24" max="29" width="3.7109375" style="38" customWidth="1"/>
    <col min="30" max="30" width="6.85546875" style="38" bestFit="1" customWidth="1"/>
    <col min="31" max="36" width="3.7109375" style="38" customWidth="1"/>
    <col min="37" max="37" width="6.85546875" style="38" bestFit="1" customWidth="1"/>
    <col min="38" max="43" width="3.7109375" style="38" customWidth="1"/>
    <col min="44" max="44" width="6.85546875" style="38" bestFit="1" customWidth="1"/>
    <col min="45" max="50" width="3.7109375" style="38" customWidth="1"/>
    <col min="51" max="51" width="6.85546875" style="38" bestFit="1" customWidth="1"/>
    <col min="52" max="57" width="3.7109375" style="38" customWidth="1"/>
    <col min="58" max="58" width="4" style="38" customWidth="1"/>
    <col min="59" max="63" width="3" style="38" customWidth="1"/>
    <col min="64" max="73" width="9.140625" style="38"/>
    <col min="74" max="16384" width="9.140625" style="6"/>
  </cols>
  <sheetData>
    <row r="1" spans="2:63" ht="14.1" thickBot="1"/>
    <row r="2" spans="2:63">
      <c r="B2" s="40" t="s">
        <v>156</v>
      </c>
      <c r="C2" s="41"/>
      <c r="D2" s="42" t="str">
        <f ca="1">TEXT(E2,"ddd")</f>
        <v>Sun</v>
      </c>
      <c r="E2" s="43">
        <f ca="1">TODAY()</f>
        <v>45403</v>
      </c>
    </row>
    <row r="3" spans="2:63" ht="14.1" thickBot="1">
      <c r="B3" s="44" t="s">
        <v>157</v>
      </c>
      <c r="C3" s="45"/>
      <c r="D3" s="46" t="str">
        <f>TEXT(E3,"ddd")</f>
        <v>Mon</v>
      </c>
      <c r="E3" s="47">
        <v>45355</v>
      </c>
    </row>
    <row r="4" spans="2:63" ht="14.1" thickBot="1">
      <c r="D4" s="38"/>
      <c r="E4" s="48"/>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row>
    <row r="5" spans="2:63" ht="15.95" thickBot="1">
      <c r="B5" s="182" t="s">
        <v>158</v>
      </c>
      <c r="C5" s="183"/>
      <c r="D5" s="183"/>
      <c r="E5" s="183"/>
      <c r="F5" s="183"/>
      <c r="G5" s="184"/>
      <c r="I5" s="50"/>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3"/>
      <c r="BG5" s="52"/>
      <c r="BH5" s="52"/>
      <c r="BI5" s="52"/>
      <c r="BJ5" s="52"/>
      <c r="BK5" s="54"/>
    </row>
    <row r="6" spans="2:63" ht="12.75">
      <c r="B6" s="55" t="s">
        <v>159</v>
      </c>
      <c r="C6" s="56">
        <v>7</v>
      </c>
      <c r="D6" s="57"/>
      <c r="E6" s="58" t="s">
        <v>160</v>
      </c>
      <c r="F6" s="59">
        <v>20</v>
      </c>
      <c r="G6" s="60"/>
      <c r="I6" s="61">
        <f>IF(D3="Mon",E3-0,IF(D3="Tue",E3-1,IF(D3="Wed",E3-2,IF(D3="Thu",E3-3,IF(D3="Fri",E3-4,IF(D3="Sat",E3-5,IF(D3="Sun",E3-6,"False")))))))</f>
        <v>45355</v>
      </c>
      <c r="J6" s="62">
        <f t="shared" ref="J6:O6" si="0">I6+1</f>
        <v>45356</v>
      </c>
      <c r="K6" s="62">
        <f t="shared" si="0"/>
        <v>45357</v>
      </c>
      <c r="L6" s="62">
        <f t="shared" si="0"/>
        <v>45358</v>
      </c>
      <c r="M6" s="62">
        <f t="shared" si="0"/>
        <v>45359</v>
      </c>
      <c r="N6" s="63">
        <f t="shared" si="0"/>
        <v>45360</v>
      </c>
      <c r="O6" s="63">
        <f t="shared" si="0"/>
        <v>45361</v>
      </c>
      <c r="P6" s="64">
        <f>I6+7</f>
        <v>45362</v>
      </c>
      <c r="Q6" s="62">
        <f t="shared" ref="Q6:V6" si="1">P6+1</f>
        <v>45363</v>
      </c>
      <c r="R6" s="62">
        <f t="shared" si="1"/>
        <v>45364</v>
      </c>
      <c r="S6" s="62">
        <f t="shared" si="1"/>
        <v>45365</v>
      </c>
      <c r="T6" s="62">
        <f t="shared" si="1"/>
        <v>45366</v>
      </c>
      <c r="U6" s="63">
        <f t="shared" si="1"/>
        <v>45367</v>
      </c>
      <c r="V6" s="170">
        <f t="shared" si="1"/>
        <v>45368</v>
      </c>
      <c r="W6" s="64">
        <f>P6+7</f>
        <v>45369</v>
      </c>
      <c r="X6" s="62">
        <f t="shared" ref="X6" si="2">W6+1</f>
        <v>45370</v>
      </c>
      <c r="Y6" s="62">
        <f t="shared" ref="Y6" si="3">X6+1</f>
        <v>45371</v>
      </c>
      <c r="Z6" s="62">
        <f t="shared" ref="Z6" si="4">Y6+1</f>
        <v>45372</v>
      </c>
      <c r="AA6" s="62">
        <f t="shared" ref="AA6" si="5">Z6+1</f>
        <v>45373</v>
      </c>
      <c r="AB6" s="63">
        <f t="shared" ref="AB6" si="6">AA6+1</f>
        <v>45374</v>
      </c>
      <c r="AC6" s="63">
        <f t="shared" ref="AC6" si="7">AB6+1</f>
        <v>45375</v>
      </c>
      <c r="AD6" s="64">
        <f>W6+7</f>
        <v>45376</v>
      </c>
      <c r="AE6" s="62">
        <f t="shared" ref="AE6" si="8">AD6+1</f>
        <v>45377</v>
      </c>
      <c r="AF6" s="62">
        <f t="shared" ref="AF6" si="9">AE6+1</f>
        <v>45378</v>
      </c>
      <c r="AG6" s="62">
        <f t="shared" ref="AG6" si="10">AF6+1</f>
        <v>45379</v>
      </c>
      <c r="AH6" s="62">
        <f t="shared" ref="AH6" si="11">AG6+1</f>
        <v>45380</v>
      </c>
      <c r="AI6" s="63">
        <f t="shared" ref="AI6" si="12">AH6+1</f>
        <v>45381</v>
      </c>
      <c r="AJ6" s="63">
        <f t="shared" ref="AJ6" si="13">AI6+1</f>
        <v>45382</v>
      </c>
      <c r="AK6" s="64">
        <f>AD6+7</f>
        <v>45383</v>
      </c>
      <c r="AL6" s="62">
        <f t="shared" ref="AL6" si="14">AK6+1</f>
        <v>45384</v>
      </c>
      <c r="AM6" s="62">
        <f t="shared" ref="AM6" si="15">AL6+1</f>
        <v>45385</v>
      </c>
      <c r="AN6" s="62">
        <f t="shared" ref="AN6" si="16">AM6+1</f>
        <v>45386</v>
      </c>
      <c r="AO6" s="62">
        <f t="shared" ref="AO6" si="17">AN6+1</f>
        <v>45387</v>
      </c>
      <c r="AP6" s="63">
        <f t="shared" ref="AP6" si="18">AO6+1</f>
        <v>45388</v>
      </c>
      <c r="AQ6" s="63">
        <f t="shared" ref="AQ6" si="19">AP6+1</f>
        <v>45389</v>
      </c>
      <c r="AR6" s="64">
        <f>AK6+7</f>
        <v>45390</v>
      </c>
      <c r="AS6" s="62">
        <f t="shared" ref="AS6" si="20">AR6+1</f>
        <v>45391</v>
      </c>
      <c r="AT6" s="62">
        <f t="shared" ref="AT6" si="21">AS6+1</f>
        <v>45392</v>
      </c>
      <c r="AU6" s="62">
        <f t="shared" ref="AU6" si="22">AT6+1</f>
        <v>45393</v>
      </c>
      <c r="AV6" s="62">
        <f t="shared" ref="AV6" si="23">AU6+1</f>
        <v>45394</v>
      </c>
      <c r="AW6" s="63">
        <f t="shared" ref="AW6" si="24">AV6+1</f>
        <v>45395</v>
      </c>
      <c r="AX6" s="63">
        <f t="shared" ref="AX6" si="25">AW6+1</f>
        <v>45396</v>
      </c>
      <c r="AY6" s="64">
        <f>AR6+7</f>
        <v>45397</v>
      </c>
      <c r="AZ6" s="62">
        <f t="shared" ref="AZ6" si="26">AY6+1</f>
        <v>45398</v>
      </c>
      <c r="BA6" s="62">
        <f t="shared" ref="BA6" si="27">AZ6+1</f>
        <v>45399</v>
      </c>
      <c r="BB6" s="62">
        <f t="shared" ref="BB6" si="28">BA6+1</f>
        <v>45400</v>
      </c>
      <c r="BC6" s="62">
        <f t="shared" ref="BC6" si="29">BB6+1</f>
        <v>45401</v>
      </c>
      <c r="BD6" s="63">
        <f t="shared" ref="BD6" si="30">BC6+1</f>
        <v>45402</v>
      </c>
      <c r="BE6" s="63">
        <f t="shared" ref="BE6" si="31">BD6+1</f>
        <v>45403</v>
      </c>
      <c r="BF6" s="185"/>
      <c r="BG6" s="186"/>
      <c r="BH6" s="186"/>
      <c r="BI6" s="186"/>
      <c r="BJ6" s="186"/>
      <c r="BK6" s="187"/>
    </row>
    <row r="7" spans="2:63" ht="29.25" customHeight="1" thickBot="1">
      <c r="B7" s="65"/>
      <c r="C7" s="66"/>
      <c r="D7" s="57"/>
      <c r="E7" s="67" t="s">
        <v>161</v>
      </c>
      <c r="F7" s="67" t="s">
        <v>162</v>
      </c>
      <c r="G7" s="68" t="s">
        <v>163</v>
      </c>
      <c r="I7" s="69" t="s">
        <v>164</v>
      </c>
      <c r="J7" s="70" t="s">
        <v>165</v>
      </c>
      <c r="K7" s="70" t="s">
        <v>166</v>
      </c>
      <c r="L7" s="70" t="s">
        <v>165</v>
      </c>
      <c r="M7" s="70" t="s">
        <v>167</v>
      </c>
      <c r="N7" s="71" t="s">
        <v>168</v>
      </c>
      <c r="O7" s="72" t="s">
        <v>168</v>
      </c>
      <c r="P7" s="69" t="s">
        <v>164</v>
      </c>
      <c r="Q7" s="70" t="s">
        <v>165</v>
      </c>
      <c r="R7" s="70" t="s">
        <v>166</v>
      </c>
      <c r="S7" s="70" t="s">
        <v>165</v>
      </c>
      <c r="T7" s="70" t="s">
        <v>167</v>
      </c>
      <c r="U7" s="71" t="s">
        <v>168</v>
      </c>
      <c r="V7" s="72" t="s">
        <v>168</v>
      </c>
      <c r="W7" s="69" t="s">
        <v>164</v>
      </c>
      <c r="X7" s="70" t="s">
        <v>165</v>
      </c>
      <c r="Y7" s="70" t="s">
        <v>166</v>
      </c>
      <c r="Z7" s="70" t="s">
        <v>165</v>
      </c>
      <c r="AA7" s="70" t="s">
        <v>167</v>
      </c>
      <c r="AB7" s="71" t="s">
        <v>168</v>
      </c>
      <c r="AC7" s="72" t="s">
        <v>168</v>
      </c>
      <c r="AD7" s="69" t="s">
        <v>164</v>
      </c>
      <c r="AE7" s="70" t="s">
        <v>165</v>
      </c>
      <c r="AF7" s="70" t="s">
        <v>166</v>
      </c>
      <c r="AG7" s="70" t="s">
        <v>165</v>
      </c>
      <c r="AH7" s="70" t="s">
        <v>167</v>
      </c>
      <c r="AI7" s="71" t="s">
        <v>168</v>
      </c>
      <c r="AJ7" s="72" t="s">
        <v>168</v>
      </c>
      <c r="AK7" s="69" t="s">
        <v>164</v>
      </c>
      <c r="AL7" s="70" t="s">
        <v>165</v>
      </c>
      <c r="AM7" s="70" t="s">
        <v>166</v>
      </c>
      <c r="AN7" s="70" t="s">
        <v>165</v>
      </c>
      <c r="AO7" s="70" t="s">
        <v>167</v>
      </c>
      <c r="AP7" s="71" t="s">
        <v>168</v>
      </c>
      <c r="AQ7" s="72" t="s">
        <v>168</v>
      </c>
      <c r="AR7" s="69" t="s">
        <v>164</v>
      </c>
      <c r="AS7" s="70" t="s">
        <v>165</v>
      </c>
      <c r="AT7" s="70" t="s">
        <v>166</v>
      </c>
      <c r="AU7" s="70" t="s">
        <v>165</v>
      </c>
      <c r="AV7" s="70" t="s">
        <v>167</v>
      </c>
      <c r="AW7" s="71" t="s">
        <v>168</v>
      </c>
      <c r="AX7" s="72" t="s">
        <v>168</v>
      </c>
      <c r="AY7" s="69" t="s">
        <v>164</v>
      </c>
      <c r="AZ7" s="70" t="s">
        <v>165</v>
      </c>
      <c r="BA7" s="70" t="s">
        <v>166</v>
      </c>
      <c r="BB7" s="70" t="s">
        <v>165</v>
      </c>
      <c r="BC7" s="70" t="s">
        <v>167</v>
      </c>
      <c r="BD7" s="71" t="s">
        <v>168</v>
      </c>
      <c r="BE7" s="72" t="s">
        <v>168</v>
      </c>
      <c r="BF7" s="188" t="s">
        <v>169</v>
      </c>
      <c r="BG7" s="189"/>
      <c r="BH7" s="189"/>
      <c r="BI7" s="189"/>
      <c r="BJ7" s="189"/>
      <c r="BK7" s="190"/>
    </row>
    <row r="8" spans="2:63" ht="15" thickBot="1">
      <c r="B8" s="73" t="s">
        <v>170</v>
      </c>
      <c r="C8" s="74">
        <f>SUM(G8:G25)</f>
        <v>96</v>
      </c>
      <c r="D8" s="75"/>
      <c r="E8" s="76"/>
      <c r="F8" s="77"/>
      <c r="G8" s="78">
        <v>0</v>
      </c>
      <c r="H8" s="79"/>
      <c r="I8" s="85">
        <f t="shared" ref="I8:J18" ca="1" si="32">IF(I$6&lt;$E$3,0,IF(ISBLANK($E8),0,IF(I$6&lt;$E$2,0,1)))</f>
        <v>0</v>
      </c>
      <c r="J8" s="86">
        <f t="shared" ca="1" si="32"/>
        <v>0</v>
      </c>
      <c r="K8" s="86">
        <f t="shared" ref="K8:M23" ca="1" si="33">IF(K$6&lt;$E$3,0,IF(ISBLANK($E8),0,IF(K$6&lt;$E$2,0,1)))</f>
        <v>0</v>
      </c>
      <c r="L8" s="86">
        <f t="shared" ca="1" si="33"/>
        <v>0</v>
      </c>
      <c r="M8" s="86">
        <f t="shared" ca="1" si="33"/>
        <v>0</v>
      </c>
      <c r="N8" s="80"/>
      <c r="O8" s="81"/>
      <c r="P8" s="85">
        <f t="shared" ref="P8:T18" ca="1" si="34">IF(P$6&lt;$E$3,0,IF(ISBLANK($E8),0,IF(P$6&lt;$E$2,0,1)))</f>
        <v>0</v>
      </c>
      <c r="Q8" s="86">
        <f t="shared" ca="1" si="34"/>
        <v>0</v>
      </c>
      <c r="R8" s="86">
        <f t="shared" ca="1" si="34"/>
        <v>0</v>
      </c>
      <c r="S8" s="86">
        <f t="shared" ca="1" si="34"/>
        <v>0</v>
      </c>
      <c r="T8" s="86">
        <f t="shared" ca="1" si="34"/>
        <v>0</v>
      </c>
      <c r="U8" s="80"/>
      <c r="V8" s="81"/>
      <c r="W8" s="85" t="s">
        <v>171</v>
      </c>
      <c r="X8" s="86" t="s">
        <v>171</v>
      </c>
      <c r="Y8" s="86" t="s">
        <v>171</v>
      </c>
      <c r="Z8" s="86" t="s">
        <v>171</v>
      </c>
      <c r="AA8" s="86" t="s">
        <v>171</v>
      </c>
      <c r="AB8" s="80"/>
      <c r="AC8" s="81"/>
      <c r="AD8" s="85" t="s">
        <v>171</v>
      </c>
      <c r="AE8" s="86" t="s">
        <v>171</v>
      </c>
      <c r="AF8" s="86" t="s">
        <v>171</v>
      </c>
      <c r="AG8" s="86" t="s">
        <v>171</v>
      </c>
      <c r="AH8" s="86" t="s">
        <v>171</v>
      </c>
      <c r="AI8" s="80"/>
      <c r="AJ8" s="81"/>
      <c r="AK8" s="85" t="s">
        <v>171</v>
      </c>
      <c r="AL8" s="86" t="s">
        <v>171</v>
      </c>
      <c r="AM8" s="86" t="s">
        <v>171</v>
      </c>
      <c r="AN8" s="86" t="s">
        <v>171</v>
      </c>
      <c r="AO8" s="86" t="s">
        <v>171</v>
      </c>
      <c r="AP8" s="80"/>
      <c r="AQ8" s="81"/>
      <c r="AR8" s="85">
        <f t="shared" ref="AR8:AV25" ca="1" si="35">IF(AR$6&lt;$E$3,0,IF(ISBLANK($E8),0,IF(AR$6&lt;$E$2,0,1)))</f>
        <v>0</v>
      </c>
      <c r="AS8" s="86">
        <f t="shared" ca="1" si="35"/>
        <v>0</v>
      </c>
      <c r="AT8" s="86">
        <f t="shared" ca="1" si="35"/>
        <v>0</v>
      </c>
      <c r="AU8" s="86">
        <f t="shared" ca="1" si="35"/>
        <v>0</v>
      </c>
      <c r="AV8" s="86">
        <f t="shared" ca="1" si="35"/>
        <v>0</v>
      </c>
      <c r="AW8" s="80"/>
      <c r="AX8" s="81"/>
      <c r="AY8" s="85">
        <f t="shared" ref="AY8:BC9" ca="1" si="36">IF(AY$6&lt;$E$3,0,IF(ISBLANK($E8),0,IF(AY$6&lt;$E$2,0,1)))</f>
        <v>0</v>
      </c>
      <c r="AZ8" s="86">
        <f t="shared" ca="1" si="36"/>
        <v>0</v>
      </c>
      <c r="BA8" s="86">
        <f t="shared" ca="1" si="36"/>
        <v>0</v>
      </c>
      <c r="BB8" s="86">
        <f t="shared" ca="1" si="36"/>
        <v>0</v>
      </c>
      <c r="BC8" s="86">
        <f t="shared" ca="1" si="36"/>
        <v>0</v>
      </c>
      <c r="BD8" s="80"/>
      <c r="BE8" s="81"/>
      <c r="BF8" s="179">
        <f t="shared" ref="BF8:BF25" ca="1" si="37">IF(E8="unassigned",0,(COUNTIF(I8:V8,1)*$C$6)*F8)</f>
        <v>0</v>
      </c>
      <c r="BG8" s="180"/>
      <c r="BH8" s="180"/>
      <c r="BI8" s="180"/>
      <c r="BJ8" s="180"/>
      <c r="BK8" s="181"/>
    </row>
    <row r="9" spans="2:63" ht="15" thickBot="1">
      <c r="B9" s="82" t="s">
        <v>172</v>
      </c>
      <c r="C9" s="74">
        <f ca="1">SUM(BF8:BK25)</f>
        <v>0</v>
      </c>
      <c r="D9" s="83"/>
      <c r="E9" s="18"/>
      <c r="F9" s="84"/>
      <c r="G9" s="78">
        <v>0</v>
      </c>
      <c r="H9" s="79"/>
      <c r="I9" s="85">
        <f t="shared" ca="1" si="32"/>
        <v>0</v>
      </c>
      <c r="J9" s="86">
        <f t="shared" ca="1" si="32"/>
        <v>0</v>
      </c>
      <c r="K9" s="86">
        <f t="shared" ca="1" si="33"/>
        <v>0</v>
      </c>
      <c r="L9" s="86">
        <f t="shared" ca="1" si="33"/>
        <v>0</v>
      </c>
      <c r="M9" s="86">
        <f t="shared" ca="1" si="33"/>
        <v>0</v>
      </c>
      <c r="N9" s="87"/>
      <c r="O9" s="88"/>
      <c r="P9" s="85">
        <f t="shared" ca="1" si="34"/>
        <v>0</v>
      </c>
      <c r="Q9" s="86">
        <f t="shared" ca="1" si="34"/>
        <v>0</v>
      </c>
      <c r="R9" s="86">
        <f t="shared" ca="1" si="34"/>
        <v>0</v>
      </c>
      <c r="S9" s="86">
        <f t="shared" ca="1" si="34"/>
        <v>0</v>
      </c>
      <c r="T9" s="86">
        <f t="shared" ca="1" si="34"/>
        <v>0</v>
      </c>
      <c r="U9" s="87"/>
      <c r="V9" s="88"/>
      <c r="W9" s="85" t="s">
        <v>171</v>
      </c>
      <c r="X9" s="86" t="s">
        <v>171</v>
      </c>
      <c r="Y9" s="86" t="s">
        <v>171</v>
      </c>
      <c r="Z9" s="86" t="s">
        <v>171</v>
      </c>
      <c r="AA9" s="86" t="s">
        <v>171</v>
      </c>
      <c r="AB9" s="87"/>
      <c r="AC9" s="88"/>
      <c r="AD9" s="85" t="s">
        <v>171</v>
      </c>
      <c r="AE9" s="86" t="s">
        <v>171</v>
      </c>
      <c r="AF9" s="86" t="s">
        <v>171</v>
      </c>
      <c r="AG9" s="86" t="s">
        <v>171</v>
      </c>
      <c r="AH9" s="86" t="s">
        <v>171</v>
      </c>
      <c r="AI9" s="87"/>
      <c r="AJ9" s="88"/>
      <c r="AK9" s="85" t="s">
        <v>171</v>
      </c>
      <c r="AL9" s="86" t="s">
        <v>171</v>
      </c>
      <c r="AM9" s="86" t="s">
        <v>171</v>
      </c>
      <c r="AN9" s="86" t="s">
        <v>171</v>
      </c>
      <c r="AO9" s="86" t="s">
        <v>171</v>
      </c>
      <c r="AP9" s="87"/>
      <c r="AQ9" s="88"/>
      <c r="AR9" s="85">
        <f t="shared" ca="1" si="35"/>
        <v>0</v>
      </c>
      <c r="AS9" s="86">
        <f t="shared" ca="1" si="35"/>
        <v>0</v>
      </c>
      <c r="AT9" s="86">
        <f t="shared" ca="1" si="35"/>
        <v>0</v>
      </c>
      <c r="AU9" s="86">
        <f t="shared" ca="1" si="35"/>
        <v>0</v>
      </c>
      <c r="AV9" s="86">
        <f t="shared" ca="1" si="35"/>
        <v>0</v>
      </c>
      <c r="AW9" s="87"/>
      <c r="AX9" s="88"/>
      <c r="AY9" s="85">
        <f t="shared" ca="1" si="36"/>
        <v>0</v>
      </c>
      <c r="AZ9" s="86">
        <f t="shared" ca="1" si="36"/>
        <v>0</v>
      </c>
      <c r="BA9" s="86">
        <f t="shared" ca="1" si="36"/>
        <v>0</v>
      </c>
      <c r="BB9" s="86">
        <f t="shared" ca="1" si="36"/>
        <v>0</v>
      </c>
      <c r="BC9" s="86">
        <f t="shared" ca="1" si="36"/>
        <v>0</v>
      </c>
      <c r="BD9" s="87"/>
      <c r="BE9" s="88"/>
      <c r="BF9" s="179">
        <f t="shared" ca="1" si="37"/>
        <v>0</v>
      </c>
      <c r="BG9" s="180"/>
      <c r="BH9" s="180"/>
      <c r="BI9" s="180"/>
      <c r="BJ9" s="180"/>
      <c r="BK9" s="181"/>
    </row>
    <row r="10" spans="2:63" ht="15" thickBot="1">
      <c r="B10" s="89" t="s">
        <v>173</v>
      </c>
      <c r="C10" s="90">
        <f ca="1">C8-C9</f>
        <v>96</v>
      </c>
      <c r="D10" s="57"/>
      <c r="E10" s="18"/>
      <c r="F10" s="84"/>
      <c r="G10" s="78">
        <v>0</v>
      </c>
      <c r="H10" s="79"/>
      <c r="I10" s="85">
        <f t="shared" ca="1" si="32"/>
        <v>0</v>
      </c>
      <c r="J10" s="86">
        <f t="shared" ca="1" si="32"/>
        <v>0</v>
      </c>
      <c r="K10" s="86">
        <f t="shared" ca="1" si="33"/>
        <v>0</v>
      </c>
      <c r="L10" s="86">
        <f t="shared" ca="1" si="33"/>
        <v>0</v>
      </c>
      <c r="M10" s="86">
        <f t="shared" ca="1" si="33"/>
        <v>0</v>
      </c>
      <c r="N10" s="87"/>
      <c r="O10" s="88"/>
      <c r="P10" s="85">
        <f t="shared" ca="1" si="34"/>
        <v>0</v>
      </c>
      <c r="Q10" s="86">
        <f t="shared" ca="1" si="34"/>
        <v>0</v>
      </c>
      <c r="R10" s="86">
        <f t="shared" ca="1" si="34"/>
        <v>0</v>
      </c>
      <c r="S10" s="86">
        <f t="shared" ca="1" si="34"/>
        <v>0</v>
      </c>
      <c r="T10" s="86">
        <f t="shared" ca="1" si="34"/>
        <v>0</v>
      </c>
      <c r="U10" s="87"/>
      <c r="V10" s="88"/>
      <c r="W10" s="85" t="s">
        <v>171</v>
      </c>
      <c r="X10" s="86" t="s">
        <v>171</v>
      </c>
      <c r="Y10" s="86" t="s">
        <v>171</v>
      </c>
      <c r="Z10" s="86" t="s">
        <v>171</v>
      </c>
      <c r="AA10" s="86" t="s">
        <v>171</v>
      </c>
      <c r="AB10" s="87"/>
      <c r="AC10" s="88"/>
      <c r="AD10" s="85" t="s">
        <v>171</v>
      </c>
      <c r="AE10" s="86" t="s">
        <v>171</v>
      </c>
      <c r="AF10" s="86" t="s">
        <v>171</v>
      </c>
      <c r="AG10" s="86" t="s">
        <v>171</v>
      </c>
      <c r="AH10" s="86" t="s">
        <v>171</v>
      </c>
      <c r="AI10" s="87"/>
      <c r="AJ10" s="88"/>
      <c r="AK10" s="85" t="s">
        <v>171</v>
      </c>
      <c r="AL10" s="86" t="s">
        <v>171</v>
      </c>
      <c r="AM10" s="86" t="s">
        <v>171</v>
      </c>
      <c r="AN10" s="86" t="s">
        <v>171</v>
      </c>
      <c r="AO10" s="86" t="s">
        <v>171</v>
      </c>
      <c r="AP10" s="87"/>
      <c r="AQ10" s="88"/>
      <c r="AR10" s="85">
        <f t="shared" ca="1" si="35"/>
        <v>0</v>
      </c>
      <c r="AS10" s="86">
        <f t="shared" ca="1" si="35"/>
        <v>0</v>
      </c>
      <c r="AT10" s="86">
        <f t="shared" ca="1" si="35"/>
        <v>0</v>
      </c>
      <c r="AU10" s="86">
        <f t="shared" ca="1" si="35"/>
        <v>0</v>
      </c>
      <c r="AV10" s="86">
        <f t="shared" ca="1" si="35"/>
        <v>0</v>
      </c>
      <c r="AW10" s="87"/>
      <c r="AX10" s="88"/>
      <c r="AY10" s="85">
        <f t="shared" ref="AY10:BC25" ca="1" si="38">IF(AY$6&lt;$E$3,0,IF(ISBLANK($E10),0,IF(AY$6&lt;$E$2,0,1)))</f>
        <v>0</v>
      </c>
      <c r="AZ10" s="86">
        <f t="shared" ca="1" si="38"/>
        <v>0</v>
      </c>
      <c r="BA10" s="86">
        <f t="shared" ca="1" si="38"/>
        <v>0</v>
      </c>
      <c r="BB10" s="86">
        <f t="shared" ca="1" si="38"/>
        <v>0</v>
      </c>
      <c r="BC10" s="86">
        <f t="shared" ca="1" si="38"/>
        <v>0</v>
      </c>
      <c r="BD10" s="87"/>
      <c r="BE10" s="88"/>
      <c r="BF10" s="179">
        <f t="shared" ca="1" si="37"/>
        <v>0</v>
      </c>
      <c r="BG10" s="180"/>
      <c r="BH10" s="180"/>
      <c r="BI10" s="180"/>
      <c r="BJ10" s="180"/>
      <c r="BK10" s="181"/>
    </row>
    <row r="11" spans="2:63" ht="14.1" thickBot="1">
      <c r="B11" s="91"/>
      <c r="D11" s="92"/>
      <c r="E11" s="18"/>
      <c r="F11" s="84"/>
      <c r="G11" s="78">
        <v>0</v>
      </c>
      <c r="H11" s="79"/>
      <c r="I11" s="85">
        <f t="shared" ca="1" si="32"/>
        <v>0</v>
      </c>
      <c r="J11" s="86">
        <f t="shared" ca="1" si="32"/>
        <v>0</v>
      </c>
      <c r="K11" s="86">
        <f t="shared" ca="1" si="33"/>
        <v>0</v>
      </c>
      <c r="L11" s="86">
        <f t="shared" ca="1" si="33"/>
        <v>0</v>
      </c>
      <c r="M11" s="86">
        <f t="shared" ca="1" si="33"/>
        <v>0</v>
      </c>
      <c r="N11" s="87"/>
      <c r="O11" s="88"/>
      <c r="P11" s="85">
        <f t="shared" ca="1" si="34"/>
        <v>0</v>
      </c>
      <c r="Q11" s="86">
        <f t="shared" ca="1" si="34"/>
        <v>0</v>
      </c>
      <c r="R11" s="86">
        <f t="shared" ca="1" si="34"/>
        <v>0</v>
      </c>
      <c r="S11" s="86">
        <f t="shared" ca="1" si="34"/>
        <v>0</v>
      </c>
      <c r="T11" s="86">
        <f t="shared" ca="1" si="34"/>
        <v>0</v>
      </c>
      <c r="U11" s="87"/>
      <c r="V11" s="88"/>
      <c r="W11" s="85" t="s">
        <v>171</v>
      </c>
      <c r="X11" s="86" t="s">
        <v>171</v>
      </c>
      <c r="Y11" s="86" t="s">
        <v>171</v>
      </c>
      <c r="Z11" s="86" t="s">
        <v>171</v>
      </c>
      <c r="AA11" s="86" t="s">
        <v>171</v>
      </c>
      <c r="AB11" s="87"/>
      <c r="AC11" s="88"/>
      <c r="AD11" s="85" t="s">
        <v>171</v>
      </c>
      <c r="AE11" s="86" t="s">
        <v>171</v>
      </c>
      <c r="AF11" s="86" t="s">
        <v>171</v>
      </c>
      <c r="AG11" s="86" t="s">
        <v>171</v>
      </c>
      <c r="AH11" s="86" t="s">
        <v>171</v>
      </c>
      <c r="AI11" s="87"/>
      <c r="AJ11" s="88"/>
      <c r="AK11" s="85" t="s">
        <v>171</v>
      </c>
      <c r="AL11" s="86" t="s">
        <v>171</v>
      </c>
      <c r="AM11" s="86" t="s">
        <v>171</v>
      </c>
      <c r="AN11" s="86" t="s">
        <v>171</v>
      </c>
      <c r="AO11" s="86" t="s">
        <v>171</v>
      </c>
      <c r="AP11" s="87"/>
      <c r="AQ11" s="88"/>
      <c r="AR11" s="85">
        <f t="shared" ca="1" si="35"/>
        <v>0</v>
      </c>
      <c r="AS11" s="86">
        <f t="shared" ca="1" si="35"/>
        <v>0</v>
      </c>
      <c r="AT11" s="86">
        <f t="shared" ca="1" si="35"/>
        <v>0</v>
      </c>
      <c r="AU11" s="86">
        <f t="shared" ca="1" si="35"/>
        <v>0</v>
      </c>
      <c r="AV11" s="86">
        <f t="shared" ca="1" si="35"/>
        <v>0</v>
      </c>
      <c r="AW11" s="87"/>
      <c r="AX11" s="88"/>
      <c r="AY11" s="85">
        <f t="shared" ca="1" si="38"/>
        <v>0</v>
      </c>
      <c r="AZ11" s="86">
        <f t="shared" ca="1" si="38"/>
        <v>0</v>
      </c>
      <c r="BA11" s="86">
        <f t="shared" ca="1" si="38"/>
        <v>0</v>
      </c>
      <c r="BB11" s="86">
        <f t="shared" ca="1" si="38"/>
        <v>0</v>
      </c>
      <c r="BC11" s="86">
        <f t="shared" ca="1" si="38"/>
        <v>0</v>
      </c>
      <c r="BD11" s="87"/>
      <c r="BE11" s="88"/>
      <c r="BF11" s="179">
        <f t="shared" ca="1" si="37"/>
        <v>0</v>
      </c>
      <c r="BG11" s="180"/>
      <c r="BH11" s="180"/>
      <c r="BI11" s="180"/>
      <c r="BJ11" s="180"/>
      <c r="BK11" s="181"/>
    </row>
    <row r="12" spans="2:63" ht="14.1" thickBot="1">
      <c r="B12" s="91"/>
      <c r="D12" s="92"/>
      <c r="E12" s="18" t="s">
        <v>53</v>
      </c>
      <c r="F12" s="84">
        <v>1</v>
      </c>
      <c r="G12" s="78">
        <f>SUMIF(Sprint!$F$4:$F$1856,E12,Sprint!$AX$4:$AX$1856)</f>
        <v>29.5</v>
      </c>
      <c r="H12" s="79"/>
      <c r="I12" s="85">
        <f t="shared" ca="1" si="32"/>
        <v>0</v>
      </c>
      <c r="J12" s="86">
        <f t="shared" ca="1" si="32"/>
        <v>0</v>
      </c>
      <c r="K12" s="86">
        <f t="shared" ca="1" si="33"/>
        <v>0</v>
      </c>
      <c r="L12" s="86">
        <f t="shared" ca="1" si="33"/>
        <v>0</v>
      </c>
      <c r="M12" s="86">
        <f t="shared" ca="1" si="33"/>
        <v>0</v>
      </c>
      <c r="N12" s="87"/>
      <c r="O12" s="88"/>
      <c r="P12" s="85">
        <f t="shared" ca="1" si="34"/>
        <v>0</v>
      </c>
      <c r="Q12" s="86">
        <f t="shared" ca="1" si="34"/>
        <v>0</v>
      </c>
      <c r="R12" s="86">
        <f t="shared" ca="1" si="34"/>
        <v>0</v>
      </c>
      <c r="S12" s="86">
        <f t="shared" ca="1" si="34"/>
        <v>0</v>
      </c>
      <c r="T12" s="86">
        <f t="shared" ca="1" si="34"/>
        <v>0</v>
      </c>
      <c r="U12" s="87"/>
      <c r="V12" s="88"/>
      <c r="W12" s="85" t="s">
        <v>171</v>
      </c>
      <c r="X12" s="86" t="s">
        <v>171</v>
      </c>
      <c r="Y12" s="86" t="s">
        <v>171</v>
      </c>
      <c r="Z12" s="86" t="s">
        <v>171</v>
      </c>
      <c r="AA12" s="86" t="s">
        <v>171</v>
      </c>
      <c r="AB12" s="87"/>
      <c r="AC12" s="88"/>
      <c r="AD12" s="85" t="s">
        <v>171</v>
      </c>
      <c r="AE12" s="86" t="s">
        <v>171</v>
      </c>
      <c r="AF12" s="86" t="s">
        <v>171</v>
      </c>
      <c r="AG12" s="86" t="s">
        <v>171</v>
      </c>
      <c r="AH12" s="86" t="s">
        <v>171</v>
      </c>
      <c r="AI12" s="87"/>
      <c r="AJ12" s="88"/>
      <c r="AK12" s="85" t="s">
        <v>171</v>
      </c>
      <c r="AL12" s="86" t="s">
        <v>171</v>
      </c>
      <c r="AM12" s="86" t="s">
        <v>171</v>
      </c>
      <c r="AN12" s="86" t="s">
        <v>171</v>
      </c>
      <c r="AO12" s="86" t="s">
        <v>171</v>
      </c>
      <c r="AP12" s="87"/>
      <c r="AQ12" s="88"/>
      <c r="AR12" s="85">
        <f t="shared" ca="1" si="35"/>
        <v>0</v>
      </c>
      <c r="AS12" s="86">
        <f t="shared" ca="1" si="35"/>
        <v>0</v>
      </c>
      <c r="AT12" s="86">
        <f t="shared" ca="1" si="35"/>
        <v>0</v>
      </c>
      <c r="AU12" s="86">
        <f t="shared" ca="1" si="35"/>
        <v>0</v>
      </c>
      <c r="AV12" s="86">
        <f t="shared" ca="1" si="35"/>
        <v>0</v>
      </c>
      <c r="AW12" s="87"/>
      <c r="AX12" s="88"/>
      <c r="AY12" s="85">
        <f t="shared" ca="1" si="38"/>
        <v>0</v>
      </c>
      <c r="AZ12" s="86">
        <f t="shared" ca="1" si="38"/>
        <v>0</v>
      </c>
      <c r="BA12" s="86">
        <f t="shared" ca="1" si="38"/>
        <v>0</v>
      </c>
      <c r="BB12" s="86">
        <f t="shared" ca="1" si="38"/>
        <v>0</v>
      </c>
      <c r="BC12" s="86">
        <f t="shared" ca="1" si="38"/>
        <v>0</v>
      </c>
      <c r="BD12" s="87"/>
      <c r="BE12" s="88"/>
      <c r="BF12" s="179">
        <f t="shared" ca="1" si="37"/>
        <v>0</v>
      </c>
      <c r="BG12" s="180"/>
      <c r="BH12" s="180"/>
      <c r="BI12" s="180"/>
      <c r="BJ12" s="180"/>
      <c r="BK12" s="181"/>
    </row>
    <row r="13" spans="2:63" ht="14.1" thickBot="1">
      <c r="B13" s="91"/>
      <c r="E13" s="18" t="s">
        <v>51</v>
      </c>
      <c r="F13" s="84">
        <v>1</v>
      </c>
      <c r="G13" s="78">
        <f>SUMIF(Sprint!$F$4:$F$1856,E13,Sprint!$AX$4:$AX$1856)</f>
        <v>17.5</v>
      </c>
      <c r="H13" s="79"/>
      <c r="I13" s="85">
        <f t="shared" ca="1" si="32"/>
        <v>0</v>
      </c>
      <c r="J13" s="86">
        <f t="shared" ca="1" si="32"/>
        <v>0</v>
      </c>
      <c r="K13" s="86">
        <f t="shared" ca="1" si="33"/>
        <v>0</v>
      </c>
      <c r="L13" s="86">
        <f t="shared" ca="1" si="33"/>
        <v>0</v>
      </c>
      <c r="M13" s="86">
        <f t="shared" ca="1" si="33"/>
        <v>0</v>
      </c>
      <c r="N13" s="87"/>
      <c r="O13" s="88"/>
      <c r="P13" s="85">
        <f t="shared" ca="1" si="34"/>
        <v>0</v>
      </c>
      <c r="Q13" s="86">
        <f t="shared" ca="1" si="34"/>
        <v>0</v>
      </c>
      <c r="R13" s="86">
        <f t="shared" ca="1" si="34"/>
        <v>0</v>
      </c>
      <c r="S13" s="86">
        <f t="shared" ca="1" si="34"/>
        <v>0</v>
      </c>
      <c r="T13" s="86">
        <f t="shared" ca="1" si="34"/>
        <v>0</v>
      </c>
      <c r="U13" s="87"/>
      <c r="V13" s="88"/>
      <c r="W13" s="85" t="s">
        <v>174</v>
      </c>
      <c r="X13" s="85" t="s">
        <v>174</v>
      </c>
      <c r="Y13" s="85" t="s">
        <v>174</v>
      </c>
      <c r="Z13" s="85" t="s">
        <v>174</v>
      </c>
      <c r="AA13" s="85" t="s">
        <v>174</v>
      </c>
      <c r="AB13" s="87"/>
      <c r="AC13" s="88"/>
      <c r="AD13" s="85" t="s">
        <v>174</v>
      </c>
      <c r="AE13" s="85" t="s">
        <v>174</v>
      </c>
      <c r="AF13" s="86" t="s">
        <v>171</v>
      </c>
      <c r="AG13" s="86" t="s">
        <v>171</v>
      </c>
      <c r="AH13" s="86" t="s">
        <v>171</v>
      </c>
      <c r="AI13" s="87"/>
      <c r="AJ13" s="88"/>
      <c r="AK13" s="85" t="s">
        <v>171</v>
      </c>
      <c r="AL13" s="86" t="s">
        <v>171</v>
      </c>
      <c r="AM13" s="86" t="s">
        <v>171</v>
      </c>
      <c r="AN13" s="86" t="s">
        <v>171</v>
      </c>
      <c r="AO13" s="86" t="s">
        <v>171</v>
      </c>
      <c r="AP13" s="87"/>
      <c r="AQ13" s="88"/>
      <c r="AR13" s="85">
        <f t="shared" ca="1" si="35"/>
        <v>0</v>
      </c>
      <c r="AS13" s="86">
        <f t="shared" ca="1" si="35"/>
        <v>0</v>
      </c>
      <c r="AT13" s="86">
        <f t="shared" ca="1" si="35"/>
        <v>0</v>
      </c>
      <c r="AU13" s="86">
        <f t="shared" ca="1" si="35"/>
        <v>0</v>
      </c>
      <c r="AV13" s="86">
        <f t="shared" ca="1" si="35"/>
        <v>0</v>
      </c>
      <c r="AW13" s="87"/>
      <c r="AX13" s="88"/>
      <c r="AY13" s="85">
        <f t="shared" ca="1" si="38"/>
        <v>0</v>
      </c>
      <c r="AZ13" s="86">
        <f t="shared" ca="1" si="38"/>
        <v>0</v>
      </c>
      <c r="BA13" s="86">
        <f t="shared" ca="1" si="38"/>
        <v>0</v>
      </c>
      <c r="BB13" s="86">
        <f t="shared" ca="1" si="38"/>
        <v>0</v>
      </c>
      <c r="BC13" s="86">
        <f t="shared" ca="1" si="38"/>
        <v>0</v>
      </c>
      <c r="BD13" s="87"/>
      <c r="BE13" s="88"/>
      <c r="BF13" s="179">
        <f t="shared" ca="1" si="37"/>
        <v>0</v>
      </c>
      <c r="BG13" s="180"/>
      <c r="BH13" s="180"/>
      <c r="BI13" s="180"/>
      <c r="BJ13" s="180"/>
      <c r="BK13" s="181"/>
    </row>
    <row r="14" spans="2:63" ht="14.1" thickBot="1">
      <c r="B14" s="91"/>
      <c r="D14" s="57"/>
      <c r="E14" s="18" t="s">
        <v>58</v>
      </c>
      <c r="F14" s="84">
        <v>1</v>
      </c>
      <c r="G14" s="78">
        <f>SUMIF(Sprint!$F$4:$F$1856,E14,Sprint!$AX$4:$AX$1856)</f>
        <v>19</v>
      </c>
      <c r="H14" s="79"/>
      <c r="I14" s="85">
        <f t="shared" ca="1" si="32"/>
        <v>0</v>
      </c>
      <c r="J14" s="86">
        <f t="shared" ca="1" si="32"/>
        <v>0</v>
      </c>
      <c r="K14" s="86">
        <f t="shared" ca="1" si="33"/>
        <v>0</v>
      </c>
      <c r="L14" s="86">
        <f t="shared" ca="1" si="33"/>
        <v>0</v>
      </c>
      <c r="M14" s="86">
        <f t="shared" ca="1" si="33"/>
        <v>0</v>
      </c>
      <c r="N14" s="87"/>
      <c r="O14" s="88"/>
      <c r="P14" s="85">
        <f t="shared" ca="1" si="34"/>
        <v>0</v>
      </c>
      <c r="Q14" s="86">
        <f t="shared" ca="1" si="34"/>
        <v>0</v>
      </c>
      <c r="R14" s="86">
        <f t="shared" ca="1" si="34"/>
        <v>0</v>
      </c>
      <c r="S14" s="86">
        <f t="shared" ca="1" si="34"/>
        <v>0</v>
      </c>
      <c r="T14" s="86">
        <f t="shared" ca="1" si="34"/>
        <v>0</v>
      </c>
      <c r="U14" s="87"/>
      <c r="V14" s="88"/>
      <c r="W14" s="85" t="s">
        <v>171</v>
      </c>
      <c r="X14" s="86" t="s">
        <v>171</v>
      </c>
      <c r="Y14" s="86" t="s">
        <v>171</v>
      </c>
      <c r="Z14" s="86" t="s">
        <v>171</v>
      </c>
      <c r="AA14" s="86" t="s">
        <v>171</v>
      </c>
      <c r="AB14" s="87"/>
      <c r="AC14" s="88"/>
      <c r="AD14" s="85" t="s">
        <v>171</v>
      </c>
      <c r="AE14" s="86" t="s">
        <v>171</v>
      </c>
      <c r="AF14" s="86" t="s">
        <v>171</v>
      </c>
      <c r="AG14" s="86" t="s">
        <v>171</v>
      </c>
      <c r="AH14" s="86" t="s">
        <v>171</v>
      </c>
      <c r="AI14" s="87"/>
      <c r="AJ14" s="88"/>
      <c r="AK14" s="85" t="s">
        <v>171</v>
      </c>
      <c r="AL14" s="86" t="s">
        <v>171</v>
      </c>
      <c r="AM14" s="86" t="s">
        <v>171</v>
      </c>
      <c r="AN14" s="86" t="s">
        <v>171</v>
      </c>
      <c r="AO14" s="86" t="s">
        <v>171</v>
      </c>
      <c r="AP14" s="87"/>
      <c r="AQ14" s="88"/>
      <c r="AR14" s="85">
        <f t="shared" ca="1" si="35"/>
        <v>0</v>
      </c>
      <c r="AS14" s="86">
        <f t="shared" ca="1" si="35"/>
        <v>0</v>
      </c>
      <c r="AT14" s="86">
        <f t="shared" ca="1" si="35"/>
        <v>0</v>
      </c>
      <c r="AU14" s="86">
        <f t="shared" ca="1" si="35"/>
        <v>0</v>
      </c>
      <c r="AV14" s="86">
        <f t="shared" ca="1" si="35"/>
        <v>0</v>
      </c>
      <c r="AW14" s="87"/>
      <c r="AX14" s="88"/>
      <c r="AY14" s="85">
        <f t="shared" ca="1" si="38"/>
        <v>0</v>
      </c>
      <c r="AZ14" s="86">
        <f t="shared" ca="1" si="38"/>
        <v>0</v>
      </c>
      <c r="BA14" s="86">
        <f t="shared" ca="1" si="38"/>
        <v>0</v>
      </c>
      <c r="BB14" s="86">
        <f t="shared" ca="1" si="38"/>
        <v>0</v>
      </c>
      <c r="BC14" s="86">
        <f t="shared" ca="1" si="38"/>
        <v>0</v>
      </c>
      <c r="BD14" s="87"/>
      <c r="BE14" s="88"/>
      <c r="BF14" s="179">
        <f t="shared" ca="1" si="37"/>
        <v>0</v>
      </c>
      <c r="BG14" s="180"/>
      <c r="BH14" s="180"/>
      <c r="BI14" s="180"/>
      <c r="BJ14" s="180"/>
      <c r="BK14" s="181"/>
    </row>
    <row r="15" spans="2:63" ht="14.1" thickBot="1">
      <c r="B15" s="91"/>
      <c r="D15" s="57"/>
      <c r="E15" s="18" t="s">
        <v>61</v>
      </c>
      <c r="F15" s="84">
        <v>1</v>
      </c>
      <c r="G15" s="78">
        <f>SUMIF(Sprint!$F$4:$F$1856,E15,Sprint!$AX$4:$AX$1856)</f>
        <v>24</v>
      </c>
      <c r="H15" s="79"/>
      <c r="I15" s="85">
        <f t="shared" ca="1" si="32"/>
        <v>0</v>
      </c>
      <c r="J15" s="86">
        <f t="shared" ca="1" si="32"/>
        <v>0</v>
      </c>
      <c r="K15" s="86">
        <f t="shared" ca="1" si="33"/>
        <v>0</v>
      </c>
      <c r="L15" s="86">
        <f t="shared" ca="1" si="33"/>
        <v>0</v>
      </c>
      <c r="M15" s="86">
        <f t="shared" ca="1" si="33"/>
        <v>0</v>
      </c>
      <c r="N15" s="87"/>
      <c r="O15" s="88"/>
      <c r="P15" s="85">
        <f t="shared" ca="1" si="34"/>
        <v>0</v>
      </c>
      <c r="Q15" s="86">
        <f t="shared" ca="1" si="34"/>
        <v>0</v>
      </c>
      <c r="R15" s="86">
        <f t="shared" ca="1" si="34"/>
        <v>0</v>
      </c>
      <c r="S15" s="86">
        <f t="shared" ca="1" si="34"/>
        <v>0</v>
      </c>
      <c r="T15" s="86">
        <f t="shared" ca="1" si="34"/>
        <v>0</v>
      </c>
      <c r="U15" s="87"/>
      <c r="V15" s="88"/>
      <c r="W15" s="85" t="s">
        <v>171</v>
      </c>
      <c r="X15" s="86" t="s">
        <v>171</v>
      </c>
      <c r="Y15" s="86" t="s">
        <v>171</v>
      </c>
      <c r="Z15" s="86" t="s">
        <v>171</v>
      </c>
      <c r="AA15" s="86" t="s">
        <v>171</v>
      </c>
      <c r="AB15" s="87"/>
      <c r="AC15" s="88"/>
      <c r="AD15" s="85" t="s">
        <v>171</v>
      </c>
      <c r="AE15" s="86" t="s">
        <v>171</v>
      </c>
      <c r="AF15" s="86" t="s">
        <v>171</v>
      </c>
      <c r="AG15" s="86" t="s">
        <v>171</v>
      </c>
      <c r="AH15" s="86" t="s">
        <v>171</v>
      </c>
      <c r="AI15" s="87"/>
      <c r="AJ15" s="88"/>
      <c r="AK15" s="85" t="s">
        <v>171</v>
      </c>
      <c r="AL15" s="86" t="s">
        <v>171</v>
      </c>
      <c r="AM15" s="86" t="s">
        <v>171</v>
      </c>
      <c r="AN15" s="86" t="s">
        <v>171</v>
      </c>
      <c r="AO15" s="86" t="s">
        <v>171</v>
      </c>
      <c r="AP15" s="87"/>
      <c r="AQ15" s="88"/>
      <c r="AR15" s="85">
        <f t="shared" ca="1" si="35"/>
        <v>0</v>
      </c>
      <c r="AS15" s="86">
        <f t="shared" ca="1" si="35"/>
        <v>0</v>
      </c>
      <c r="AT15" s="86">
        <f t="shared" ca="1" si="35"/>
        <v>0</v>
      </c>
      <c r="AU15" s="86">
        <f t="shared" ca="1" si="35"/>
        <v>0</v>
      </c>
      <c r="AV15" s="86">
        <f t="shared" ca="1" si="35"/>
        <v>0</v>
      </c>
      <c r="AW15" s="87"/>
      <c r="AX15" s="88"/>
      <c r="AY15" s="85">
        <f t="shared" ca="1" si="38"/>
        <v>0</v>
      </c>
      <c r="AZ15" s="86">
        <f t="shared" ca="1" si="38"/>
        <v>0</v>
      </c>
      <c r="BA15" s="86">
        <f t="shared" ca="1" si="38"/>
        <v>0</v>
      </c>
      <c r="BB15" s="86">
        <f t="shared" ca="1" si="38"/>
        <v>0</v>
      </c>
      <c r="BC15" s="86">
        <f t="shared" ca="1" si="38"/>
        <v>0</v>
      </c>
      <c r="BD15" s="87"/>
      <c r="BE15" s="88"/>
      <c r="BF15" s="179">
        <f t="shared" ca="1" si="37"/>
        <v>0</v>
      </c>
      <c r="BG15" s="180"/>
      <c r="BH15" s="180"/>
      <c r="BI15" s="180"/>
      <c r="BJ15" s="180"/>
      <c r="BK15" s="181"/>
    </row>
    <row r="16" spans="2:63" ht="14.1" thickBot="1">
      <c r="B16" s="91"/>
      <c r="E16" s="18" t="s">
        <v>97</v>
      </c>
      <c r="F16" s="84">
        <v>1</v>
      </c>
      <c r="G16" s="78">
        <f>SUMIF(Sprint!$F$4:$F$1856,E16,Sprint!$AX$4:$AX$1856)</f>
        <v>6</v>
      </c>
      <c r="H16" s="79"/>
      <c r="I16" s="85">
        <f t="shared" ca="1" si="32"/>
        <v>0</v>
      </c>
      <c r="J16" s="86">
        <f t="shared" ca="1" si="32"/>
        <v>0</v>
      </c>
      <c r="K16" s="86">
        <f t="shared" ca="1" si="33"/>
        <v>0</v>
      </c>
      <c r="L16" s="86">
        <f t="shared" ca="1" si="33"/>
        <v>0</v>
      </c>
      <c r="M16" s="86">
        <f t="shared" ca="1" si="33"/>
        <v>0</v>
      </c>
      <c r="N16" s="87"/>
      <c r="O16" s="88"/>
      <c r="P16" s="85">
        <f t="shared" ca="1" si="34"/>
        <v>0</v>
      </c>
      <c r="Q16" s="86">
        <f t="shared" ca="1" si="34"/>
        <v>0</v>
      </c>
      <c r="R16" s="86">
        <f t="shared" ca="1" si="34"/>
        <v>0</v>
      </c>
      <c r="S16" s="86">
        <f t="shared" ca="1" si="34"/>
        <v>0</v>
      </c>
      <c r="T16" s="86">
        <f t="shared" ca="1" si="34"/>
        <v>0</v>
      </c>
      <c r="U16" s="87"/>
      <c r="V16" s="88"/>
      <c r="W16" s="85" t="s">
        <v>171</v>
      </c>
      <c r="X16" s="86" t="s">
        <v>171</v>
      </c>
      <c r="Y16" s="86" t="s">
        <v>171</v>
      </c>
      <c r="Z16" s="86" t="s">
        <v>171</v>
      </c>
      <c r="AA16" s="86" t="s">
        <v>171</v>
      </c>
      <c r="AB16" s="87"/>
      <c r="AC16" s="88"/>
      <c r="AD16" s="85" t="s">
        <v>171</v>
      </c>
      <c r="AE16" s="86" t="s">
        <v>171</v>
      </c>
      <c r="AF16" s="86" t="s">
        <v>171</v>
      </c>
      <c r="AG16" s="86" t="s">
        <v>171</v>
      </c>
      <c r="AH16" s="86" t="s">
        <v>171</v>
      </c>
      <c r="AI16" s="87"/>
      <c r="AJ16" s="88"/>
      <c r="AK16" s="85" t="s">
        <v>171</v>
      </c>
      <c r="AL16" s="86" t="s">
        <v>171</v>
      </c>
      <c r="AM16" s="86" t="s">
        <v>171</v>
      </c>
      <c r="AN16" s="86" t="s">
        <v>171</v>
      </c>
      <c r="AO16" s="86" t="s">
        <v>171</v>
      </c>
      <c r="AP16" s="87"/>
      <c r="AQ16" s="88"/>
      <c r="AR16" s="85">
        <f t="shared" ca="1" si="35"/>
        <v>0</v>
      </c>
      <c r="AS16" s="86">
        <f t="shared" ca="1" si="35"/>
        <v>0</v>
      </c>
      <c r="AT16" s="86">
        <f t="shared" ca="1" si="35"/>
        <v>0</v>
      </c>
      <c r="AU16" s="86">
        <f t="shared" ca="1" si="35"/>
        <v>0</v>
      </c>
      <c r="AV16" s="86">
        <f t="shared" ca="1" si="35"/>
        <v>0</v>
      </c>
      <c r="AW16" s="87"/>
      <c r="AX16" s="88"/>
      <c r="AY16" s="85">
        <f t="shared" ca="1" si="38"/>
        <v>0</v>
      </c>
      <c r="AZ16" s="86">
        <f t="shared" ca="1" si="38"/>
        <v>0</v>
      </c>
      <c r="BA16" s="86">
        <f t="shared" ca="1" si="38"/>
        <v>0</v>
      </c>
      <c r="BB16" s="86">
        <f t="shared" ca="1" si="38"/>
        <v>0</v>
      </c>
      <c r="BC16" s="86">
        <f t="shared" ca="1" si="38"/>
        <v>0</v>
      </c>
      <c r="BD16" s="87"/>
      <c r="BE16" s="88"/>
      <c r="BF16" s="179">
        <f t="shared" ca="1" si="37"/>
        <v>0</v>
      </c>
      <c r="BG16" s="180"/>
      <c r="BH16" s="180"/>
      <c r="BI16" s="180"/>
      <c r="BJ16" s="180"/>
      <c r="BK16" s="181"/>
    </row>
    <row r="17" spans="2:63" ht="14.1" thickBot="1">
      <c r="B17" s="91"/>
      <c r="E17" s="18"/>
      <c r="F17" s="84"/>
      <c r="G17" s="78">
        <f>SUMIF(Sprint!$F$4:$F$1856,E17,Sprint!$AX$4:$AX$1856)</f>
        <v>0</v>
      </c>
      <c r="H17" s="93"/>
      <c r="I17" s="85">
        <f t="shared" ca="1" si="32"/>
        <v>0</v>
      </c>
      <c r="J17" s="86">
        <f t="shared" ca="1" si="32"/>
        <v>0</v>
      </c>
      <c r="K17" s="86">
        <f t="shared" ca="1" si="33"/>
        <v>0</v>
      </c>
      <c r="L17" s="86">
        <f t="shared" ca="1" si="33"/>
        <v>0</v>
      </c>
      <c r="M17" s="86">
        <f t="shared" ca="1" si="33"/>
        <v>0</v>
      </c>
      <c r="N17" s="87"/>
      <c r="O17" s="88"/>
      <c r="P17" s="85">
        <f t="shared" ca="1" si="34"/>
        <v>0</v>
      </c>
      <c r="Q17" s="86">
        <f t="shared" ca="1" si="34"/>
        <v>0</v>
      </c>
      <c r="R17" s="86">
        <f t="shared" ca="1" si="34"/>
        <v>0</v>
      </c>
      <c r="S17" s="86">
        <f t="shared" ca="1" si="34"/>
        <v>0</v>
      </c>
      <c r="T17" s="86">
        <f t="shared" ca="1" si="34"/>
        <v>0</v>
      </c>
      <c r="U17" s="87"/>
      <c r="V17" s="88"/>
      <c r="W17" s="85" t="s">
        <v>171</v>
      </c>
      <c r="X17" s="86" t="s">
        <v>171</v>
      </c>
      <c r="Y17" s="86" t="s">
        <v>171</v>
      </c>
      <c r="Z17" s="86" t="s">
        <v>171</v>
      </c>
      <c r="AA17" s="86" t="s">
        <v>171</v>
      </c>
      <c r="AB17" s="87"/>
      <c r="AC17" s="88"/>
      <c r="AD17" s="85" t="s">
        <v>171</v>
      </c>
      <c r="AE17" s="86" t="s">
        <v>171</v>
      </c>
      <c r="AF17" s="86" t="s">
        <v>171</v>
      </c>
      <c r="AG17" s="86" t="s">
        <v>171</v>
      </c>
      <c r="AH17" s="86" t="s">
        <v>171</v>
      </c>
      <c r="AI17" s="87"/>
      <c r="AJ17" s="88"/>
      <c r="AK17" s="85" t="s">
        <v>171</v>
      </c>
      <c r="AL17" s="86" t="s">
        <v>171</v>
      </c>
      <c r="AM17" s="86" t="s">
        <v>171</v>
      </c>
      <c r="AN17" s="86" t="s">
        <v>171</v>
      </c>
      <c r="AO17" s="86" t="s">
        <v>171</v>
      </c>
      <c r="AP17" s="87"/>
      <c r="AQ17" s="88"/>
      <c r="AR17" s="85">
        <f t="shared" ca="1" si="35"/>
        <v>0</v>
      </c>
      <c r="AS17" s="86">
        <f t="shared" ca="1" si="35"/>
        <v>0</v>
      </c>
      <c r="AT17" s="86">
        <f t="shared" ca="1" si="35"/>
        <v>0</v>
      </c>
      <c r="AU17" s="86">
        <f t="shared" ca="1" si="35"/>
        <v>0</v>
      </c>
      <c r="AV17" s="86">
        <f t="shared" ca="1" si="35"/>
        <v>0</v>
      </c>
      <c r="AW17" s="87"/>
      <c r="AX17" s="88"/>
      <c r="AY17" s="85">
        <f t="shared" ca="1" si="38"/>
        <v>0</v>
      </c>
      <c r="AZ17" s="86">
        <f t="shared" ca="1" si="38"/>
        <v>0</v>
      </c>
      <c r="BA17" s="86">
        <f t="shared" ca="1" si="38"/>
        <v>0</v>
      </c>
      <c r="BB17" s="86">
        <f t="shared" ca="1" si="38"/>
        <v>0</v>
      </c>
      <c r="BC17" s="86">
        <f t="shared" ca="1" si="38"/>
        <v>0</v>
      </c>
      <c r="BD17" s="87"/>
      <c r="BE17" s="88"/>
      <c r="BF17" s="179">
        <f t="shared" ca="1" si="37"/>
        <v>0</v>
      </c>
      <c r="BG17" s="180"/>
      <c r="BH17" s="180"/>
      <c r="BI17" s="180"/>
      <c r="BJ17" s="180"/>
      <c r="BK17" s="181"/>
    </row>
    <row r="18" spans="2:63" ht="14.1" thickBot="1">
      <c r="B18" s="91"/>
      <c r="E18" s="18"/>
      <c r="F18" s="84"/>
      <c r="G18" s="78">
        <f>SUMIF(Sprint!$F$4:$F$1856,E18,Sprint!$AX$4:$AX$1856)</f>
        <v>0</v>
      </c>
      <c r="H18" s="93"/>
      <c r="I18" s="85">
        <f t="shared" ca="1" si="32"/>
        <v>0</v>
      </c>
      <c r="J18" s="86">
        <f t="shared" ca="1" si="32"/>
        <v>0</v>
      </c>
      <c r="K18" s="86">
        <f t="shared" ca="1" si="33"/>
        <v>0</v>
      </c>
      <c r="L18" s="86">
        <f t="shared" ca="1" si="33"/>
        <v>0</v>
      </c>
      <c r="M18" s="86">
        <f t="shared" ca="1" si="33"/>
        <v>0</v>
      </c>
      <c r="N18" s="87"/>
      <c r="O18" s="88"/>
      <c r="P18" s="85">
        <f t="shared" ca="1" si="34"/>
        <v>0</v>
      </c>
      <c r="Q18" s="86">
        <f t="shared" ca="1" si="34"/>
        <v>0</v>
      </c>
      <c r="R18" s="86">
        <f t="shared" ca="1" si="34"/>
        <v>0</v>
      </c>
      <c r="S18" s="86">
        <f t="shared" ca="1" si="34"/>
        <v>0</v>
      </c>
      <c r="T18" s="86">
        <f t="shared" ca="1" si="34"/>
        <v>0</v>
      </c>
      <c r="U18" s="87"/>
      <c r="V18" s="88"/>
      <c r="W18" s="85" t="s">
        <v>171</v>
      </c>
      <c r="X18" s="86" t="s">
        <v>171</v>
      </c>
      <c r="Y18" s="86" t="s">
        <v>171</v>
      </c>
      <c r="Z18" s="86" t="s">
        <v>171</v>
      </c>
      <c r="AA18" s="86" t="s">
        <v>171</v>
      </c>
      <c r="AB18" s="87"/>
      <c r="AC18" s="88"/>
      <c r="AD18" s="85" t="s">
        <v>171</v>
      </c>
      <c r="AE18" s="86" t="s">
        <v>171</v>
      </c>
      <c r="AF18" s="86" t="s">
        <v>171</v>
      </c>
      <c r="AG18" s="86" t="s">
        <v>171</v>
      </c>
      <c r="AH18" s="86" t="s">
        <v>171</v>
      </c>
      <c r="AI18" s="87"/>
      <c r="AJ18" s="88"/>
      <c r="AK18" s="85" t="s">
        <v>171</v>
      </c>
      <c r="AL18" s="86" t="s">
        <v>171</v>
      </c>
      <c r="AM18" s="86" t="s">
        <v>171</v>
      </c>
      <c r="AN18" s="86" t="s">
        <v>171</v>
      </c>
      <c r="AO18" s="86" t="s">
        <v>171</v>
      </c>
      <c r="AP18" s="87"/>
      <c r="AQ18" s="88"/>
      <c r="AR18" s="85">
        <f t="shared" ca="1" si="35"/>
        <v>0</v>
      </c>
      <c r="AS18" s="86">
        <f t="shared" ca="1" si="35"/>
        <v>0</v>
      </c>
      <c r="AT18" s="86">
        <f t="shared" ca="1" si="35"/>
        <v>0</v>
      </c>
      <c r="AU18" s="86">
        <f t="shared" ca="1" si="35"/>
        <v>0</v>
      </c>
      <c r="AV18" s="86">
        <f t="shared" ca="1" si="35"/>
        <v>0</v>
      </c>
      <c r="AW18" s="87"/>
      <c r="AX18" s="88"/>
      <c r="AY18" s="85">
        <f t="shared" ca="1" si="38"/>
        <v>0</v>
      </c>
      <c r="AZ18" s="86">
        <f t="shared" ca="1" si="38"/>
        <v>0</v>
      </c>
      <c r="BA18" s="86">
        <f t="shared" ca="1" si="38"/>
        <v>0</v>
      </c>
      <c r="BB18" s="86">
        <f t="shared" ca="1" si="38"/>
        <v>0</v>
      </c>
      <c r="BC18" s="86">
        <f t="shared" ca="1" si="38"/>
        <v>0</v>
      </c>
      <c r="BD18" s="87"/>
      <c r="BE18" s="88"/>
      <c r="BF18" s="179">
        <f t="shared" ca="1" si="37"/>
        <v>0</v>
      </c>
      <c r="BG18" s="180"/>
      <c r="BH18" s="180"/>
      <c r="BI18" s="180"/>
      <c r="BJ18" s="180"/>
      <c r="BK18" s="181"/>
    </row>
    <row r="19" spans="2:63" ht="14.1" thickBot="1">
      <c r="B19" s="91"/>
      <c r="E19" s="18"/>
      <c r="F19" s="84"/>
      <c r="G19" s="78">
        <f>SUMIF(Sprint!$F$4:$F$1856,E19,Sprint!$AX$4:$AX$1856)</f>
        <v>0</v>
      </c>
      <c r="H19" s="93"/>
      <c r="I19" s="85">
        <f t="shared" ref="I19:I25" ca="1" si="39">IF(I$6&lt;$E$3,0,IF(ISBLANK($E19),0,IF(I$6&lt;$E$2,0,1)))</f>
        <v>0</v>
      </c>
      <c r="J19" s="86">
        <f t="shared" ref="J19:J25" ca="1" si="40">IF(J$6&lt;$E$3,0,IF(ISBLANK($E19),0,IF(J$6&lt;$E$2,0,1)))</f>
        <v>0</v>
      </c>
      <c r="K19" s="86">
        <f t="shared" ca="1" si="33"/>
        <v>0</v>
      </c>
      <c r="L19" s="86">
        <f t="shared" ca="1" si="33"/>
        <v>0</v>
      </c>
      <c r="M19" s="86">
        <f t="shared" ca="1" si="33"/>
        <v>0</v>
      </c>
      <c r="N19" s="87"/>
      <c r="O19" s="88"/>
      <c r="P19" s="85">
        <f t="shared" ref="P19:Q25" ca="1" si="41">IF(P$6&lt;$E$3,0,IF(ISBLANK($E19),0,IF(P$6&lt;$E$2,0,1)))</f>
        <v>0</v>
      </c>
      <c r="Q19" s="86">
        <f t="shared" ca="1" si="41"/>
        <v>0</v>
      </c>
      <c r="R19" s="86">
        <f t="shared" ref="R19:T23" ca="1" si="42">IF(R$6&lt;$E$3,0,IF(ISBLANK($E19),0,IF(R$6&lt;$E$2,0,1)))</f>
        <v>0</v>
      </c>
      <c r="S19" s="86">
        <f t="shared" ca="1" si="42"/>
        <v>0</v>
      </c>
      <c r="T19" s="86">
        <f t="shared" ca="1" si="42"/>
        <v>0</v>
      </c>
      <c r="U19" s="87"/>
      <c r="V19" s="88"/>
      <c r="W19" s="85" t="s">
        <v>171</v>
      </c>
      <c r="X19" s="86" t="s">
        <v>171</v>
      </c>
      <c r="Y19" s="86" t="s">
        <v>171</v>
      </c>
      <c r="Z19" s="86" t="s">
        <v>171</v>
      </c>
      <c r="AA19" s="86" t="s">
        <v>171</v>
      </c>
      <c r="AB19" s="87"/>
      <c r="AC19" s="88"/>
      <c r="AD19" s="85" t="s">
        <v>171</v>
      </c>
      <c r="AE19" s="86" t="s">
        <v>171</v>
      </c>
      <c r="AF19" s="86" t="s">
        <v>171</v>
      </c>
      <c r="AG19" s="86" t="s">
        <v>171</v>
      </c>
      <c r="AH19" s="86" t="s">
        <v>171</v>
      </c>
      <c r="AI19" s="87"/>
      <c r="AJ19" s="88"/>
      <c r="AK19" s="85" t="s">
        <v>171</v>
      </c>
      <c r="AL19" s="86" t="s">
        <v>171</v>
      </c>
      <c r="AM19" s="86" t="s">
        <v>171</v>
      </c>
      <c r="AN19" s="86" t="s">
        <v>171</v>
      </c>
      <c r="AO19" s="86" t="s">
        <v>171</v>
      </c>
      <c r="AP19" s="87"/>
      <c r="AQ19" s="88"/>
      <c r="AR19" s="85">
        <f t="shared" ca="1" si="35"/>
        <v>0</v>
      </c>
      <c r="AS19" s="86">
        <f t="shared" ca="1" si="35"/>
        <v>0</v>
      </c>
      <c r="AT19" s="86">
        <f t="shared" ca="1" si="35"/>
        <v>0</v>
      </c>
      <c r="AU19" s="86">
        <f t="shared" ca="1" si="35"/>
        <v>0</v>
      </c>
      <c r="AV19" s="86">
        <f t="shared" ca="1" si="35"/>
        <v>0</v>
      </c>
      <c r="AW19" s="87"/>
      <c r="AX19" s="88"/>
      <c r="AY19" s="85">
        <f t="shared" ca="1" si="38"/>
        <v>0</v>
      </c>
      <c r="AZ19" s="86">
        <f t="shared" ca="1" si="38"/>
        <v>0</v>
      </c>
      <c r="BA19" s="86">
        <f t="shared" ca="1" si="38"/>
        <v>0</v>
      </c>
      <c r="BB19" s="86">
        <f t="shared" ca="1" si="38"/>
        <v>0</v>
      </c>
      <c r="BC19" s="86">
        <f t="shared" ca="1" si="38"/>
        <v>0</v>
      </c>
      <c r="BD19" s="87"/>
      <c r="BE19" s="88"/>
      <c r="BF19" s="179">
        <f t="shared" ca="1" si="37"/>
        <v>0</v>
      </c>
      <c r="BG19" s="180"/>
      <c r="BH19" s="180"/>
      <c r="BI19" s="180"/>
      <c r="BJ19" s="180"/>
      <c r="BK19" s="181"/>
    </row>
    <row r="20" spans="2:63" ht="14.1" thickBot="1">
      <c r="B20" s="91"/>
      <c r="E20" s="18"/>
      <c r="F20" s="84"/>
      <c r="G20" s="78">
        <f>SUMIF(Sprint!$F$4:$F$1856,E20,Sprint!$AX$4:$AX$1856)</f>
        <v>0</v>
      </c>
      <c r="H20" s="93"/>
      <c r="I20" s="85">
        <f t="shared" ca="1" si="39"/>
        <v>0</v>
      </c>
      <c r="J20" s="86">
        <f t="shared" ca="1" si="40"/>
        <v>0</v>
      </c>
      <c r="K20" s="86">
        <f t="shared" ca="1" si="33"/>
        <v>0</v>
      </c>
      <c r="L20" s="86">
        <f t="shared" ca="1" si="33"/>
        <v>0</v>
      </c>
      <c r="M20" s="86">
        <f t="shared" ca="1" si="33"/>
        <v>0</v>
      </c>
      <c r="N20" s="87"/>
      <c r="O20" s="88"/>
      <c r="P20" s="85">
        <f t="shared" ca="1" si="41"/>
        <v>0</v>
      </c>
      <c r="Q20" s="86">
        <f t="shared" ca="1" si="41"/>
        <v>0</v>
      </c>
      <c r="R20" s="86">
        <f t="shared" ca="1" si="42"/>
        <v>0</v>
      </c>
      <c r="S20" s="86">
        <f t="shared" ca="1" si="42"/>
        <v>0</v>
      </c>
      <c r="T20" s="86">
        <f t="shared" ca="1" si="42"/>
        <v>0</v>
      </c>
      <c r="U20" s="87"/>
      <c r="V20" s="88"/>
      <c r="W20" s="85" t="s">
        <v>171</v>
      </c>
      <c r="X20" s="86" t="s">
        <v>171</v>
      </c>
      <c r="Y20" s="86" t="s">
        <v>171</v>
      </c>
      <c r="Z20" s="86" t="s">
        <v>171</v>
      </c>
      <c r="AA20" s="86" t="s">
        <v>171</v>
      </c>
      <c r="AB20" s="87"/>
      <c r="AC20" s="88"/>
      <c r="AD20" s="85" t="s">
        <v>171</v>
      </c>
      <c r="AE20" s="86" t="s">
        <v>171</v>
      </c>
      <c r="AF20" s="86" t="s">
        <v>171</v>
      </c>
      <c r="AG20" s="86" t="s">
        <v>171</v>
      </c>
      <c r="AH20" s="86" t="s">
        <v>171</v>
      </c>
      <c r="AI20" s="87"/>
      <c r="AJ20" s="88"/>
      <c r="AK20" s="85" t="s">
        <v>171</v>
      </c>
      <c r="AL20" s="86" t="s">
        <v>171</v>
      </c>
      <c r="AM20" s="86" t="s">
        <v>171</v>
      </c>
      <c r="AN20" s="86" t="s">
        <v>171</v>
      </c>
      <c r="AO20" s="86" t="s">
        <v>171</v>
      </c>
      <c r="AP20" s="87"/>
      <c r="AQ20" s="88"/>
      <c r="AR20" s="85">
        <f t="shared" ca="1" si="35"/>
        <v>0</v>
      </c>
      <c r="AS20" s="86">
        <f t="shared" ca="1" si="35"/>
        <v>0</v>
      </c>
      <c r="AT20" s="86">
        <f t="shared" ca="1" si="35"/>
        <v>0</v>
      </c>
      <c r="AU20" s="86">
        <f t="shared" ca="1" si="35"/>
        <v>0</v>
      </c>
      <c r="AV20" s="86">
        <f t="shared" ca="1" si="35"/>
        <v>0</v>
      </c>
      <c r="AW20" s="87"/>
      <c r="AX20" s="88"/>
      <c r="AY20" s="85">
        <f t="shared" ca="1" si="38"/>
        <v>0</v>
      </c>
      <c r="AZ20" s="86">
        <f t="shared" ca="1" si="38"/>
        <v>0</v>
      </c>
      <c r="BA20" s="86">
        <f t="shared" ca="1" si="38"/>
        <v>0</v>
      </c>
      <c r="BB20" s="86">
        <f t="shared" ca="1" si="38"/>
        <v>0</v>
      </c>
      <c r="BC20" s="86">
        <f t="shared" ca="1" si="38"/>
        <v>0</v>
      </c>
      <c r="BD20" s="87"/>
      <c r="BE20" s="88"/>
      <c r="BF20" s="179">
        <f t="shared" ca="1" si="37"/>
        <v>0</v>
      </c>
      <c r="BG20" s="180"/>
      <c r="BH20" s="180"/>
      <c r="BI20" s="180"/>
      <c r="BJ20" s="180"/>
      <c r="BK20" s="181"/>
    </row>
    <row r="21" spans="2:63" ht="14.1" thickBot="1">
      <c r="B21" s="91"/>
      <c r="C21" s="38"/>
      <c r="E21" s="18"/>
      <c r="F21" s="84"/>
      <c r="G21" s="78">
        <f>SUMIF(Sprint!$F$4:$F$1856,E21,Sprint!$AX$4:$AX$1856)</f>
        <v>0</v>
      </c>
      <c r="H21" s="93"/>
      <c r="I21" s="85">
        <f t="shared" ca="1" si="39"/>
        <v>0</v>
      </c>
      <c r="J21" s="86">
        <f t="shared" ca="1" si="40"/>
        <v>0</v>
      </c>
      <c r="K21" s="86">
        <f t="shared" ca="1" si="33"/>
        <v>0</v>
      </c>
      <c r="L21" s="86">
        <f t="shared" ca="1" si="33"/>
        <v>0</v>
      </c>
      <c r="M21" s="86">
        <f t="shared" ca="1" si="33"/>
        <v>0</v>
      </c>
      <c r="N21" s="87"/>
      <c r="O21" s="88"/>
      <c r="P21" s="85">
        <f t="shared" ca="1" si="41"/>
        <v>0</v>
      </c>
      <c r="Q21" s="86">
        <f t="shared" ca="1" si="41"/>
        <v>0</v>
      </c>
      <c r="R21" s="86">
        <f t="shared" ca="1" si="42"/>
        <v>0</v>
      </c>
      <c r="S21" s="86">
        <f t="shared" ca="1" si="42"/>
        <v>0</v>
      </c>
      <c r="T21" s="86">
        <f t="shared" ca="1" si="42"/>
        <v>0</v>
      </c>
      <c r="U21" s="87"/>
      <c r="V21" s="88"/>
      <c r="W21" s="85" t="s">
        <v>171</v>
      </c>
      <c r="X21" s="86" t="s">
        <v>171</v>
      </c>
      <c r="Y21" s="86" t="s">
        <v>171</v>
      </c>
      <c r="Z21" s="86" t="s">
        <v>171</v>
      </c>
      <c r="AA21" s="86" t="s">
        <v>171</v>
      </c>
      <c r="AB21" s="87"/>
      <c r="AC21" s="88"/>
      <c r="AD21" s="85" t="s">
        <v>171</v>
      </c>
      <c r="AE21" s="86" t="s">
        <v>171</v>
      </c>
      <c r="AF21" s="86" t="s">
        <v>171</v>
      </c>
      <c r="AG21" s="86" t="s">
        <v>171</v>
      </c>
      <c r="AH21" s="86" t="s">
        <v>171</v>
      </c>
      <c r="AI21" s="87"/>
      <c r="AJ21" s="88"/>
      <c r="AK21" s="85" t="s">
        <v>171</v>
      </c>
      <c r="AL21" s="86" t="s">
        <v>171</v>
      </c>
      <c r="AM21" s="86" t="s">
        <v>171</v>
      </c>
      <c r="AN21" s="86" t="s">
        <v>171</v>
      </c>
      <c r="AO21" s="86" t="s">
        <v>171</v>
      </c>
      <c r="AP21" s="87"/>
      <c r="AQ21" s="88"/>
      <c r="AR21" s="85">
        <f t="shared" ca="1" si="35"/>
        <v>0</v>
      </c>
      <c r="AS21" s="86">
        <f t="shared" ca="1" si="35"/>
        <v>0</v>
      </c>
      <c r="AT21" s="86">
        <f t="shared" ca="1" si="35"/>
        <v>0</v>
      </c>
      <c r="AU21" s="86">
        <f t="shared" ca="1" si="35"/>
        <v>0</v>
      </c>
      <c r="AV21" s="86">
        <f t="shared" ca="1" si="35"/>
        <v>0</v>
      </c>
      <c r="AW21" s="87"/>
      <c r="AX21" s="88"/>
      <c r="AY21" s="85">
        <f t="shared" ca="1" si="38"/>
        <v>0</v>
      </c>
      <c r="AZ21" s="86">
        <f t="shared" ca="1" si="38"/>
        <v>0</v>
      </c>
      <c r="BA21" s="86">
        <f t="shared" ca="1" si="38"/>
        <v>0</v>
      </c>
      <c r="BB21" s="86">
        <f t="shared" ca="1" si="38"/>
        <v>0</v>
      </c>
      <c r="BC21" s="86">
        <f t="shared" ca="1" si="38"/>
        <v>0</v>
      </c>
      <c r="BD21" s="87"/>
      <c r="BE21" s="88"/>
      <c r="BF21" s="179">
        <f t="shared" ca="1" si="37"/>
        <v>0</v>
      </c>
      <c r="BG21" s="180"/>
      <c r="BH21" s="180"/>
      <c r="BI21" s="180"/>
      <c r="BJ21" s="180"/>
      <c r="BK21" s="181"/>
    </row>
    <row r="22" spans="2:63" ht="14.1" thickBot="1">
      <c r="B22" s="65"/>
      <c r="C22" s="94"/>
      <c r="E22" s="18"/>
      <c r="F22" s="95"/>
      <c r="G22" s="78">
        <f>SUMIF(Sprint!$F$4:$F$1856,E22,Sprint!$AX$4:$AX$1856)</f>
        <v>0</v>
      </c>
      <c r="H22" s="93"/>
      <c r="I22" s="85">
        <f t="shared" ca="1" si="39"/>
        <v>0</v>
      </c>
      <c r="J22" s="86">
        <f t="shared" ca="1" si="40"/>
        <v>0</v>
      </c>
      <c r="K22" s="86">
        <f t="shared" ca="1" si="33"/>
        <v>0</v>
      </c>
      <c r="L22" s="86">
        <f t="shared" ca="1" si="33"/>
        <v>0</v>
      </c>
      <c r="M22" s="86">
        <f t="shared" ca="1" si="33"/>
        <v>0</v>
      </c>
      <c r="N22" s="87"/>
      <c r="O22" s="88"/>
      <c r="P22" s="85">
        <f t="shared" ca="1" si="41"/>
        <v>0</v>
      </c>
      <c r="Q22" s="86">
        <f t="shared" ca="1" si="41"/>
        <v>0</v>
      </c>
      <c r="R22" s="86">
        <f t="shared" ca="1" si="42"/>
        <v>0</v>
      </c>
      <c r="S22" s="86">
        <f t="shared" ca="1" si="42"/>
        <v>0</v>
      </c>
      <c r="T22" s="86">
        <f t="shared" ca="1" si="42"/>
        <v>0</v>
      </c>
      <c r="U22" s="87"/>
      <c r="V22" s="88"/>
      <c r="W22" s="85" t="s">
        <v>171</v>
      </c>
      <c r="X22" s="86" t="s">
        <v>171</v>
      </c>
      <c r="Y22" s="86" t="s">
        <v>171</v>
      </c>
      <c r="Z22" s="86" t="s">
        <v>171</v>
      </c>
      <c r="AA22" s="86" t="s">
        <v>171</v>
      </c>
      <c r="AB22" s="87"/>
      <c r="AC22" s="88"/>
      <c r="AD22" s="85" t="s">
        <v>171</v>
      </c>
      <c r="AE22" s="86" t="s">
        <v>171</v>
      </c>
      <c r="AF22" s="86" t="s">
        <v>171</v>
      </c>
      <c r="AG22" s="86" t="s">
        <v>171</v>
      </c>
      <c r="AH22" s="86" t="s">
        <v>171</v>
      </c>
      <c r="AI22" s="87"/>
      <c r="AJ22" s="88"/>
      <c r="AK22" s="85" t="s">
        <v>171</v>
      </c>
      <c r="AL22" s="86" t="s">
        <v>171</v>
      </c>
      <c r="AM22" s="86" t="s">
        <v>171</v>
      </c>
      <c r="AN22" s="86" t="s">
        <v>171</v>
      </c>
      <c r="AO22" s="86" t="s">
        <v>171</v>
      </c>
      <c r="AP22" s="87"/>
      <c r="AQ22" s="88"/>
      <c r="AR22" s="85">
        <f t="shared" ca="1" si="35"/>
        <v>0</v>
      </c>
      <c r="AS22" s="86">
        <f t="shared" ca="1" si="35"/>
        <v>0</v>
      </c>
      <c r="AT22" s="86">
        <f t="shared" ca="1" si="35"/>
        <v>0</v>
      </c>
      <c r="AU22" s="86">
        <f t="shared" ca="1" si="35"/>
        <v>0</v>
      </c>
      <c r="AV22" s="86">
        <f t="shared" ca="1" si="35"/>
        <v>0</v>
      </c>
      <c r="AW22" s="87"/>
      <c r="AX22" s="88"/>
      <c r="AY22" s="85">
        <f t="shared" ca="1" si="38"/>
        <v>0</v>
      </c>
      <c r="AZ22" s="86">
        <f t="shared" ca="1" si="38"/>
        <v>0</v>
      </c>
      <c r="BA22" s="86">
        <f t="shared" ca="1" si="38"/>
        <v>0</v>
      </c>
      <c r="BB22" s="86">
        <f t="shared" ca="1" si="38"/>
        <v>0</v>
      </c>
      <c r="BC22" s="86">
        <f t="shared" ca="1" si="38"/>
        <v>0</v>
      </c>
      <c r="BD22" s="87"/>
      <c r="BE22" s="88"/>
      <c r="BF22" s="179">
        <f t="shared" ca="1" si="37"/>
        <v>0</v>
      </c>
      <c r="BG22" s="180"/>
      <c r="BH22" s="180"/>
      <c r="BI22" s="180"/>
      <c r="BJ22" s="180"/>
      <c r="BK22" s="181"/>
    </row>
    <row r="23" spans="2:63" ht="14.1" thickBot="1">
      <c r="B23" s="65"/>
      <c r="E23" s="18"/>
      <c r="F23" s="95"/>
      <c r="G23" s="78">
        <f>SUMIF(Sprint!$F$4:$F$1856,E23,Sprint!$AX$4:$AX$1856)</f>
        <v>0</v>
      </c>
      <c r="H23" s="93"/>
      <c r="I23" s="85">
        <f t="shared" ca="1" si="39"/>
        <v>0</v>
      </c>
      <c r="J23" s="86">
        <f t="shared" ca="1" si="40"/>
        <v>0</v>
      </c>
      <c r="K23" s="86">
        <f t="shared" ca="1" si="33"/>
        <v>0</v>
      </c>
      <c r="L23" s="86">
        <f t="shared" ca="1" si="33"/>
        <v>0</v>
      </c>
      <c r="M23" s="86">
        <f t="shared" ca="1" si="33"/>
        <v>0</v>
      </c>
      <c r="N23" s="87"/>
      <c r="O23" s="88"/>
      <c r="P23" s="85">
        <f t="shared" ca="1" si="41"/>
        <v>0</v>
      </c>
      <c r="Q23" s="86">
        <f t="shared" ca="1" si="41"/>
        <v>0</v>
      </c>
      <c r="R23" s="86">
        <f t="shared" ca="1" si="42"/>
        <v>0</v>
      </c>
      <c r="S23" s="86">
        <f t="shared" ca="1" si="42"/>
        <v>0</v>
      </c>
      <c r="T23" s="86">
        <f t="shared" ca="1" si="42"/>
        <v>0</v>
      </c>
      <c r="U23" s="87"/>
      <c r="V23" s="88"/>
      <c r="W23" s="85" t="s">
        <v>171</v>
      </c>
      <c r="X23" s="86" t="s">
        <v>171</v>
      </c>
      <c r="Y23" s="86" t="s">
        <v>171</v>
      </c>
      <c r="Z23" s="86" t="s">
        <v>171</v>
      </c>
      <c r="AA23" s="86" t="s">
        <v>171</v>
      </c>
      <c r="AB23" s="87"/>
      <c r="AC23" s="88"/>
      <c r="AD23" s="85" t="s">
        <v>171</v>
      </c>
      <c r="AE23" s="86" t="s">
        <v>171</v>
      </c>
      <c r="AF23" s="86" t="s">
        <v>171</v>
      </c>
      <c r="AG23" s="86" t="s">
        <v>171</v>
      </c>
      <c r="AH23" s="86" t="s">
        <v>171</v>
      </c>
      <c r="AI23" s="87"/>
      <c r="AJ23" s="88"/>
      <c r="AK23" s="85" t="s">
        <v>171</v>
      </c>
      <c r="AL23" s="86" t="s">
        <v>171</v>
      </c>
      <c r="AM23" s="86" t="s">
        <v>171</v>
      </c>
      <c r="AN23" s="86" t="s">
        <v>171</v>
      </c>
      <c r="AO23" s="86" t="s">
        <v>171</v>
      </c>
      <c r="AP23" s="87"/>
      <c r="AQ23" s="88"/>
      <c r="AR23" s="85">
        <f t="shared" ca="1" si="35"/>
        <v>0</v>
      </c>
      <c r="AS23" s="86">
        <f t="shared" ca="1" si="35"/>
        <v>0</v>
      </c>
      <c r="AT23" s="86">
        <f t="shared" ca="1" si="35"/>
        <v>0</v>
      </c>
      <c r="AU23" s="86">
        <f t="shared" ca="1" si="35"/>
        <v>0</v>
      </c>
      <c r="AV23" s="86">
        <f t="shared" ca="1" si="35"/>
        <v>0</v>
      </c>
      <c r="AW23" s="87"/>
      <c r="AX23" s="88"/>
      <c r="AY23" s="85">
        <f t="shared" ca="1" si="38"/>
        <v>0</v>
      </c>
      <c r="AZ23" s="86">
        <f t="shared" ca="1" si="38"/>
        <v>0</v>
      </c>
      <c r="BA23" s="86">
        <f t="shared" ca="1" si="38"/>
        <v>0</v>
      </c>
      <c r="BB23" s="86">
        <f t="shared" ca="1" si="38"/>
        <v>0</v>
      </c>
      <c r="BC23" s="86">
        <f t="shared" ca="1" si="38"/>
        <v>0</v>
      </c>
      <c r="BD23" s="87"/>
      <c r="BE23" s="88"/>
      <c r="BF23" s="179">
        <f t="shared" ca="1" si="37"/>
        <v>0</v>
      </c>
      <c r="BG23" s="180"/>
      <c r="BH23" s="180"/>
      <c r="BI23" s="180"/>
      <c r="BJ23" s="180"/>
      <c r="BK23" s="181"/>
    </row>
    <row r="24" spans="2:63" ht="14.1" thickBot="1">
      <c r="B24" s="91"/>
      <c r="E24" s="18"/>
      <c r="F24" s="95"/>
      <c r="G24" s="78">
        <f>SUMIF(Sprint!$F$4:$F$1856,E24,Sprint!$AX$4:$AX$1856)</f>
        <v>0</v>
      </c>
      <c r="H24" s="93"/>
      <c r="I24" s="85">
        <f t="shared" ca="1" si="39"/>
        <v>0</v>
      </c>
      <c r="J24" s="86">
        <f t="shared" ca="1" si="40"/>
        <v>0</v>
      </c>
      <c r="K24" s="86">
        <f t="shared" ref="K24:M25" ca="1" si="43">IF(K$6&lt;$E$3,0,IF(ISBLANK($E24),0,IF(K$6&lt;$E$2,0,1)))</f>
        <v>0</v>
      </c>
      <c r="L24" s="86">
        <f t="shared" ca="1" si="43"/>
        <v>0</v>
      </c>
      <c r="M24" s="86">
        <f t="shared" ca="1" si="43"/>
        <v>0</v>
      </c>
      <c r="N24" s="87"/>
      <c r="O24" s="88"/>
      <c r="P24" s="85">
        <f t="shared" ca="1" si="41"/>
        <v>0</v>
      </c>
      <c r="Q24" s="86">
        <f t="shared" ca="1" si="41"/>
        <v>0</v>
      </c>
      <c r="R24" s="86">
        <f t="shared" ref="R24:T25" ca="1" si="44">IF(R$6&lt;$E$3,0,IF(ISBLANK($E24),0,IF(R$6&lt;$E$2,0,1)))</f>
        <v>0</v>
      </c>
      <c r="S24" s="86">
        <f t="shared" ca="1" si="44"/>
        <v>0</v>
      </c>
      <c r="T24" s="86">
        <f t="shared" ca="1" si="44"/>
        <v>0</v>
      </c>
      <c r="U24" s="87"/>
      <c r="V24" s="88"/>
      <c r="W24" s="85" t="s">
        <v>171</v>
      </c>
      <c r="X24" s="86" t="s">
        <v>171</v>
      </c>
      <c r="Y24" s="86" t="s">
        <v>171</v>
      </c>
      <c r="Z24" s="86" t="s">
        <v>171</v>
      </c>
      <c r="AA24" s="86" t="s">
        <v>171</v>
      </c>
      <c r="AB24" s="87"/>
      <c r="AC24" s="88"/>
      <c r="AD24" s="85" t="s">
        <v>171</v>
      </c>
      <c r="AE24" s="86" t="s">
        <v>171</v>
      </c>
      <c r="AF24" s="86" t="s">
        <v>171</v>
      </c>
      <c r="AG24" s="86" t="s">
        <v>171</v>
      </c>
      <c r="AH24" s="86" t="s">
        <v>171</v>
      </c>
      <c r="AI24" s="87"/>
      <c r="AJ24" s="88"/>
      <c r="AK24" s="85" t="s">
        <v>171</v>
      </c>
      <c r="AL24" s="86" t="s">
        <v>171</v>
      </c>
      <c r="AM24" s="86" t="s">
        <v>171</v>
      </c>
      <c r="AN24" s="86" t="s">
        <v>171</v>
      </c>
      <c r="AO24" s="86" t="s">
        <v>171</v>
      </c>
      <c r="AP24" s="87"/>
      <c r="AQ24" s="88"/>
      <c r="AR24" s="85">
        <f t="shared" ca="1" si="35"/>
        <v>0</v>
      </c>
      <c r="AS24" s="86">
        <f t="shared" ca="1" si="35"/>
        <v>0</v>
      </c>
      <c r="AT24" s="86">
        <f t="shared" ca="1" si="35"/>
        <v>0</v>
      </c>
      <c r="AU24" s="86">
        <f t="shared" ca="1" si="35"/>
        <v>0</v>
      </c>
      <c r="AV24" s="86">
        <f t="shared" ca="1" si="35"/>
        <v>0</v>
      </c>
      <c r="AW24" s="87"/>
      <c r="AX24" s="88"/>
      <c r="AY24" s="85">
        <f t="shared" ca="1" si="38"/>
        <v>0</v>
      </c>
      <c r="AZ24" s="86">
        <f t="shared" ca="1" si="38"/>
        <v>0</v>
      </c>
      <c r="BA24" s="86">
        <f t="shared" ca="1" si="38"/>
        <v>0</v>
      </c>
      <c r="BB24" s="86">
        <f t="shared" ca="1" si="38"/>
        <v>0</v>
      </c>
      <c r="BC24" s="86">
        <f t="shared" ca="1" si="38"/>
        <v>0</v>
      </c>
      <c r="BD24" s="87"/>
      <c r="BE24" s="88"/>
      <c r="BF24" s="179">
        <f t="shared" ca="1" si="37"/>
        <v>0</v>
      </c>
      <c r="BG24" s="180"/>
      <c r="BH24" s="180"/>
      <c r="BI24" s="180"/>
      <c r="BJ24" s="180"/>
      <c r="BK24" s="181"/>
    </row>
    <row r="25" spans="2:63" ht="14.1" thickBot="1">
      <c r="B25" s="91"/>
      <c r="E25" s="96"/>
      <c r="F25" s="97"/>
      <c r="G25" s="78">
        <f>SUMIF(Sprint!$F$4:$F$1856,E25,Sprint!$AX$4:$AX$1856)</f>
        <v>0</v>
      </c>
      <c r="H25" s="93"/>
      <c r="I25" s="98">
        <f t="shared" ca="1" si="39"/>
        <v>0</v>
      </c>
      <c r="J25" s="99">
        <f t="shared" ca="1" si="40"/>
        <v>0</v>
      </c>
      <c r="K25" s="99">
        <f t="shared" ca="1" si="43"/>
        <v>0</v>
      </c>
      <c r="L25" s="99">
        <f t="shared" ca="1" si="43"/>
        <v>0</v>
      </c>
      <c r="M25" s="99">
        <f t="shared" ca="1" si="43"/>
        <v>0</v>
      </c>
      <c r="N25" s="100"/>
      <c r="O25" s="101"/>
      <c r="P25" s="98">
        <f t="shared" ca="1" si="41"/>
        <v>0</v>
      </c>
      <c r="Q25" s="99">
        <f t="shared" ca="1" si="41"/>
        <v>0</v>
      </c>
      <c r="R25" s="99">
        <f t="shared" ca="1" si="44"/>
        <v>0</v>
      </c>
      <c r="S25" s="99">
        <f t="shared" ca="1" si="44"/>
        <v>0</v>
      </c>
      <c r="T25" s="99">
        <f t="shared" ca="1" si="44"/>
        <v>0</v>
      </c>
      <c r="U25" s="100"/>
      <c r="V25" s="101"/>
      <c r="W25" s="85" t="s">
        <v>171</v>
      </c>
      <c r="X25" s="86" t="s">
        <v>171</v>
      </c>
      <c r="Y25" s="86" t="s">
        <v>171</v>
      </c>
      <c r="Z25" s="86" t="s">
        <v>171</v>
      </c>
      <c r="AA25" s="86" t="s">
        <v>171</v>
      </c>
      <c r="AB25" s="100"/>
      <c r="AC25" s="101"/>
      <c r="AD25" s="85" t="s">
        <v>171</v>
      </c>
      <c r="AE25" s="86" t="s">
        <v>171</v>
      </c>
      <c r="AF25" s="86" t="s">
        <v>171</v>
      </c>
      <c r="AG25" s="86" t="s">
        <v>171</v>
      </c>
      <c r="AH25" s="86" t="s">
        <v>171</v>
      </c>
      <c r="AI25" s="100"/>
      <c r="AJ25" s="101"/>
      <c r="AK25" s="85" t="s">
        <v>171</v>
      </c>
      <c r="AL25" s="86" t="s">
        <v>171</v>
      </c>
      <c r="AM25" s="86" t="s">
        <v>171</v>
      </c>
      <c r="AN25" s="86" t="s">
        <v>171</v>
      </c>
      <c r="AO25" s="86" t="s">
        <v>171</v>
      </c>
      <c r="AP25" s="100"/>
      <c r="AQ25" s="101"/>
      <c r="AR25" s="98">
        <f t="shared" ca="1" si="35"/>
        <v>0</v>
      </c>
      <c r="AS25" s="99">
        <f t="shared" ca="1" si="35"/>
        <v>0</v>
      </c>
      <c r="AT25" s="99">
        <f t="shared" ca="1" si="35"/>
        <v>0</v>
      </c>
      <c r="AU25" s="99">
        <f t="shared" ca="1" si="35"/>
        <v>0</v>
      </c>
      <c r="AV25" s="99">
        <f t="shared" ca="1" si="35"/>
        <v>0</v>
      </c>
      <c r="AW25" s="100"/>
      <c r="AX25" s="101"/>
      <c r="AY25" s="98">
        <f t="shared" ca="1" si="38"/>
        <v>0</v>
      </c>
      <c r="AZ25" s="99">
        <f t="shared" ca="1" si="38"/>
        <v>0</v>
      </c>
      <c r="BA25" s="99">
        <f t="shared" ca="1" si="38"/>
        <v>0</v>
      </c>
      <c r="BB25" s="99">
        <f t="shared" ca="1" si="38"/>
        <v>0</v>
      </c>
      <c r="BC25" s="99">
        <f t="shared" ca="1" si="38"/>
        <v>0</v>
      </c>
      <c r="BD25" s="100"/>
      <c r="BE25" s="101"/>
      <c r="BF25" s="179">
        <f t="shared" ca="1" si="37"/>
        <v>0</v>
      </c>
      <c r="BG25" s="180"/>
      <c r="BH25" s="180"/>
      <c r="BI25" s="180"/>
      <c r="BJ25" s="180"/>
      <c r="BK25" s="181"/>
    </row>
    <row r="26" spans="2:63">
      <c r="B26" s="91"/>
      <c r="E26" s="102"/>
      <c r="G26" s="103"/>
      <c r="I26" s="104"/>
      <c r="J26" s="105"/>
      <c r="K26" s="105"/>
      <c r="L26" s="105"/>
      <c r="M26" s="105"/>
      <c r="N26" s="106"/>
      <c r="O26" s="106"/>
      <c r="P26" s="105"/>
      <c r="Q26" s="105"/>
      <c r="R26" s="105"/>
      <c r="S26" s="105"/>
      <c r="T26" s="105"/>
      <c r="U26" s="106"/>
      <c r="V26" s="106"/>
      <c r="W26" s="105"/>
      <c r="X26" s="105"/>
      <c r="Y26" s="105"/>
      <c r="Z26" s="105"/>
      <c r="AA26" s="105"/>
      <c r="AB26" s="106"/>
      <c r="AC26" s="106"/>
      <c r="AD26" s="105"/>
      <c r="AE26" s="105"/>
      <c r="AF26" s="105"/>
      <c r="AG26" s="105"/>
      <c r="AH26" s="105"/>
      <c r="AI26" s="106"/>
      <c r="AJ26" s="106"/>
      <c r="AK26" s="105"/>
      <c r="AL26" s="105"/>
      <c r="AM26" s="105"/>
      <c r="AN26" s="105"/>
      <c r="AO26" s="105"/>
      <c r="AP26" s="106"/>
      <c r="AQ26" s="106"/>
      <c r="AR26" s="105"/>
      <c r="AS26" s="105"/>
      <c r="AT26" s="105"/>
      <c r="AU26" s="105"/>
      <c r="AV26" s="105"/>
      <c r="AW26" s="106"/>
      <c r="AX26" s="106"/>
      <c r="AY26" s="105"/>
      <c r="AZ26" s="105"/>
      <c r="BA26" s="105"/>
      <c r="BB26" s="105"/>
      <c r="BC26" s="105"/>
      <c r="BD26" s="106"/>
      <c r="BE26" s="106"/>
      <c r="BF26" s="107"/>
      <c r="BG26" s="107"/>
      <c r="BH26" s="107"/>
      <c r="BI26" s="107"/>
      <c r="BJ26" s="107"/>
      <c r="BK26" s="108"/>
    </row>
    <row r="27" spans="2:63" ht="14.1" thickBot="1">
      <c r="B27" s="109"/>
      <c r="C27" s="110"/>
      <c r="D27" s="110"/>
      <c r="E27" s="111"/>
      <c r="F27" s="111"/>
      <c r="G27" s="112"/>
      <c r="I27" s="113"/>
      <c r="J27" s="111"/>
      <c r="K27" s="111"/>
      <c r="L27" s="111"/>
      <c r="M27" s="114"/>
      <c r="N27" s="114"/>
      <c r="O27" s="114"/>
      <c r="P27" s="114"/>
      <c r="Q27" s="114"/>
      <c r="R27" s="111"/>
      <c r="S27" s="111"/>
      <c r="T27" s="114"/>
      <c r="U27" s="114"/>
      <c r="V27" s="114"/>
      <c r="W27" s="114"/>
      <c r="X27" s="114"/>
      <c r="Y27" s="111"/>
      <c r="Z27" s="111"/>
      <c r="AA27" s="114"/>
      <c r="AB27" s="114"/>
      <c r="AC27" s="114"/>
      <c r="AD27" s="114"/>
      <c r="AE27" s="114"/>
      <c r="AF27" s="111"/>
      <c r="AG27" s="111"/>
      <c r="AH27" s="114"/>
      <c r="AI27" s="114"/>
      <c r="AJ27" s="114"/>
      <c r="AK27" s="114"/>
      <c r="AL27" s="114"/>
      <c r="AM27" s="111"/>
      <c r="AN27" s="111"/>
      <c r="AO27" s="114"/>
      <c r="AP27" s="114"/>
      <c r="AQ27" s="114"/>
      <c r="AR27" s="114"/>
      <c r="AS27" s="114"/>
      <c r="AT27" s="111"/>
      <c r="AU27" s="111"/>
      <c r="AV27" s="114"/>
      <c r="AW27" s="114"/>
      <c r="AX27" s="114"/>
      <c r="AY27" s="114"/>
      <c r="AZ27" s="114"/>
      <c r="BA27" s="111"/>
      <c r="BB27" s="111"/>
      <c r="BC27" s="114"/>
      <c r="BD27" s="114"/>
      <c r="BE27" s="114"/>
      <c r="BF27" s="111"/>
      <c r="BG27" s="111"/>
      <c r="BH27" s="111"/>
      <c r="BI27" s="111"/>
      <c r="BJ27" s="111"/>
      <c r="BK27" s="112"/>
    </row>
    <row r="29" spans="2:63">
      <c r="I29" s="115" t="s">
        <v>171</v>
      </c>
      <c r="J29" s="38" t="s">
        <v>175</v>
      </c>
      <c r="K29" s="38" t="s">
        <v>176</v>
      </c>
      <c r="Q29" s="115" t="s">
        <v>174</v>
      </c>
      <c r="R29" s="38" t="s">
        <v>175</v>
      </c>
      <c r="S29" s="38" t="s">
        <v>177</v>
      </c>
      <c r="X29" s="115" t="s">
        <v>174</v>
      </c>
      <c r="Y29" s="38" t="s">
        <v>175</v>
      </c>
      <c r="Z29" s="38" t="s">
        <v>177</v>
      </c>
      <c r="AE29" s="115" t="s">
        <v>174</v>
      </c>
      <c r="AF29" s="38" t="s">
        <v>175</v>
      </c>
      <c r="AG29" s="38" t="s">
        <v>177</v>
      </c>
      <c r="AL29" s="115" t="s">
        <v>174</v>
      </c>
      <c r="AM29" s="38" t="s">
        <v>175</v>
      </c>
      <c r="AN29" s="38" t="s">
        <v>177</v>
      </c>
      <c r="AS29" s="115" t="s">
        <v>174</v>
      </c>
      <c r="AT29" s="38" t="s">
        <v>175</v>
      </c>
      <c r="AU29" s="38" t="s">
        <v>177</v>
      </c>
      <c r="AZ29" s="115" t="s">
        <v>174</v>
      </c>
      <c r="BA29" s="38" t="s">
        <v>175</v>
      </c>
      <c r="BB29" s="38" t="s">
        <v>177</v>
      </c>
    </row>
    <row r="30" spans="2:63">
      <c r="C30" s="116"/>
      <c r="D30" s="116"/>
    </row>
    <row r="31" spans="2:63">
      <c r="C31" s="116"/>
      <c r="D31" s="116"/>
      <c r="E31" s="117"/>
      <c r="J31" s="6"/>
    </row>
    <row r="32" spans="2:63">
      <c r="C32" s="116"/>
      <c r="D32" s="116"/>
      <c r="E32" s="117"/>
      <c r="F32" s="48"/>
    </row>
    <row r="37" spans="2:57">
      <c r="I37" s="118"/>
    </row>
    <row r="38" spans="2:57">
      <c r="J38" s="119"/>
      <c r="K38" s="102"/>
      <c r="L38" s="102"/>
      <c r="M38" s="102"/>
      <c r="N38" s="102"/>
      <c r="O38" s="102"/>
      <c r="Q38" s="119"/>
      <c r="R38" s="102"/>
      <c r="S38" s="102"/>
      <c r="T38" s="102"/>
      <c r="U38" s="102"/>
      <c r="V38" s="102"/>
      <c r="X38" s="119"/>
      <c r="Y38" s="102"/>
      <c r="Z38" s="102"/>
      <c r="AA38" s="102"/>
      <c r="AB38" s="102"/>
      <c r="AC38" s="102"/>
      <c r="AE38" s="119"/>
      <c r="AF38" s="102"/>
      <c r="AG38" s="102"/>
      <c r="AH38" s="102"/>
      <c r="AI38" s="102"/>
      <c r="AJ38" s="102"/>
      <c r="AL38" s="119"/>
      <c r="AM38" s="102"/>
      <c r="AN38" s="102"/>
      <c r="AO38" s="102"/>
      <c r="AP38" s="102"/>
      <c r="AQ38" s="102"/>
      <c r="AS38" s="119"/>
      <c r="AT38" s="102"/>
      <c r="AU38" s="102"/>
      <c r="AV38" s="102"/>
      <c r="AW38" s="102"/>
      <c r="AX38" s="102"/>
      <c r="AZ38" s="119"/>
      <c r="BA38" s="102"/>
      <c r="BB38" s="102"/>
      <c r="BC38" s="102"/>
      <c r="BD38" s="102"/>
      <c r="BE38" s="102"/>
    </row>
    <row r="40" spans="2:57">
      <c r="E40" s="6"/>
    </row>
    <row r="45" spans="2:57">
      <c r="B45" s="120"/>
      <c r="E45" s="118"/>
    </row>
  </sheetData>
  <mergeCells count="21">
    <mergeCell ref="B5:G5"/>
    <mergeCell ref="BF6:BK6"/>
    <mergeCell ref="BF12:BK12"/>
    <mergeCell ref="BF11:BK11"/>
    <mergeCell ref="BF7:BK7"/>
    <mergeCell ref="BF8:BK8"/>
    <mergeCell ref="BF9:BK9"/>
    <mergeCell ref="BF10:BK10"/>
    <mergeCell ref="BF20:BK20"/>
    <mergeCell ref="BF16:BK16"/>
    <mergeCell ref="BF17:BK17"/>
    <mergeCell ref="BF18:BK18"/>
    <mergeCell ref="BF13:BK13"/>
    <mergeCell ref="BF14:BK14"/>
    <mergeCell ref="BF15:BK15"/>
    <mergeCell ref="BF19:BK19"/>
    <mergeCell ref="BF21:BK21"/>
    <mergeCell ref="BF23:BK23"/>
    <mergeCell ref="BF24:BK24"/>
    <mergeCell ref="BF25:BK25"/>
    <mergeCell ref="BF22:BK22"/>
  </mergeCells>
  <phoneticPr fontId="0" type="noConversion"/>
  <conditionalFormatting sqref="G8:G25">
    <cfRule type="expression" dxfId="52" priority="30" stopIfTrue="1">
      <formula>G8&gt;BF8</formula>
    </cfRule>
  </conditionalFormatting>
  <conditionalFormatting sqref="I8:M25 P8:T25">
    <cfRule type="cellIs" dxfId="51" priority="33" stopIfTrue="1" operator="equal">
      <formula>"H"</formula>
    </cfRule>
    <cfRule type="cellIs" dxfId="50" priority="34" stopIfTrue="1" operator="equal">
      <formula>"V"</formula>
    </cfRule>
    <cfRule type="expression" dxfId="49" priority="35" stopIfTrue="1">
      <formula>IF(I$6&lt;$E$2,1,0)</formula>
    </cfRule>
  </conditionalFormatting>
  <conditionalFormatting sqref="BG30:BG34 BG26:BG28 J32:J34 J26:J30 I26:I34 Q29 T26:V34 N8:O25 K26:O34 U8:V25 P30:S34 P26:S28 X29 AA26:AC34 AB8:AC25 W30:Z34 W26:Z28 AE29 AH26:AJ34 AI8:AJ25 AD30:AG34 AD26:AG28 AL29 AO26:AQ34 AP8:AQ25 AK30:AN34 AK26:AN28 AS29 AV26:AX34 AW8:AX25 AR30:AU34 AR26:AU28 AZ29 BC26:BF34 BD8:BE25 AY30:BB34 AY26:BB28">
    <cfRule type="cellIs" dxfId="48" priority="41" stopIfTrue="1" operator="equal">
      <formula>"DIO"</formula>
    </cfRule>
    <cfRule type="cellIs" dxfId="47" priority="42" stopIfTrue="1" operator="equal">
      <formula>"H"</formula>
    </cfRule>
    <cfRule type="cellIs" dxfId="46" priority="43" stopIfTrue="1" operator="equal">
      <formula>"V"</formula>
    </cfRule>
  </conditionalFormatting>
  <conditionalFormatting sqref="P6">
    <cfRule type="expression" dxfId="45" priority="49" stopIfTrue="1">
      <formula>P$6=TODAY()</formula>
    </cfRule>
    <cfRule type="expression" dxfId="44" priority="50" stopIfTrue="1">
      <formula>IF((P$6+1-$E$3)=$F$6,1,0)</formula>
    </cfRule>
  </conditionalFormatting>
  <conditionalFormatting sqref="J6:O6 X6:AC6 AE6:AJ6 Q6:V6 AL6:AQ6 AS6:AX6 AZ6:BE6">
    <cfRule type="expression" dxfId="43" priority="51" stopIfTrue="1">
      <formula>J$6=TODAY()</formula>
    </cfRule>
    <cfRule type="expression" dxfId="42" priority="52" stopIfTrue="1">
      <formula>IF((J$6+1-$E$3)=$F$6,1,0)</formula>
    </cfRule>
  </conditionalFormatting>
  <conditionalFormatting sqref="I6">
    <cfRule type="expression" dxfId="41" priority="53" stopIfTrue="1">
      <formula>I$6=TODAY()</formula>
    </cfRule>
    <cfRule type="expression" dxfId="40" priority="54" stopIfTrue="1">
      <formula>IF((J$6+1-$E$3)=$F$6,1,0)</formula>
    </cfRule>
  </conditionalFormatting>
  <conditionalFormatting sqref="F26:F27 F8:F21">
    <cfRule type="expression" dxfId="39" priority="29" stopIfTrue="1">
      <formula>H8&gt;BG8</formula>
    </cfRule>
  </conditionalFormatting>
  <conditionalFormatting sqref="F30:F33">
    <cfRule type="expression" dxfId="38" priority="32" stopIfTrue="1">
      <formula>H28&gt;BG28</formula>
    </cfRule>
  </conditionalFormatting>
  <conditionalFormatting sqref="C10">
    <cfRule type="cellIs" dxfId="37" priority="36" stopIfTrue="1" operator="greaterThan">
      <formula>0</formula>
    </cfRule>
    <cfRule type="cellIs" dxfId="36" priority="37" stopIfTrue="1" operator="lessThanOrEqual">
      <formula>0</formula>
    </cfRule>
  </conditionalFormatting>
  <conditionalFormatting sqref="C22 D14:D15 D6:D12 C6:C9">
    <cfRule type="cellIs" dxfId="35" priority="38" stopIfTrue="1" operator="equal">
      <formula>"3A"</formula>
    </cfRule>
    <cfRule type="cellIs" dxfId="34" priority="39" stopIfTrue="1" operator="equal">
      <formula>"3B"</formula>
    </cfRule>
  </conditionalFormatting>
  <conditionalFormatting sqref="G32:G34 G6">
    <cfRule type="cellIs" dxfId="33" priority="40" stopIfTrue="1" operator="equal">
      <formula>"Done"</formula>
    </cfRule>
  </conditionalFormatting>
  <conditionalFormatting sqref="I7:K7 M7:BF7">
    <cfRule type="cellIs" dxfId="32" priority="44" stopIfTrue="1" operator="equal">
      <formula>"DIO"</formula>
    </cfRule>
    <cfRule type="cellIs" dxfId="31" priority="45" stopIfTrue="1" operator="equal">
      <formula>"H"</formula>
    </cfRule>
    <cfRule type="cellIs" dxfId="30" priority="46" stopIfTrue="1" operator="equal">
      <formula>"V"</formula>
    </cfRule>
  </conditionalFormatting>
  <conditionalFormatting sqref="L7">
    <cfRule type="cellIs" dxfId="29" priority="47" stopIfTrue="1" operator="equal">
      <formula>"DIO"</formula>
    </cfRule>
    <cfRule type="cellIs" dxfId="28" priority="48" stopIfTrue="1" operator="equal">
      <formula>"H"</formula>
    </cfRule>
  </conditionalFormatting>
  <conditionalFormatting sqref="W8:AA25">
    <cfRule type="cellIs" dxfId="27" priority="24" stopIfTrue="1" operator="equal">
      <formula>"H"</formula>
    </cfRule>
    <cfRule type="cellIs" dxfId="26" priority="25" stopIfTrue="1" operator="equal">
      <formula>"V"</formula>
    </cfRule>
    <cfRule type="expression" dxfId="25" priority="26" stopIfTrue="1">
      <formula>IF(W$6&lt;$E$2,1,0)</formula>
    </cfRule>
  </conditionalFormatting>
  <conditionalFormatting sqref="W6">
    <cfRule type="expression" dxfId="24" priority="27" stopIfTrue="1">
      <formula>W$6=TODAY()</formula>
    </cfRule>
    <cfRule type="expression" dxfId="23" priority="28" stopIfTrue="1">
      <formula>IF((W$6+1-$E$3)=$F$6,1,0)</formula>
    </cfRule>
  </conditionalFormatting>
  <conditionalFormatting sqref="AD8:AH25">
    <cfRule type="cellIs" dxfId="22" priority="19" stopIfTrue="1" operator="equal">
      <formula>"H"</formula>
    </cfRule>
    <cfRule type="cellIs" dxfId="21" priority="20" stopIfTrue="1" operator="equal">
      <formula>"V"</formula>
    </cfRule>
    <cfRule type="expression" dxfId="20" priority="21" stopIfTrue="1">
      <formula>IF(AD$6&lt;$E$2,1,0)</formula>
    </cfRule>
  </conditionalFormatting>
  <conditionalFormatting sqref="AD6">
    <cfRule type="expression" dxfId="19" priority="22" stopIfTrue="1">
      <formula>AD$6=TODAY()</formula>
    </cfRule>
    <cfRule type="expression" dxfId="18" priority="23" stopIfTrue="1">
      <formula>IF((AD$6+1-$E$3)=$F$6,1,0)</formula>
    </cfRule>
  </conditionalFormatting>
  <conditionalFormatting sqref="AK8:AO25">
    <cfRule type="cellIs" dxfId="17" priority="14" stopIfTrue="1" operator="equal">
      <formula>"H"</formula>
    </cfRule>
    <cfRule type="cellIs" dxfId="16" priority="15" stopIfTrue="1" operator="equal">
      <formula>"V"</formula>
    </cfRule>
    <cfRule type="expression" dxfId="15" priority="16" stopIfTrue="1">
      <formula>IF(AK$6&lt;$E$2,1,0)</formula>
    </cfRule>
  </conditionalFormatting>
  <conditionalFormatting sqref="AK6">
    <cfRule type="expression" dxfId="14" priority="17" stopIfTrue="1">
      <formula>AK$6=TODAY()</formula>
    </cfRule>
    <cfRule type="expression" dxfId="13" priority="18" stopIfTrue="1">
      <formula>IF((AK$6+1-$E$3)=$F$6,1,0)</formula>
    </cfRule>
  </conditionalFormatting>
  <conditionalFormatting sqref="AR8:AV25">
    <cfRule type="cellIs" dxfId="12" priority="9" stopIfTrue="1" operator="equal">
      <formula>"H"</formula>
    </cfRule>
    <cfRule type="cellIs" dxfId="11" priority="10" stopIfTrue="1" operator="equal">
      <formula>"V"</formula>
    </cfRule>
    <cfRule type="expression" dxfId="10" priority="11" stopIfTrue="1">
      <formula>IF(AR$6&lt;$E$2,1,0)</formula>
    </cfRule>
  </conditionalFormatting>
  <conditionalFormatting sqref="AR6">
    <cfRule type="expression" dxfId="9" priority="12" stopIfTrue="1">
      <formula>AR$6=TODAY()</formula>
    </cfRule>
    <cfRule type="expression" dxfId="8" priority="13" stopIfTrue="1">
      <formula>IF((AR$6+1-$E$3)=$F$6,1,0)</formula>
    </cfRule>
  </conditionalFormatting>
  <conditionalFormatting sqref="AY10:BC25">
    <cfRule type="cellIs" dxfId="7" priority="4" stopIfTrue="1" operator="equal">
      <formula>"H"</formula>
    </cfRule>
    <cfRule type="cellIs" dxfId="6" priority="5" stopIfTrue="1" operator="equal">
      <formula>"V"</formula>
    </cfRule>
    <cfRule type="expression" dxfId="5" priority="6" stopIfTrue="1">
      <formula>IF(AY$6&lt;$E$2,1,0)</formula>
    </cfRule>
  </conditionalFormatting>
  <conditionalFormatting sqref="AY6">
    <cfRule type="expression" dxfId="4" priority="7" stopIfTrue="1">
      <formula>AY$6=TODAY()</formula>
    </cfRule>
    <cfRule type="expression" dxfId="3" priority="8" stopIfTrue="1">
      <formula>IF((AY$6+1-$E$3)=$F$6,1,0)</formula>
    </cfRule>
  </conditionalFormatting>
  <conditionalFormatting sqref="AY8:BC9">
    <cfRule type="cellIs" dxfId="2" priority="1" stopIfTrue="1" operator="equal">
      <formula>"H"</formula>
    </cfRule>
    <cfRule type="cellIs" dxfId="1" priority="2" stopIfTrue="1" operator="equal">
      <formula>"V"</formula>
    </cfRule>
    <cfRule type="expression" dxfId="0" priority="3" stopIfTrue="1">
      <formula>IF(AY$6&lt;$E$2,1,0)</formula>
    </cfRule>
  </conditionalFormatting>
  <dataValidations count="1">
    <dataValidation type="list" allowBlank="1" showInputMessage="1" showErrorMessage="1" sqref="B30 E8:E25" xr:uid="{00000000-0002-0000-0200-000000000000}">
      <formula1>Members</formula1>
    </dataValidation>
  </dataValidations>
  <printOptions horizontalCentered="1" verticalCentered="1"/>
  <pageMargins left="0.75" right="0.75" top="1" bottom="1" header="0.5" footer="0.5"/>
  <pageSetup scale="50" orientation="landscape" horizontalDpi="300" verticalDpi="300" r:id="rId1"/>
  <headerFooter alignWithMargins="0"/>
  <rowBreaks count="1" manualBreakCount="1">
    <brk id="3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B4:I51"/>
  <sheetViews>
    <sheetView workbookViewId="0">
      <selection activeCell="E31" sqref="E31"/>
    </sheetView>
  </sheetViews>
  <sheetFormatPr defaultColWidth="9.140625" defaultRowHeight="12.95"/>
  <cols>
    <col min="1" max="1" width="2.7109375" style="38" customWidth="1"/>
    <col min="2" max="2" width="18.42578125" style="38" bestFit="1" customWidth="1"/>
    <col min="3" max="4" width="14.140625" style="38" bestFit="1" customWidth="1"/>
    <col min="5" max="6" width="15.140625" style="38" bestFit="1" customWidth="1"/>
    <col min="7" max="7" width="13.7109375" style="38" customWidth="1"/>
    <col min="8" max="8" width="28.7109375" style="38" customWidth="1"/>
    <col min="9" max="9" width="2.85546875" style="38" bestFit="1" customWidth="1"/>
    <col min="10" max="16384" width="9.140625" style="38"/>
  </cols>
  <sheetData>
    <row r="4" spans="2:8">
      <c r="B4" s="121" t="s">
        <v>178</v>
      </c>
    </row>
    <row r="5" spans="2:8" ht="14.1" thickBot="1"/>
    <row r="6" spans="2:8" ht="15" thickTop="1" thickBot="1">
      <c r="B6" s="121" t="s">
        <v>179</v>
      </c>
      <c r="C6" s="122" t="s">
        <v>180</v>
      </c>
      <c r="D6" s="123" t="s">
        <v>181</v>
      </c>
      <c r="E6" s="124" t="s">
        <v>182</v>
      </c>
      <c r="F6" s="125" t="s">
        <v>183</v>
      </c>
      <c r="G6" s="125" t="s">
        <v>184</v>
      </c>
      <c r="H6" s="126" t="s">
        <v>185</v>
      </c>
    </row>
    <row r="7" spans="2:8" ht="12.75">
      <c r="C7" s="127"/>
      <c r="D7" s="128" t="s">
        <v>186</v>
      </c>
      <c r="E7" s="129"/>
      <c r="F7" s="130"/>
      <c r="G7" s="130" t="s">
        <v>186</v>
      </c>
      <c r="H7" s="131"/>
    </row>
    <row r="8" spans="2:8" ht="12.75">
      <c r="C8" s="132" t="s">
        <v>187</v>
      </c>
      <c r="D8" s="133" t="s">
        <v>53</v>
      </c>
      <c r="E8" s="133" t="s">
        <v>188</v>
      </c>
      <c r="F8" s="134">
        <v>7740038593</v>
      </c>
      <c r="G8" s="172" t="s">
        <v>189</v>
      </c>
      <c r="H8" s="133" t="s">
        <v>190</v>
      </c>
    </row>
    <row r="9" spans="2:8" ht="12.75">
      <c r="C9" s="132" t="s">
        <v>191</v>
      </c>
      <c r="D9" s="133" t="s">
        <v>51</v>
      </c>
      <c r="E9" s="133" t="s">
        <v>188</v>
      </c>
      <c r="F9" s="134">
        <v>7533244400</v>
      </c>
      <c r="G9" s="172" t="s">
        <v>192</v>
      </c>
      <c r="H9" s="133" t="s">
        <v>190</v>
      </c>
    </row>
    <row r="10" spans="2:8" ht="11.25" customHeight="1">
      <c r="C10" s="132" t="s">
        <v>193</v>
      </c>
      <c r="D10" s="133" t="s">
        <v>58</v>
      </c>
      <c r="E10" s="133" t="s">
        <v>188</v>
      </c>
      <c r="F10" s="134">
        <v>7490814418</v>
      </c>
      <c r="G10" s="173" t="s">
        <v>194</v>
      </c>
      <c r="H10" s="133" t="s">
        <v>190</v>
      </c>
    </row>
    <row r="11" spans="2:8" ht="12.75">
      <c r="C11" s="132" t="s">
        <v>195</v>
      </c>
      <c r="D11" s="133" t="s">
        <v>61</v>
      </c>
      <c r="E11" s="133" t="s">
        <v>188</v>
      </c>
      <c r="F11" s="134">
        <v>7534720369</v>
      </c>
      <c r="G11" s="172" t="s">
        <v>196</v>
      </c>
      <c r="H11" s="133" t="s">
        <v>190</v>
      </c>
    </row>
    <row r="12" spans="2:8" ht="12.75">
      <c r="C12" s="132" t="s">
        <v>197</v>
      </c>
      <c r="D12" s="133" t="s">
        <v>97</v>
      </c>
      <c r="E12" s="133">
        <v>7495499119</v>
      </c>
      <c r="F12" s="134">
        <v>7495499119</v>
      </c>
      <c r="G12" s="172" t="s">
        <v>198</v>
      </c>
      <c r="H12" s="133" t="s">
        <v>190</v>
      </c>
    </row>
    <row r="13" spans="2:8" ht="12.75">
      <c r="C13" s="132"/>
      <c r="D13" s="133"/>
      <c r="E13" s="133"/>
      <c r="F13" s="134"/>
      <c r="G13" s="133"/>
      <c r="H13" s="133"/>
    </row>
    <row r="14" spans="2:8">
      <c r="C14" s="132"/>
      <c r="D14" s="133"/>
      <c r="E14" s="133"/>
      <c r="F14" s="134"/>
      <c r="G14" s="133"/>
      <c r="H14" s="133"/>
    </row>
    <row r="15" spans="2:8">
      <c r="C15" s="132"/>
      <c r="D15" s="133"/>
      <c r="E15" s="133"/>
      <c r="F15" s="134"/>
      <c r="G15" s="133"/>
      <c r="H15" s="133"/>
    </row>
    <row r="16" spans="2:8">
      <c r="C16" s="132"/>
      <c r="D16" s="133"/>
      <c r="E16" s="133"/>
      <c r="F16" s="134"/>
      <c r="G16" s="133"/>
      <c r="H16" s="133"/>
    </row>
    <row r="17" spans="3:8">
      <c r="C17" s="132"/>
      <c r="D17" s="133"/>
      <c r="E17" s="133"/>
      <c r="F17" s="134"/>
      <c r="G17" s="133"/>
      <c r="H17" s="133"/>
    </row>
    <row r="18" spans="3:8">
      <c r="C18" s="132"/>
      <c r="D18" s="133"/>
      <c r="E18" s="133"/>
      <c r="F18" s="134"/>
      <c r="G18" s="133"/>
      <c r="H18" s="133"/>
    </row>
    <row r="19" spans="3:8">
      <c r="C19" s="132"/>
      <c r="D19" s="133"/>
      <c r="E19" s="133"/>
      <c r="F19" s="134"/>
      <c r="G19" s="133"/>
      <c r="H19" s="133"/>
    </row>
    <row r="20" spans="3:8">
      <c r="C20" s="132"/>
      <c r="D20" s="133"/>
      <c r="E20" s="133"/>
      <c r="F20" s="134"/>
      <c r="G20" s="133"/>
      <c r="H20" s="133"/>
    </row>
    <row r="21" spans="3:8">
      <c r="C21" s="132"/>
      <c r="D21" s="133"/>
      <c r="E21" s="133"/>
      <c r="F21" s="134"/>
      <c r="G21" s="133"/>
      <c r="H21" s="133"/>
    </row>
    <row r="22" spans="3:8">
      <c r="C22" s="132"/>
      <c r="D22" s="133"/>
      <c r="E22" s="133"/>
      <c r="F22" s="134"/>
      <c r="G22" s="133"/>
      <c r="H22" s="133"/>
    </row>
    <row r="23" spans="3:8">
      <c r="C23" s="132"/>
      <c r="D23" s="133"/>
      <c r="E23" s="133"/>
      <c r="F23" s="134"/>
      <c r="G23" s="133"/>
      <c r="H23" s="133"/>
    </row>
    <row r="24" spans="3:8">
      <c r="C24" s="132"/>
      <c r="D24" s="133"/>
      <c r="E24" s="133"/>
      <c r="F24" s="134"/>
      <c r="G24" s="133"/>
      <c r="H24" s="133"/>
    </row>
    <row r="25" spans="3:8" ht="14.1" thickBot="1">
      <c r="C25" s="135"/>
      <c r="D25" s="136"/>
      <c r="E25" s="136"/>
      <c r="F25" s="137"/>
      <c r="G25" s="138"/>
      <c r="H25" s="139"/>
    </row>
    <row r="26" spans="3:8" ht="14.1" thickTop="1"/>
    <row r="41" spans="7:9">
      <c r="G41" s="121"/>
      <c r="I41" s="140"/>
    </row>
    <row r="43" spans="7:9">
      <c r="G43" s="121"/>
      <c r="H43" s="140"/>
      <c r="I43" s="140"/>
    </row>
    <row r="51" spans="4:4">
      <c r="D51" s="6"/>
    </row>
  </sheetData>
  <phoneticPr fontId="2" type="noConversion"/>
  <hyperlinks>
    <hyperlink ref="G8" r:id="rId1" xr:uid="{274F9023-6E53-47F9-A6F8-36846B18FB68}"/>
    <hyperlink ref="G10" r:id="rId2" xr:uid="{302C38DC-6807-4882-86CC-3A5DF1314532}"/>
    <hyperlink ref="G9" r:id="rId3" xr:uid="{C9318F69-22B0-4F60-91C9-5101C2D4532C}"/>
    <hyperlink ref="G11" r:id="rId4" xr:uid="{6FBC4611-8C3E-4E4D-8473-1E14622A6DCB}"/>
    <hyperlink ref="G12" r:id="rId5" xr:uid="{25E612F4-C719-4155-B9A6-FAA580FCF180}"/>
  </hyperlinks>
  <pageMargins left="0.75" right="0.75" top="1" bottom="1" header="0.5" footer="0.5"/>
  <pageSetup paperSize="9" orientation="portrait" r:id="rId6"/>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C21"/>
  <sheetViews>
    <sheetView workbookViewId="0">
      <selection activeCell="B9" sqref="B9"/>
    </sheetView>
  </sheetViews>
  <sheetFormatPr defaultColWidth="8.85546875" defaultRowHeight="12.95"/>
  <cols>
    <col min="1" max="1" width="21.42578125" bestFit="1" customWidth="1"/>
    <col min="2" max="2" width="6.7109375" bestFit="1" customWidth="1"/>
    <col min="3" max="3" width="7.28515625" bestFit="1" customWidth="1"/>
  </cols>
  <sheetData>
    <row r="1" spans="1:3" ht="15">
      <c r="A1" s="158" t="s">
        <v>199</v>
      </c>
      <c r="B1" s="159"/>
    </row>
    <row r="2" spans="1:3" ht="15">
      <c r="A2" s="160" t="s">
        <v>56</v>
      </c>
      <c r="B2" s="161">
        <f>COUNTIF(Sprint!$A$4:$A$94, "Story / Feature")</f>
        <v>16</v>
      </c>
      <c r="C2" s="166">
        <f>B2/$B$6</f>
        <v>0.72727272727272729</v>
      </c>
    </row>
    <row r="3" spans="1:3" ht="15">
      <c r="A3" s="160" t="s">
        <v>54</v>
      </c>
      <c r="B3" s="161">
        <f>COUNTIF(Sprint!$A$4:$A$94, "Tax")</f>
        <v>2</v>
      </c>
      <c r="C3" s="166">
        <f t="shared" ref="C3:C5" si="0">B3/$B$6</f>
        <v>9.0909090909090912E-2</v>
      </c>
    </row>
    <row r="4" spans="1:3" ht="15">
      <c r="A4" s="160" t="s">
        <v>49</v>
      </c>
      <c r="B4" s="161">
        <f>COUNTIF(Sprint!$A$4:$A$94, "Precondition / Debt")</f>
        <v>4</v>
      </c>
      <c r="C4" s="166">
        <f t="shared" si="0"/>
        <v>0.18181818181818182</v>
      </c>
    </row>
    <row r="5" spans="1:3" ht="15">
      <c r="A5" s="160" t="s">
        <v>200</v>
      </c>
      <c r="B5" s="161">
        <f>COUNTIF(Sprint!$A$4:$A$94, "Spike")</f>
        <v>0</v>
      </c>
      <c r="C5" s="166">
        <f t="shared" si="0"/>
        <v>0</v>
      </c>
    </row>
    <row r="6" spans="1:3" ht="15">
      <c r="A6" s="162" t="s">
        <v>201</v>
      </c>
      <c r="B6" s="167">
        <f>SUM(B2:B5)</f>
        <v>22</v>
      </c>
      <c r="C6" s="168">
        <f>SUM(C2:C5)</f>
        <v>1</v>
      </c>
    </row>
    <row r="7" spans="1:3" ht="15">
      <c r="A7" s="161"/>
      <c r="B7" s="161"/>
    </row>
    <row r="8" spans="1:3" ht="15">
      <c r="A8" s="162" t="s">
        <v>202</v>
      </c>
      <c r="B8" s="161"/>
    </row>
    <row r="9" spans="1:3" ht="15">
      <c r="A9" s="160" t="s">
        <v>203</v>
      </c>
      <c r="B9" s="161">
        <f>COUNTIF(Sprint!$B$4:$B$211, "Coding")</f>
        <v>0</v>
      </c>
      <c r="C9" s="166" t="e">
        <f>B9/$B$13</f>
        <v>#DIV/0!</v>
      </c>
    </row>
    <row r="10" spans="1:3" ht="15">
      <c r="A10" s="160" t="s">
        <v>204</v>
      </c>
      <c r="B10" s="161">
        <f>COUNTIF(Sprint!$B$4:$B$211, "Documentation")</f>
        <v>0</v>
      </c>
      <c r="C10" s="166" t="e">
        <f>B10/$B$13</f>
        <v>#DIV/0!</v>
      </c>
    </row>
    <row r="11" spans="1:3" ht="15">
      <c r="A11" s="160" t="s">
        <v>205</v>
      </c>
      <c r="B11" s="161">
        <f>COUNTIF(Sprint!$B$4:$B$211, "Testing")</f>
        <v>0</v>
      </c>
      <c r="C11" s="166" t="e">
        <f>B11/$B$13</f>
        <v>#DIV/0!</v>
      </c>
    </row>
    <row r="12" spans="1:3" ht="15">
      <c r="A12" s="160" t="s">
        <v>206</v>
      </c>
      <c r="B12" s="161">
        <f>COUNTIF(Sprint!$B$4:$B$211, "Project Mgt")</f>
        <v>0</v>
      </c>
      <c r="C12" s="166" t="e">
        <f>B12/$B$13</f>
        <v>#DIV/0!</v>
      </c>
    </row>
    <row r="13" spans="1:3" ht="15">
      <c r="A13" s="162" t="s">
        <v>201</v>
      </c>
      <c r="B13" s="165">
        <f>SUM(B9:B12)</f>
        <v>0</v>
      </c>
      <c r="C13" s="166" t="e">
        <f>SUM(C9:C12)</f>
        <v>#DIV/0!</v>
      </c>
    </row>
    <row r="15" spans="1:3" ht="15">
      <c r="A15" s="162" t="s">
        <v>207</v>
      </c>
    </row>
    <row r="16" spans="1:3" ht="15">
      <c r="A16" s="160" t="s">
        <v>59</v>
      </c>
      <c r="B16" s="161">
        <f ca="1">COUNTIF(Sprint!$G$4:$G$94, "Complete")</f>
        <v>38</v>
      </c>
      <c r="C16" s="166">
        <f ca="1">B16/$B$21</f>
        <v>0.95</v>
      </c>
    </row>
    <row r="17" spans="1:3" ht="15">
      <c r="A17" s="160" t="s">
        <v>98</v>
      </c>
      <c r="B17" s="161">
        <f ca="1">COUNTIF(Sprint!$G$4:$G$94, "In Progress")</f>
        <v>2</v>
      </c>
      <c r="C17" s="166">
        <f t="shared" ref="C17:C20" ca="1" si="1">B17/$B$21</f>
        <v>0.05</v>
      </c>
    </row>
    <row r="18" spans="1:3" ht="15">
      <c r="A18" s="160" t="s">
        <v>52</v>
      </c>
      <c r="B18" s="161">
        <f ca="1">COUNTIF(Sprint!$G$4:$G$94, "Pending")</f>
        <v>0</v>
      </c>
      <c r="C18" s="166">
        <f t="shared" ca="1" si="1"/>
        <v>0</v>
      </c>
    </row>
    <row r="19" spans="1:3" ht="15">
      <c r="A19" s="160" t="s">
        <v>208</v>
      </c>
      <c r="B19" s="161">
        <f ca="1">COUNTIF(Sprint!$G$4:$G$94, "Postponed")</f>
        <v>0</v>
      </c>
      <c r="C19" s="166">
        <f t="shared" ca="1" si="1"/>
        <v>0</v>
      </c>
    </row>
    <row r="20" spans="1:3" ht="15">
      <c r="A20" s="160" t="s">
        <v>209</v>
      </c>
      <c r="B20" s="161">
        <f ca="1">COUNTIF(Sprint!$G$4:$G$94, "Cancelled")</f>
        <v>0</v>
      </c>
      <c r="C20" s="166">
        <f t="shared" ca="1" si="1"/>
        <v>0</v>
      </c>
    </row>
    <row r="21" spans="1:3" ht="15">
      <c r="A21" s="162" t="s">
        <v>201</v>
      </c>
      <c r="B21" s="167">
        <f ca="1">SUM(B16:B20)</f>
        <v>40</v>
      </c>
      <c r="C21" s="169">
        <f ca="1">SUM(C16:C20)</f>
        <v>1</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9419BD334C3A42BDDAF285F2A4C698" ma:contentTypeVersion="11" ma:contentTypeDescription="Create a new document." ma:contentTypeScope="" ma:versionID="9a3c931c06e7f58d05f68a85b5766b7e">
  <xsd:schema xmlns:xsd="http://www.w3.org/2001/XMLSchema" xmlns:xs="http://www.w3.org/2001/XMLSchema" xmlns:p="http://schemas.microsoft.com/office/2006/metadata/properties" xmlns:ns2="d9601560-d82e-4d3f-b045-50d21210eba3" targetNamespace="http://schemas.microsoft.com/office/2006/metadata/properties" ma:root="true" ma:fieldsID="e297de895b07d2b64b08cd53a752f0b3" ns2:_="">
    <xsd:import namespace="d9601560-d82e-4d3f-b045-50d21210eba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601560-d82e-4d3f-b045-50d21210eb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e49ff12-39f2-416e-aa91-245a66e61047"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9601560-d82e-4d3f-b045-50d21210eba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010F905-71E1-43AD-9E08-97B98FAAEB78}"/>
</file>

<file path=customXml/itemProps2.xml><?xml version="1.0" encoding="utf-8"?>
<ds:datastoreItem xmlns:ds="http://schemas.openxmlformats.org/officeDocument/2006/customXml" ds:itemID="{0411AAE0-1DAF-405F-B03B-C66B6D432A73}"/>
</file>

<file path=customXml/itemProps3.xml><?xml version="1.0" encoding="utf-8"?>
<ds:datastoreItem xmlns:ds="http://schemas.openxmlformats.org/officeDocument/2006/customXml" ds:itemID="{ADE487ED-8CEA-4F1B-B84A-52FC7C4DD57A}"/>
</file>

<file path=docMetadata/LabelInfo.xml><?xml version="1.0" encoding="utf-8"?>
<clbl:labelList xmlns:clbl="http://schemas.microsoft.com/office/2020/mipLabelMetadata">
  <clbl:label id="{eaab77ea-b4a5-49e3-a1e8-d6dd23a1f286}" enabled="0" method="" siteId="{eaab77ea-b4a5-49e3-a1e8-d6dd23a1f286}"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Microsoft Corporation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and Sprint Backlog</dc:title>
  <dc:subject>Agile Project Tracking</dc:subject>
  <dc:creator>Mitch Lacey</dc:creator>
  <cp:keywords/>
  <dc:description/>
  <cp:lastModifiedBy>Simon Cameron-Leckey</cp:lastModifiedBy>
  <cp:revision>1</cp:revision>
  <dcterms:created xsi:type="dcterms:W3CDTF">2005-01-26T21:50:47Z</dcterms:created>
  <dcterms:modified xsi:type="dcterms:W3CDTF">2024-04-21T20:03:13Z</dcterms:modified>
  <cp:category>Project Management</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 Category">
    <vt:lpwstr>01 Planning Doc</vt:lpwstr>
  </property>
  <property fmtid="{D5CDD505-2E9C-101B-9397-08002B2CF9AE}" pid="3" name="At a Glance">
    <vt:lpwstr>0</vt:lpwstr>
  </property>
  <property fmtid="{D5CDD505-2E9C-101B-9397-08002B2CF9AE}" pid="4" name="Project Category">
    <vt:lpwstr>Entertainment (depth)</vt:lpwstr>
  </property>
  <property fmtid="{D5CDD505-2E9C-101B-9397-08002B2CF9AE}" pid="5" name="ContentTypeId">
    <vt:lpwstr>0x010100169419BD334C3A42BDDAF285F2A4C698</vt:lpwstr>
  </property>
  <property fmtid="{D5CDD505-2E9C-101B-9397-08002B2CF9AE}" pid="6" name="MediaServiceImageTags">
    <vt:lpwstr/>
  </property>
</Properties>
</file>