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heidigolden/Dropbox/00_Consulting/UConn/CommonGarden/00_CG_Manuscript/00_raw_data/Respiration/"/>
    </mc:Choice>
  </mc:AlternateContent>
  <xr:revisionPtr revIDLastSave="0" documentId="13_ncr:1_{3F931B5C-445C-F84D-BE51-5CEB8AA2A51F}" xr6:coauthVersionLast="47" xr6:coauthVersionMax="47" xr10:uidLastSave="{00000000-0000-0000-0000-000000000000}"/>
  <bookViews>
    <workbookView xWindow="-12720" yWindow="-21600" windowWidth="26200" windowHeight="21440" tabRatio="500" xr2:uid="{00000000-000D-0000-FFFF-FFFF00000000}"/>
  </bookViews>
  <sheets>
    <sheet name="Respiration_SlopesDOnum_HG_2023" sheetId="14" r:id="rId1"/>
    <sheet name="Respiration_ProbeDOnum_HG_2023" sheetId="16" r:id="rId2"/>
    <sheet name="Respiration_Fish_INFO_HG_2023" sheetId="17" r:id="rId3"/>
    <sheet name="RespirometerVolumes" sheetId="1" r:id="rId4"/>
    <sheet name="Length-Weigth" sheetId="15" r:id="rId5"/>
    <sheet name="Metadata" sheetId="13" r:id="rId6"/>
    <sheet name="z_Respiration_Calc_VO2_inR" sheetId="12" r:id="rId7"/>
  </sheets>
  <calcPr calcId="191029"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125" i="17" l="1"/>
  <c r="K125" i="17"/>
  <c r="M124" i="17"/>
  <c r="K124" i="17"/>
  <c r="M123" i="17"/>
  <c r="K123" i="17"/>
  <c r="M113" i="17"/>
  <c r="K113" i="17"/>
  <c r="M112" i="17"/>
  <c r="K112" i="17"/>
  <c r="M111" i="17"/>
  <c r="K111" i="17"/>
  <c r="M107" i="17"/>
  <c r="K107" i="17"/>
  <c r="M106" i="17"/>
  <c r="K106" i="17"/>
  <c r="M105" i="17"/>
  <c r="K105" i="17"/>
  <c r="M101" i="17"/>
  <c r="K101" i="17"/>
  <c r="M95" i="17"/>
  <c r="K95" i="17"/>
  <c r="M86" i="17"/>
  <c r="K86" i="17"/>
  <c r="M85" i="17"/>
  <c r="K85" i="17"/>
  <c r="M79" i="17"/>
  <c r="K79" i="17"/>
  <c r="M77" i="17"/>
  <c r="K77" i="17"/>
  <c r="M76" i="17"/>
  <c r="K76" i="17"/>
  <c r="M75" i="17"/>
  <c r="K75" i="17"/>
  <c r="M74" i="17"/>
  <c r="K74" i="17"/>
  <c r="M73" i="17"/>
  <c r="K73" i="17"/>
  <c r="M70" i="17"/>
  <c r="K70" i="17"/>
  <c r="M69" i="17"/>
  <c r="K69" i="17"/>
  <c r="M68" i="17"/>
  <c r="K68" i="17"/>
  <c r="M67" i="17"/>
  <c r="K67" i="17"/>
  <c r="M66" i="17"/>
  <c r="K66" i="17"/>
  <c r="M61" i="17"/>
  <c r="K61" i="17"/>
  <c r="M60" i="17"/>
  <c r="K60" i="17"/>
  <c r="M53" i="17"/>
  <c r="K53" i="17"/>
  <c r="M52" i="17"/>
  <c r="K52" i="17"/>
  <c r="M51" i="17"/>
  <c r="K51" i="17"/>
  <c r="M50" i="17"/>
  <c r="K50" i="17"/>
  <c r="K49" i="17"/>
  <c r="M42" i="17"/>
  <c r="K42" i="17"/>
  <c r="M37" i="17"/>
  <c r="K37" i="17"/>
  <c r="M35" i="17"/>
  <c r="K35" i="17"/>
  <c r="M34" i="17"/>
  <c r="K34" i="17"/>
  <c r="M33" i="17"/>
  <c r="K33" i="17"/>
  <c r="M32" i="17"/>
  <c r="K32" i="17"/>
  <c r="R50" i="12"/>
  <c r="K140" i="12"/>
  <c r="K139" i="12"/>
  <c r="K138" i="12"/>
  <c r="R125" i="12"/>
  <c r="P125" i="12"/>
  <c r="R124" i="12"/>
  <c r="P124" i="12"/>
  <c r="R123" i="12"/>
  <c r="P123" i="12"/>
  <c r="R113" i="12"/>
  <c r="P113" i="12"/>
  <c r="R112" i="12"/>
  <c r="P112" i="12"/>
  <c r="R111" i="12"/>
  <c r="P111" i="12"/>
  <c r="R107" i="12"/>
  <c r="P107" i="12"/>
  <c r="R106" i="12"/>
  <c r="P106" i="12"/>
  <c r="R105" i="12"/>
  <c r="P105" i="12"/>
  <c r="K104" i="12"/>
  <c r="K103" i="12"/>
  <c r="K102" i="12"/>
  <c r="R101" i="12"/>
  <c r="P101" i="12"/>
  <c r="R95" i="12"/>
  <c r="P95" i="12"/>
  <c r="R86" i="12"/>
  <c r="P86" i="12"/>
  <c r="R85" i="12"/>
  <c r="P85" i="12"/>
  <c r="R79" i="12"/>
  <c r="P79" i="12"/>
  <c r="R77" i="12"/>
  <c r="P77" i="12"/>
  <c r="R76" i="12"/>
  <c r="P76" i="12"/>
  <c r="R75" i="12"/>
  <c r="P75" i="12"/>
  <c r="R74" i="12"/>
  <c r="P74" i="12"/>
  <c r="R73" i="12"/>
  <c r="P73" i="12"/>
  <c r="R70" i="12"/>
  <c r="P70" i="12"/>
  <c r="R69" i="12"/>
  <c r="P69" i="12"/>
  <c r="R68" i="12"/>
  <c r="P68" i="12"/>
  <c r="R67" i="12"/>
  <c r="P67" i="12"/>
  <c r="R66" i="12"/>
  <c r="P66" i="12"/>
  <c r="R61" i="12"/>
  <c r="P61" i="12"/>
  <c r="R60" i="12"/>
  <c r="P60" i="12"/>
  <c r="R53" i="12"/>
  <c r="P53" i="12"/>
  <c r="R52" i="12"/>
  <c r="P52" i="12"/>
  <c r="R51" i="12"/>
  <c r="P51" i="12"/>
  <c r="P50" i="12"/>
  <c r="P49" i="12"/>
  <c r="R42" i="12"/>
  <c r="P42" i="12"/>
  <c r="R37" i="12"/>
  <c r="P37" i="12"/>
  <c r="R35" i="12"/>
  <c r="P35" i="12"/>
  <c r="R34" i="12"/>
  <c r="P34" i="12"/>
  <c r="R33" i="12"/>
  <c r="P33" i="12"/>
  <c r="R32" i="12"/>
  <c r="P32" i="12"/>
  <c r="G2" i="1"/>
  <c r="G13" i="1"/>
  <c r="G12" i="1"/>
  <c r="G11" i="1"/>
  <c r="G10" i="1"/>
  <c r="G9" i="1"/>
  <c r="G8" i="1"/>
  <c r="G7" i="1"/>
  <c r="G6" i="1"/>
  <c r="G5" i="1"/>
  <c r="G4"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Heidi Golden</author>
  </authors>
  <commentList>
    <comment ref="D1" authorId="0" shapeId="0" xr:uid="{98E5FF46-673D-564B-BDDA-8F99468E4C79}">
      <text>
        <r>
          <rPr>
            <b/>
            <sz val="10"/>
            <color rgb="FF000000"/>
            <rFont val="Tahoma"/>
            <family val="2"/>
          </rPr>
          <t>Heidi Golden:</t>
        </r>
        <r>
          <rPr>
            <sz val="10"/>
            <color rgb="FF000000"/>
            <rFont val="Tahoma"/>
            <family val="2"/>
          </rPr>
          <t xml:space="preserve">
</t>
        </r>
        <r>
          <rPr>
            <sz val="10"/>
            <color rgb="FF000000"/>
            <rFont val="Tahoma"/>
            <family val="2"/>
          </rPr>
          <t>.qmbl file regression prior to adding fish to respirometer</t>
        </r>
      </text>
    </comment>
    <comment ref="F1" authorId="0" shapeId="0" xr:uid="{ED5B55D4-334A-1442-B116-CA02859689A1}">
      <text>
        <r>
          <rPr>
            <b/>
            <sz val="10"/>
            <color rgb="FF000000"/>
            <rFont val="Tahoma"/>
            <family val="2"/>
          </rPr>
          <t>Heidi Golden:</t>
        </r>
        <r>
          <rPr>
            <sz val="10"/>
            <color rgb="FF000000"/>
            <rFont val="Tahoma"/>
            <family val="2"/>
          </rPr>
          <t xml:space="preserve">
</t>
        </r>
        <r>
          <rPr>
            <sz val="10"/>
            <color rgb="FF000000"/>
            <rFont val="Tahoma"/>
            <family val="2"/>
          </rPr>
          <t>First .qmbl regression after adding fish to respirometer and after initial acclimation time.</t>
        </r>
      </text>
    </comment>
    <comment ref="H1" authorId="0" shapeId="0" xr:uid="{9CD545EF-3D39-9A42-89DB-17451CFC2801}">
      <text>
        <r>
          <rPr>
            <b/>
            <sz val="10"/>
            <color rgb="FF000000"/>
            <rFont val="Tahoma"/>
            <family val="2"/>
          </rPr>
          <t>Heidi Golden:</t>
        </r>
        <r>
          <rPr>
            <sz val="10"/>
            <color rgb="FF000000"/>
            <rFont val="Tahoma"/>
            <family val="2"/>
          </rPr>
          <t xml:space="preserve">
</t>
        </r>
        <r>
          <rPr>
            <sz val="10"/>
            <color rgb="FF000000"/>
            <rFont val="Calibri"/>
            <family val="2"/>
          </rPr>
          <t xml:space="preserve">Second .qmbl regression after adding fish to respirometer and after initial acclimation time.
</t>
        </r>
      </text>
    </comment>
    <comment ref="J1" authorId="0" shapeId="0" xr:uid="{951B3C14-C846-3949-8F54-6F070405BE3C}">
      <text>
        <r>
          <rPr>
            <b/>
            <sz val="10"/>
            <color rgb="FF000000"/>
            <rFont val="Tahoma"/>
            <family val="2"/>
          </rPr>
          <t>Heidi Golden:</t>
        </r>
        <r>
          <rPr>
            <sz val="10"/>
            <color rgb="FF000000"/>
            <rFont val="Tahoma"/>
            <family val="2"/>
          </rPr>
          <t xml:space="preserve">
</t>
        </r>
        <r>
          <rPr>
            <sz val="10"/>
            <color rgb="FF000000"/>
            <rFont val="Calibri"/>
            <family val="2"/>
          </rPr>
          <t>Third .qmbl regression after adding fish to respirometer and after initial acclimation time.</t>
        </r>
        <r>
          <rPr>
            <sz val="10"/>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Heidi Golden</author>
  </authors>
  <commentList>
    <comment ref="J1" authorId="0" shapeId="0" xr:uid="{D59D0483-22E3-684D-AEA1-247F4632EA2A}">
      <text>
        <r>
          <rPr>
            <sz val="12"/>
            <color rgb="FF000000"/>
            <rFont val="Calibri"/>
            <family val="2"/>
          </rPr>
          <t xml:space="preserve">Heidi Golden:
</t>
        </r>
        <r>
          <rPr>
            <sz val="12"/>
            <color rgb="FF000000"/>
            <rFont val="Calibri"/>
            <family val="2"/>
          </rPr>
          <t xml:space="preserve">Volume of Respirometer in mls
</t>
        </r>
      </text>
    </comment>
    <comment ref="K1" authorId="0" shapeId="0" xr:uid="{C5EF0BB7-03A1-6A47-917E-7A85E635D115}">
      <text>
        <r>
          <rPr>
            <sz val="12"/>
            <color rgb="FF000000"/>
            <rFont val="Calibri"/>
            <family val="2"/>
          </rPr>
          <t xml:space="preserve">Heidi Golden:
</t>
        </r>
        <r>
          <rPr>
            <sz val="12"/>
            <color rgb="FF000000"/>
            <rFont val="Calibri"/>
            <family val="2"/>
          </rPr>
          <t xml:space="preserve">Volume of animal (ml) ~ mass of fish (g)
</t>
        </r>
      </text>
    </comment>
    <comment ref="L1" authorId="1" shapeId="0" xr:uid="{C710BFD9-3924-1242-B314-153B62CF5BE9}">
      <text>
        <r>
          <rPr>
            <b/>
            <sz val="10"/>
            <color rgb="FF000000"/>
            <rFont val="Tahoma"/>
            <family val="2"/>
          </rPr>
          <t>Heidi Golden:</t>
        </r>
        <r>
          <rPr>
            <sz val="10"/>
            <color rgb="FF000000"/>
            <rFont val="Tahoma"/>
            <family val="2"/>
          </rPr>
          <t xml:space="preserve">
</t>
        </r>
        <r>
          <rPr>
            <sz val="10"/>
            <color rgb="FF000000"/>
            <rFont val="Tahoma"/>
            <family val="2"/>
          </rPr>
          <t>Length of fish in mm (if measured)</t>
        </r>
      </text>
    </comment>
    <comment ref="M1" authorId="0" shapeId="0" xr:uid="{9DABF39D-0AC7-1444-8315-72E6705F5456}">
      <text>
        <r>
          <rPr>
            <sz val="12"/>
            <color rgb="FF000000"/>
            <rFont val="Calibri"/>
            <family val="2"/>
          </rPr>
          <t xml:space="preserve">Heidi Golden:
</t>
        </r>
        <r>
          <rPr>
            <sz val="12"/>
            <color rgb="FF000000"/>
            <rFont val="Calibri"/>
            <family val="2"/>
          </rPr>
          <t>Mass of animal in grams</t>
        </r>
      </text>
    </comment>
    <comment ref="N1" authorId="1" shapeId="0" xr:uid="{FC6FD608-764C-414C-9EC3-F2A3ACFE8FAF}">
      <text>
        <r>
          <rPr>
            <b/>
            <sz val="10"/>
            <color rgb="FF000000"/>
            <rFont val="Tahoma"/>
            <family val="2"/>
          </rPr>
          <t>Heidi Golden:</t>
        </r>
        <r>
          <rPr>
            <sz val="10"/>
            <color rgb="FF000000"/>
            <rFont val="Tahoma"/>
            <family val="2"/>
          </rPr>
          <t xml:space="preserve">
</t>
        </r>
        <r>
          <rPr>
            <sz val="10"/>
            <color rgb="FF000000"/>
            <rFont val="Tahoma"/>
            <family val="2"/>
          </rPr>
          <t xml:space="preserve">Number of fish in each respirometer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Heidi Golden</author>
    <author/>
  </authors>
  <commentList>
    <comment ref="A1" authorId="0" shapeId="0" xr:uid="{C84A530B-95A4-D448-B966-44D6A921CA7E}">
      <text>
        <r>
          <rPr>
            <b/>
            <sz val="10"/>
            <color rgb="FF000000"/>
            <rFont val="Tahoma"/>
            <family val="2"/>
          </rPr>
          <t>Heidi Golden:</t>
        </r>
        <r>
          <rPr>
            <sz val="10"/>
            <color rgb="FF000000"/>
            <rFont val="Tahoma"/>
            <family val="2"/>
          </rPr>
          <t xml:space="preserve">
</t>
        </r>
        <r>
          <rPr>
            <sz val="10"/>
            <color rgb="FF000000"/>
            <rFont val="Tahoma"/>
            <family val="2"/>
          </rPr>
          <t>Length of fish in mm (if measured)</t>
        </r>
      </text>
    </comment>
    <comment ref="B1" authorId="1" shapeId="0" xr:uid="{DB6E5659-2BCB-0942-8BE8-85E79CF72771}">
      <text>
        <r>
          <rPr>
            <sz val="12"/>
            <color rgb="FF000000"/>
            <rFont val="Calibri"/>
            <family val="2"/>
          </rPr>
          <t xml:space="preserve">Heidi Golden:
</t>
        </r>
        <r>
          <rPr>
            <sz val="12"/>
            <color rgb="FF000000"/>
            <rFont val="Calibri"/>
            <family val="2"/>
          </rPr>
          <t>Mass of animal in grams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Heidi Golden</author>
    <author/>
  </authors>
  <commentList>
    <comment ref="K1" authorId="0" shapeId="0" xr:uid="{CAB384B4-D653-2649-81DC-72100785E63B}">
      <text>
        <r>
          <rPr>
            <b/>
            <sz val="10"/>
            <color rgb="FF000000"/>
            <rFont val="Tahoma"/>
            <family val="2"/>
          </rPr>
          <t>Heidi Golden:</t>
        </r>
        <r>
          <rPr>
            <sz val="10"/>
            <color rgb="FF000000"/>
            <rFont val="Tahoma"/>
            <family val="2"/>
          </rPr>
          <t xml:space="preserve">
</t>
        </r>
        <r>
          <rPr>
            <sz val="10"/>
            <color rgb="FF000000"/>
            <rFont val="Tahoma"/>
            <family val="2"/>
          </rPr>
          <t>.qmbl file regression prior to adding fish to respirometer</t>
        </r>
      </text>
    </comment>
    <comment ref="L1" authorId="0" shapeId="0" xr:uid="{8ADF29DD-202E-A74D-927B-B3D92A4F07E0}">
      <text>
        <r>
          <rPr>
            <b/>
            <sz val="10"/>
            <color rgb="FF000000"/>
            <rFont val="Tahoma"/>
            <family val="2"/>
          </rPr>
          <t>Heidi Golden:</t>
        </r>
        <r>
          <rPr>
            <sz val="10"/>
            <color rgb="FF000000"/>
            <rFont val="Tahoma"/>
            <family val="2"/>
          </rPr>
          <t xml:space="preserve">
</t>
        </r>
        <r>
          <rPr>
            <sz val="10"/>
            <color rgb="FF000000"/>
            <rFont val="Tahoma"/>
            <family val="2"/>
          </rPr>
          <t>First .qmbl regression after adding fish to respirometer and after initial acclimation time.</t>
        </r>
      </text>
    </comment>
    <comment ref="M1" authorId="0" shapeId="0" xr:uid="{F47F92AC-B177-764D-BC08-ACADAAD13103}">
      <text>
        <r>
          <rPr>
            <b/>
            <sz val="10"/>
            <color rgb="FF000000"/>
            <rFont val="Tahoma"/>
            <family val="2"/>
          </rPr>
          <t>Heidi Golden:</t>
        </r>
        <r>
          <rPr>
            <sz val="10"/>
            <color rgb="FF000000"/>
            <rFont val="Tahoma"/>
            <family val="2"/>
          </rPr>
          <t xml:space="preserve">
</t>
        </r>
        <r>
          <rPr>
            <sz val="10"/>
            <color rgb="FF000000"/>
            <rFont val="Calibri"/>
            <family val="2"/>
          </rPr>
          <t xml:space="preserve">Second .qmbl regression after adding fish to respirometer and after initial acclimation time.
</t>
        </r>
      </text>
    </comment>
    <comment ref="N1" authorId="0" shapeId="0" xr:uid="{815F19EC-75C9-CC44-AC7D-9E1317C4E881}">
      <text>
        <r>
          <rPr>
            <b/>
            <sz val="10"/>
            <color rgb="FF000000"/>
            <rFont val="Tahoma"/>
            <family val="2"/>
          </rPr>
          <t>Heidi Golden:</t>
        </r>
        <r>
          <rPr>
            <sz val="10"/>
            <color rgb="FF000000"/>
            <rFont val="Tahoma"/>
            <family val="2"/>
          </rPr>
          <t xml:space="preserve">
</t>
        </r>
        <r>
          <rPr>
            <sz val="10"/>
            <color rgb="FF000000"/>
            <rFont val="Calibri"/>
            <family val="2"/>
          </rPr>
          <t>Third .qmbl regression after adding fish to respirometer and after initial acclimation time.</t>
        </r>
        <r>
          <rPr>
            <sz val="10"/>
            <color rgb="FF000000"/>
            <rFont val="Calibri"/>
            <family val="2"/>
          </rPr>
          <t xml:space="preserve">
</t>
        </r>
      </text>
    </comment>
    <comment ref="O1" authorId="1" shapeId="0" xr:uid="{7A766025-BA6F-934D-9729-DA1AA9AC4C5D}">
      <text>
        <r>
          <rPr>
            <sz val="12"/>
            <color rgb="FF000000"/>
            <rFont val="Calibri"/>
            <family val="2"/>
          </rPr>
          <t xml:space="preserve">Heidi Golden:
</t>
        </r>
        <r>
          <rPr>
            <sz val="12"/>
            <color rgb="FF000000"/>
            <rFont val="Calibri"/>
            <family val="2"/>
          </rPr>
          <t xml:space="preserve">Volume of Respirometer in mls
</t>
        </r>
      </text>
    </comment>
    <comment ref="P1" authorId="1" shapeId="0" xr:uid="{2A3B06F5-828A-3E4F-A41F-0511F56FB39B}">
      <text>
        <r>
          <rPr>
            <sz val="12"/>
            <color rgb="FF000000"/>
            <rFont val="Calibri"/>
            <family val="2"/>
          </rPr>
          <t xml:space="preserve">Heidi Golden:
</t>
        </r>
        <r>
          <rPr>
            <sz val="12"/>
            <color rgb="FF000000"/>
            <rFont val="Calibri"/>
            <family val="2"/>
          </rPr>
          <t xml:space="preserve">Volume of animal (ml) ~ mass of fish (g)
</t>
        </r>
      </text>
    </comment>
    <comment ref="Q1" authorId="0" shapeId="0" xr:uid="{E079C1D1-207F-EF4A-8CB2-31EC04088269}">
      <text>
        <r>
          <rPr>
            <b/>
            <sz val="10"/>
            <color rgb="FF000000"/>
            <rFont val="Tahoma"/>
            <family val="2"/>
          </rPr>
          <t>Heidi Golden:</t>
        </r>
        <r>
          <rPr>
            <sz val="10"/>
            <color rgb="FF000000"/>
            <rFont val="Tahoma"/>
            <family val="2"/>
          </rPr>
          <t xml:space="preserve">
</t>
        </r>
        <r>
          <rPr>
            <sz val="10"/>
            <color rgb="FF000000"/>
            <rFont val="Tahoma"/>
            <family val="2"/>
          </rPr>
          <t>Length of fish in mm (if measured)</t>
        </r>
      </text>
    </comment>
    <comment ref="R1" authorId="1" shapeId="0" xr:uid="{25FB104D-7DEB-594C-8916-763855CD9289}">
      <text>
        <r>
          <rPr>
            <sz val="12"/>
            <color rgb="FF000000"/>
            <rFont val="Calibri"/>
            <family val="2"/>
          </rPr>
          <t xml:space="preserve">Heidi Golden:
</t>
        </r>
        <r>
          <rPr>
            <sz val="12"/>
            <color rgb="FF000000"/>
            <rFont val="Calibri"/>
            <family val="2"/>
          </rPr>
          <t>Mass of animal in grams</t>
        </r>
      </text>
    </comment>
    <comment ref="S1" authorId="0" shapeId="0" xr:uid="{22216074-AFE9-044C-8590-0387D5DAC869}">
      <text>
        <r>
          <rPr>
            <b/>
            <sz val="10"/>
            <color rgb="FF000000"/>
            <rFont val="Tahoma"/>
            <family val="2"/>
          </rPr>
          <t>Heidi Golden:</t>
        </r>
        <r>
          <rPr>
            <sz val="10"/>
            <color rgb="FF000000"/>
            <rFont val="Tahoma"/>
            <family val="2"/>
          </rPr>
          <t xml:space="preserve">
</t>
        </r>
        <r>
          <rPr>
            <sz val="10"/>
            <color rgb="FF000000"/>
            <rFont val="Tahoma"/>
            <family val="2"/>
          </rPr>
          <t xml:space="preserve">Number of fish in each respirometer </t>
        </r>
      </text>
    </comment>
  </commentList>
</comments>
</file>

<file path=xl/sharedStrings.xml><?xml version="1.0" encoding="utf-8"?>
<sst xmlns="http://schemas.openxmlformats.org/spreadsheetml/2006/main" count="1786" uniqueCount="194">
  <si>
    <t>Respirometer</t>
  </si>
  <si>
    <t>V1</t>
  </si>
  <si>
    <t>V2</t>
  </si>
  <si>
    <t>Run</t>
  </si>
  <si>
    <t>Tank</t>
  </si>
  <si>
    <t>Probe</t>
  </si>
  <si>
    <t>slope1</t>
  </si>
  <si>
    <t>slope2</t>
  </si>
  <si>
    <t>slope3</t>
  </si>
  <si>
    <t>V3</t>
  </si>
  <si>
    <t>V4</t>
  </si>
  <si>
    <t>V5</t>
  </si>
  <si>
    <t>Vr.ml</t>
  </si>
  <si>
    <t>mean.slope</t>
  </si>
  <si>
    <t>DO.Slope.mg.L.min</t>
  </si>
  <si>
    <t>VO2</t>
  </si>
  <si>
    <t>Family</t>
  </si>
  <si>
    <t>Comments</t>
  </si>
  <si>
    <t>K1</t>
  </si>
  <si>
    <t>K11</t>
  </si>
  <si>
    <t>K12</t>
  </si>
  <si>
    <t>K15</t>
  </si>
  <si>
    <t>K2</t>
  </si>
  <si>
    <t>K3</t>
  </si>
  <si>
    <t>K4</t>
  </si>
  <si>
    <t>K13</t>
  </si>
  <si>
    <t>K5</t>
  </si>
  <si>
    <t>K7</t>
  </si>
  <si>
    <t>K8</t>
  </si>
  <si>
    <t>K9</t>
  </si>
  <si>
    <t>O2</t>
  </si>
  <si>
    <t>O4</t>
  </si>
  <si>
    <t>O1</t>
  </si>
  <si>
    <t>O5</t>
  </si>
  <si>
    <t>WK2</t>
  </si>
  <si>
    <t>WK3</t>
  </si>
  <si>
    <t>O6</t>
  </si>
  <si>
    <t>WK1</t>
  </si>
  <si>
    <t>WK2-1</t>
  </si>
  <si>
    <t>WK2-2</t>
  </si>
  <si>
    <t>WK2-3</t>
  </si>
  <si>
    <t>WK4</t>
  </si>
  <si>
    <t>WO1</t>
  </si>
  <si>
    <t>WK5</t>
  </si>
  <si>
    <t>WO3</t>
  </si>
  <si>
    <t>WO2</t>
  </si>
  <si>
    <t>WOZ1</t>
  </si>
  <si>
    <t>WOZ2</t>
  </si>
  <si>
    <t>WOZ3</t>
  </si>
  <si>
    <t>WOZ4</t>
  </si>
  <si>
    <t>WOZ5</t>
  </si>
  <si>
    <t>WO4</t>
  </si>
  <si>
    <t>WO5</t>
  </si>
  <si>
    <t xml:space="preserve">K1 </t>
  </si>
  <si>
    <t xml:space="preserve">K10 </t>
  </si>
  <si>
    <t xml:space="preserve">K11 </t>
  </si>
  <si>
    <t xml:space="preserve">K12 </t>
  </si>
  <si>
    <t xml:space="preserve">K16 </t>
  </si>
  <si>
    <t xml:space="preserve">K2 </t>
  </si>
  <si>
    <t xml:space="preserve">K3 </t>
  </si>
  <si>
    <t xml:space="preserve">K8 </t>
  </si>
  <si>
    <t xml:space="preserve">K9 </t>
  </si>
  <si>
    <t xml:space="preserve">O1 </t>
  </si>
  <si>
    <t xml:space="preserve">O2 </t>
  </si>
  <si>
    <t xml:space="preserve">O4 </t>
  </si>
  <si>
    <t xml:space="preserve">O5 </t>
  </si>
  <si>
    <t xml:space="preserve">O6 </t>
  </si>
  <si>
    <t xml:space="preserve">WK2 </t>
  </si>
  <si>
    <t xml:space="preserve">WK3 </t>
  </si>
  <si>
    <t xml:space="preserve">WK4 </t>
  </si>
  <si>
    <t xml:space="preserve">WK5 </t>
  </si>
  <si>
    <t xml:space="preserve">WO2 </t>
  </si>
  <si>
    <t xml:space="preserve">WO3 </t>
  </si>
  <si>
    <t xml:space="preserve">WO4 </t>
  </si>
  <si>
    <t xml:space="preserve">WO5 </t>
  </si>
  <si>
    <t>num_per_resp</t>
  </si>
  <si>
    <t>T1</t>
  </si>
  <si>
    <t>TreatmentTank</t>
  </si>
  <si>
    <t>T2</t>
  </si>
  <si>
    <t>DO_channel</t>
  </si>
  <si>
    <t>positive backslope, checked 2023</t>
  </si>
  <si>
    <t>Location</t>
  </si>
  <si>
    <t>reared_wild</t>
  </si>
  <si>
    <t>reared</t>
  </si>
  <si>
    <t>wild</t>
  </si>
  <si>
    <t>T3</t>
  </si>
  <si>
    <t>Kuparuk</t>
  </si>
  <si>
    <t>Sagavanirktok</t>
  </si>
  <si>
    <t>Oksrukuyik</t>
  </si>
  <si>
    <t>Respiration_Calc_VO2_inR</t>
  </si>
  <si>
    <t>RespirometerVolumes</t>
  </si>
  <si>
    <t>Source river from which parents of each family were captured</t>
  </si>
  <si>
    <t>Family of individual fish created by mating one male with each of two females to be reared in the Common Garden under three different temperature conditions (8, 12, and 16 degrees)</t>
  </si>
  <si>
    <t>Individuals in the common garden experiment were either "reared" as described above for use in the common garden experiment, or captured from the river "wild" as larval fish (used for comparison with reared fish only)</t>
  </si>
  <si>
    <t>Three temperature treatment tanks were maintained throughout the common garden experiment: T1 = 8 degrees C, T2 = 12 degrees C, and T3 = 16 degrees C.</t>
  </si>
  <si>
    <t>Fish respiration trials were conducted under three different temperatures: 8, 12, and 16 degrees C</t>
  </si>
  <si>
    <t>One run contains 11 (or 12) respiration trials. There were 11 (or 12) respirometers and ODO probes in total and different runs were necessary to obtain data for the respiration experiment</t>
  </si>
  <si>
    <t>For temperature controlled tanks were maintained within the Toolik Field Station's incubation facility. Each tank contained 3 (or 2) respirometers. Respiration temperatures were 8, 12, or 16 degrees C</t>
  </si>
  <si>
    <t>Each probe was numbered 1 - 12, such that Tank 1 contained probe 1, 2, and 3; tank 2 contained probes 4, (5), and 6, tank 3 contained probes 7, 8, and 9; and tank 4 contained probes 10, 11, and 12.</t>
  </si>
  <si>
    <t>The probes were connected to the ODO meter ports and displayed in the .qmbl files as DO (channel 1), DO2 (channel 2), and DO3 (channel 3)</t>
  </si>
  <si>
    <t>Slope 1 was calculated in LoggerPro from a .qmbl regression after adding fish to respirometer and after initial acclimation time</t>
  </si>
  <si>
    <t>Slope 3 was calculated in LoggerPro from a .qmbl regression after adding fish to respirometer and after initial acclimation time</t>
  </si>
  <si>
    <t>Slope 2 was calculated in LoggerPro from a .qmbl regression after adding fish to respirometer and after initial acclimation time</t>
  </si>
  <si>
    <t>The volume of the respirometer (mls) was estimated as the mean volume calculated  from  5 total volume measurements for each respirometer (listed in the RespirometerVolumes sheet)</t>
  </si>
  <si>
    <t>Volume of the animal (ml) was estimated from the mass of the animal in grams</t>
  </si>
  <si>
    <t>Length of the animal (if measured) in mm</t>
  </si>
  <si>
    <t>Mass of the animal in grams</t>
  </si>
  <si>
    <t>Number of individuals within each respirometer, usually just 1 individual, additional individuals were included per respirometer when single individuals were too small to measure respiration directly.</t>
  </si>
  <si>
    <t>Any noteworthy comments regarding runs, fish, data, etc.</t>
  </si>
  <si>
    <t>Mean of Slope1, Slope2, and Slope3</t>
  </si>
  <si>
    <t>The mean slope (mean.slope) minus the background slope (back.slope)</t>
  </si>
  <si>
    <t>The background slope (i.e., from bacteria or other organisms within the respirometer that contribute to O2 depletion) was calculated in LoggerPro from the .qmbl file regression prior to adding fish to respirometer</t>
  </si>
  <si>
    <t>The calculation used in Excel for VO2: VO2=((DO.Slope.mg.L.min*(Vr.ml-Va.ml)*(1/1000))*60/Ma.g</t>
  </si>
  <si>
    <t>Each respirometer was uniquely numbered from 1 to 10</t>
  </si>
  <si>
    <t>First volume measurement in mls</t>
  </si>
  <si>
    <t>Second volume measurement in mls</t>
  </si>
  <si>
    <t>Third volume measurement in mls</t>
  </si>
  <si>
    <t>Forth volume measurement in mls</t>
  </si>
  <si>
    <t>Fifth volume measurement in mls</t>
  </si>
  <si>
    <t>Mean volume of the respirometer calculated as average volume of V1 - V5</t>
  </si>
  <si>
    <t>Sheet</t>
  </si>
  <si>
    <t>Header</t>
  </si>
  <si>
    <t>Description</t>
  </si>
  <si>
    <t>back_slope</t>
  </si>
  <si>
    <t>Vr_ml</t>
  </si>
  <si>
    <t>Va_ml</t>
  </si>
  <si>
    <t>length_mm</t>
  </si>
  <si>
    <t>Ma_g</t>
  </si>
  <si>
    <t>CG_temp</t>
  </si>
  <si>
    <t>Resp_temp</t>
  </si>
  <si>
    <t>calcluated in R</t>
  </si>
  <si>
    <t>back_slope_corr</t>
  </si>
  <si>
    <t>corr_slope1</t>
  </si>
  <si>
    <t>corr_slope2</t>
  </si>
  <si>
    <t>corr_slope3</t>
  </si>
  <si>
    <t>DO3</t>
  </si>
  <si>
    <t>DO1</t>
  </si>
  <si>
    <t>DO2</t>
  </si>
  <si>
    <t>qmbl_file</t>
  </si>
  <si>
    <t>R1_T1_P123_08_05_2017.qmbl</t>
  </si>
  <si>
    <t>R1_T2_P46_08_05_2017</t>
  </si>
  <si>
    <t>R1_T3_P789_08_05_2017</t>
  </si>
  <si>
    <t>R1_T4_P101112_08_05_2017</t>
  </si>
  <si>
    <t>R2_T1_P123_08_05_2017</t>
  </si>
  <si>
    <t>R2_T2_P46_08_05_2017</t>
  </si>
  <si>
    <t>R2_T3_P789_08_05_2017</t>
  </si>
  <si>
    <t>data_notebook_time</t>
  </si>
  <si>
    <t>data_notebook_DO</t>
  </si>
  <si>
    <t>qmbl_file_DO_number</t>
  </si>
  <si>
    <t>R2_T4_P101112_08_05_2017</t>
  </si>
  <si>
    <t>R3_T1_P123_08_06_2017</t>
  </si>
  <si>
    <t>R3_T2_P46_08_06_2017</t>
  </si>
  <si>
    <t>R3_T3_P789_08_06_2017</t>
  </si>
  <si>
    <t>R3_T4_P101112_08_06_2017</t>
  </si>
  <si>
    <t>R4_T1_P123_08_06_2017</t>
  </si>
  <si>
    <t>R4_T2_P46_08_06_2017</t>
  </si>
  <si>
    <t>R4_T3_P789_08_06_2017</t>
  </si>
  <si>
    <t>R4_T4_P101112_08_06_2017</t>
  </si>
  <si>
    <t>R5_T1_P123_08_07_2017</t>
  </si>
  <si>
    <t>R5_T2_P46_08_07_2017</t>
  </si>
  <si>
    <t>R5_T3_P789_08_07_2017</t>
  </si>
  <si>
    <t>R5_T4_P101112_08_07_2017</t>
  </si>
  <si>
    <t>R6_T1_P123_08_07_2017</t>
  </si>
  <si>
    <t>R6_T2_P46_08_07_2017</t>
  </si>
  <si>
    <t>R6_T3_P789_08_07_2017</t>
  </si>
  <si>
    <t>R6_T4_P101112_08_07_2017</t>
  </si>
  <si>
    <t>R7_T1_P123_08_08_2017</t>
  </si>
  <si>
    <t>R7_T2_P46_08_08_2017</t>
  </si>
  <si>
    <t>R7_T3_P789_08_08_2017</t>
  </si>
  <si>
    <t>R7_T4_P101112_08_08_2017</t>
  </si>
  <si>
    <t>R8_T1_P123_08_08_2017</t>
  </si>
  <si>
    <t>R8_T2_P46_08_08_2017</t>
  </si>
  <si>
    <t>R8_T3_P789_08_08_2017</t>
  </si>
  <si>
    <t>R8_T4_P101112_08_08_2017</t>
  </si>
  <si>
    <t>R9_T1_P123_08_09_2017</t>
  </si>
  <si>
    <t>R9_T2_P456_08_09_2017</t>
  </si>
  <si>
    <t>R9_T3_P789_08_09_2017</t>
  </si>
  <si>
    <t>R9_T4_P101112_08_09_2017</t>
  </si>
  <si>
    <t>R10_T1_P123_08_09_2017</t>
  </si>
  <si>
    <t>R10_T2_P456_08_09_2017</t>
  </si>
  <si>
    <t>R10_T3_P789_08_09_2017</t>
  </si>
  <si>
    <t>R10_T4_P101112_08_09_2017</t>
  </si>
  <si>
    <t>R11_T1_P123_08_10_2017</t>
  </si>
  <si>
    <t>R11_T2_P456_08_10_2017</t>
  </si>
  <si>
    <t>R11_T3_P789_08_10_2017</t>
  </si>
  <si>
    <t>R11_T4_P101112_08_10_2017</t>
  </si>
  <si>
    <t>R12_T1_P123_08_10_2017</t>
  </si>
  <si>
    <t>R12_T2_P456_08_10_2017</t>
  </si>
  <si>
    <t>R12_T3_P789_08_10_2017</t>
  </si>
  <si>
    <t>R12_T4_P101112_08_10_2017</t>
  </si>
  <si>
    <t>R13_T1_P123_08_10_2017</t>
  </si>
  <si>
    <t>R13_T2_P456_08_10_2017</t>
  </si>
  <si>
    <t>R13_T3_P789_08_10_2017</t>
  </si>
  <si>
    <t>R13_T4_P101112_08_10_2017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</si>
</sst>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2" x14ac:knownFonts="1">
    <font>
      <sz val="12"/>
      <color rgb="FF000000"/>
      <name val="Calibri"/>
    </font>
    <font>
      <sz val="12"/>
      <name val="Calibri"/>
      <family val="2"/>
    </font>
    <font>
      <sz val="12"/>
      <color rgb="FF000000"/>
      <name val="Calibri"/>
      <family val="2"/>
    </font>
    <font>
      <sz val="10"/>
      <color rgb="FF000000"/>
      <name val="Tahoma"/>
      <family val="2"/>
    </font>
    <font>
      <b/>
      <sz val="10"/>
      <color rgb="FF000000"/>
      <name val="Tahoma"/>
      <family val="2"/>
    </font>
    <font>
      <b/>
      <sz val="12"/>
      <name val="Calibri"/>
      <family val="2"/>
    </font>
    <font>
      <b/>
      <sz val="12"/>
      <color rgb="FF000000"/>
      <name val="Calibri"/>
      <family val="2"/>
    </font>
    <font>
      <sz val="10"/>
      <color rgb="FF000000"/>
      <name val="Calibri"/>
      <family val="2"/>
    </font>
    <font>
      <b/>
      <sz val="12"/>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9">
    <xf numFmtId="0" fontId="0" fillId="0" borderId="0" xfId="0"/>
    <xf numFmtId="1" fontId="0" fillId="0" borderId="0" xfId="0" applyNumberFormat="1"/>
    <xf numFmtId="0" fontId="1" fillId="0" borderId="0" xfId="0" applyFont="1"/>
    <xf numFmtId="0" fontId="2" fillId="0" borderId="0" xfId="0" applyFont="1"/>
    <xf numFmtId="0" fontId="1" fillId="0" borderId="0" xfId="0" applyFont="1" applyAlignment="1">
      <alignment horizontal="center"/>
    </xf>
    <xf numFmtId="0" fontId="0" fillId="0" borderId="0" xfId="0" applyAlignment="1">
      <alignment horizont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6" fillId="0" borderId="0" xfId="0" applyFont="1"/>
    <xf numFmtId="1" fontId="6" fillId="0" borderId="0" xfId="0" applyNumberFormat="1" applyFont="1"/>
    <xf numFmtId="0" fontId="3" fillId="0" borderId="0" xfId="0" applyFont="1" applyAlignment="1">
      <alignment horizontal="left" vertical="center" readingOrder="1"/>
    </xf>
    <xf numFmtId="0" fontId="2" fillId="0" borderId="0" xfId="0" applyFont="1" applyAlignment="1">
      <alignment horizontal="left" vertical="center" readingOrder="1"/>
    </xf>
    <xf numFmtId="0" fontId="2" fillId="0" borderId="0" xfId="0" applyFont="1" applyAlignment="1">
      <alignment horizontal="left"/>
    </xf>
    <xf numFmtId="0" fontId="1" fillId="0" borderId="0" xfId="0" applyFont="1" applyAlignment="1">
      <alignment horizontal="left"/>
    </xf>
    <xf numFmtId="1" fontId="2" fillId="0" borderId="0" xfId="0" applyNumberFormat="1" applyFont="1" applyAlignment="1">
      <alignment horizontal="left"/>
    </xf>
    <xf numFmtId="0" fontId="0" fillId="0" borderId="0" xfId="0" applyAlignment="1">
      <alignment horizontal="left"/>
    </xf>
    <xf numFmtId="1" fontId="0" fillId="0" borderId="0" xfId="0" applyNumberFormat="1" applyAlignment="1">
      <alignment horizontal="left"/>
    </xf>
    <xf numFmtId="0" fontId="6" fillId="0" borderId="0" xfId="0" applyFont="1" applyAlignment="1">
      <alignment horizontal="left"/>
    </xf>
    <xf numFmtId="0" fontId="8" fillId="0" borderId="0" xfId="0" applyFont="1"/>
    <xf numFmtId="0" fontId="9" fillId="0" borderId="0" xfId="0" applyFont="1" applyAlignment="1">
      <alignment horizontal="center"/>
    </xf>
    <xf numFmtId="165" fontId="9" fillId="0" borderId="0" xfId="0" applyNumberFormat="1" applyFont="1"/>
    <xf numFmtId="2" fontId="9" fillId="0" borderId="0" xfId="0" applyNumberFormat="1" applyFont="1"/>
    <xf numFmtId="0" fontId="10" fillId="0" borderId="0" xfId="0" applyFont="1"/>
    <xf numFmtId="0" fontId="11" fillId="0" borderId="0" xfId="0" applyFont="1"/>
    <xf numFmtId="0" fontId="11" fillId="0" borderId="0" xfId="0" applyFont="1" applyAlignment="1">
      <alignment horizontal="center"/>
    </xf>
    <xf numFmtId="0" fontId="10" fillId="0" borderId="0" xfId="0" applyFont="1" applyAlignment="1">
      <alignment horizontal="center"/>
    </xf>
    <xf numFmtId="165" fontId="11" fillId="0" borderId="0" xfId="0" applyNumberFormat="1" applyFont="1"/>
    <xf numFmtId="2" fontId="11" fillId="0" borderId="0" xfId="0" applyNumberFormat="1" applyFont="1"/>
    <xf numFmtId="165" fontId="10" fillId="0" borderId="0" xfId="0" applyNumberFormat="1" applyFont="1"/>
    <xf numFmtId="2" fontId="10" fillId="0" borderId="0" xfId="0" applyNumberFormat="1" applyFont="1"/>
    <xf numFmtId="0" fontId="2" fillId="0" borderId="0" xfId="0" applyFont="1" applyAlignment="1">
      <alignment horizontal="center"/>
    </xf>
    <xf numFmtId="2" fontId="2" fillId="0" borderId="0" xfId="0" applyNumberFormat="1" applyFont="1" applyAlignment="1">
      <alignment horizontal="center"/>
    </xf>
    <xf numFmtId="2" fontId="0" fillId="0" borderId="0" xfId="0" applyNumberFormat="1" applyAlignment="1">
      <alignment horizontal="center"/>
    </xf>
    <xf numFmtId="166" fontId="11" fillId="0" borderId="0" xfId="0" applyNumberFormat="1" applyFont="1" applyAlignment="1">
      <alignment horizontal="center"/>
    </xf>
    <xf numFmtId="0" fontId="8" fillId="0" borderId="0" xfId="0" applyFont="1" applyAlignment="1">
      <alignment horizontal="center"/>
    </xf>
    <xf numFmtId="164" fontId="9" fillId="0" borderId="0" xfId="0" applyNumberFormat="1" applyFont="1"/>
    <xf numFmtId="1" fontId="8" fillId="0" borderId="0" xfId="0" applyNumberFormat="1" applyFont="1" applyAlignment="1">
      <alignment horizontal="center"/>
    </xf>
    <xf numFmtId="164" fontId="10" fillId="0" borderId="0" xfId="0" applyNumberFormat="1" applyFont="1"/>
    <xf numFmtId="1" fontId="11" fillId="0" borderId="0" xfId="0" applyNumberFormat="1" applyFont="1" applyAlignment="1">
      <alignment horizontal="center"/>
    </xf>
    <xf numFmtId="1" fontId="10" fillId="0" borderId="0" xfId="0" applyNumberFormat="1" applyFont="1" applyAlignment="1">
      <alignment horizontal="center"/>
    </xf>
    <xf numFmtId="0" fontId="11" fillId="0" borderId="0" xfId="0" applyFont="1" applyFill="1" applyAlignment="1">
      <alignment horizontal="center"/>
    </xf>
    <xf numFmtId="0" fontId="10" fillId="0" borderId="0" xfId="0" applyFont="1" applyFill="1"/>
    <xf numFmtId="0" fontId="11" fillId="0" borderId="0" xfId="0" applyFont="1" applyFill="1"/>
    <xf numFmtId="166" fontId="9" fillId="0" borderId="0" xfId="0" applyNumberFormat="1" applyFont="1" applyAlignment="1"/>
    <xf numFmtId="166" fontId="11" fillId="0" borderId="0" xfId="0" applyNumberFormat="1" applyFont="1" applyAlignment="1"/>
    <xf numFmtId="166" fontId="11" fillId="0" borderId="0" xfId="0" applyNumberFormat="1" applyFont="1" applyFill="1" applyAlignment="1"/>
    <xf numFmtId="166" fontId="10" fillId="0" borderId="0" xfId="0" applyNumberFormat="1" applyFont="1" applyAlignment="1"/>
    <xf numFmtId="166" fontId="0" fillId="0" borderId="0" xfId="0" applyNumberFormat="1"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'Length-Weigth'!$B$1</c:f>
              <c:strCache>
                <c:ptCount val="1"/>
                <c:pt idx="0">
                  <c:v>Ma_g</c:v>
                </c:pt>
              </c:strCache>
            </c:strRef>
          </c:tx>
          <c:spPr>
            <a:ln w="28575" cap="rnd">
              <a:noFill/>
              <a:round/>
            </a:ln>
            <a:effectLst/>
          </c:spPr>
          <c:marker>
            <c:symbol val="circle"/>
            <c:size val="5"/>
            <c:spPr>
              <a:solidFill>
                <a:schemeClr val="accent1"/>
              </a:solidFill>
              <a:ln w="9525">
                <a:solidFill>
                  <a:schemeClr val="accent1"/>
                </a:solidFill>
              </a:ln>
              <a:effectLst/>
            </c:spPr>
          </c:marker>
          <c:xVal>
            <c:numRef>
              <c:f>'Length-Weigth'!$A$2:$A$152</c:f>
              <c:numCache>
                <c:formatCode>0.00</c:formatCode>
                <c:ptCount val="151"/>
                <c:pt idx="0">
                  <c:v>17.46</c:v>
                </c:pt>
                <c:pt idx="1">
                  <c:v>18.3</c:v>
                </c:pt>
                <c:pt idx="2">
                  <c:v>19.79</c:v>
                </c:pt>
                <c:pt idx="3">
                  <c:v>20.170000000000002</c:v>
                </c:pt>
                <c:pt idx="4">
                  <c:v>20.91</c:v>
                </c:pt>
                <c:pt idx="5">
                  <c:v>21.17</c:v>
                </c:pt>
                <c:pt idx="6">
                  <c:v>28.29</c:v>
                </c:pt>
                <c:pt idx="7">
                  <c:v>30.28</c:v>
                </c:pt>
                <c:pt idx="8">
                  <c:v>31.24</c:v>
                </c:pt>
                <c:pt idx="9">
                  <c:v>31.91</c:v>
                </c:pt>
                <c:pt idx="10">
                  <c:v>31.92</c:v>
                </c:pt>
                <c:pt idx="11">
                  <c:v>32.200000000000003</c:v>
                </c:pt>
                <c:pt idx="12">
                  <c:v>32.36</c:v>
                </c:pt>
                <c:pt idx="13">
                  <c:v>33.26</c:v>
                </c:pt>
                <c:pt idx="14">
                  <c:v>33.97</c:v>
                </c:pt>
                <c:pt idx="15">
                  <c:v>34.33</c:v>
                </c:pt>
                <c:pt idx="16">
                  <c:v>34.44</c:v>
                </c:pt>
                <c:pt idx="17">
                  <c:v>34.56</c:v>
                </c:pt>
                <c:pt idx="18">
                  <c:v>34.729999999999997</c:v>
                </c:pt>
                <c:pt idx="19">
                  <c:v>34.94</c:v>
                </c:pt>
                <c:pt idx="20">
                  <c:v>35.590000000000003</c:v>
                </c:pt>
                <c:pt idx="21">
                  <c:v>36.200000000000003</c:v>
                </c:pt>
                <c:pt idx="22">
                  <c:v>36.54</c:v>
                </c:pt>
                <c:pt idx="23">
                  <c:v>37.119999999999997</c:v>
                </c:pt>
                <c:pt idx="24">
                  <c:v>37.19</c:v>
                </c:pt>
                <c:pt idx="25">
                  <c:v>38.69</c:v>
                </c:pt>
                <c:pt idx="26">
                  <c:v>38.78</c:v>
                </c:pt>
                <c:pt idx="27">
                  <c:v>38.93</c:v>
                </c:pt>
                <c:pt idx="28">
                  <c:v>42.62</c:v>
                </c:pt>
                <c:pt idx="29">
                  <c:v>43.1</c:v>
                </c:pt>
              </c:numCache>
            </c:numRef>
          </c:xVal>
          <c:yVal>
            <c:numRef>
              <c:f>'Length-Weigth'!$B$2:$B$152</c:f>
              <c:numCache>
                <c:formatCode>0.000</c:formatCode>
                <c:ptCount val="151"/>
                <c:pt idx="0">
                  <c:v>2.4E-2</c:v>
                </c:pt>
                <c:pt idx="1">
                  <c:v>0.03</c:v>
                </c:pt>
                <c:pt idx="2">
                  <c:v>4.1000000000000002E-2</c:v>
                </c:pt>
                <c:pt idx="3">
                  <c:v>0.04</c:v>
                </c:pt>
                <c:pt idx="4">
                  <c:v>5.5E-2</c:v>
                </c:pt>
                <c:pt idx="5">
                  <c:v>0.04</c:v>
                </c:pt>
                <c:pt idx="6">
                  <c:v>0.115</c:v>
                </c:pt>
                <c:pt idx="7">
                  <c:v>0.184</c:v>
                </c:pt>
                <c:pt idx="8">
                  <c:v>0.16900000000000001</c:v>
                </c:pt>
                <c:pt idx="9">
                  <c:v>0.17199999999999999</c:v>
                </c:pt>
                <c:pt idx="10">
                  <c:v>0.17100000000000001</c:v>
                </c:pt>
                <c:pt idx="11">
                  <c:v>0.2</c:v>
                </c:pt>
                <c:pt idx="12">
                  <c:v>0.16500000000000001</c:v>
                </c:pt>
                <c:pt idx="13">
                  <c:v>0.191</c:v>
                </c:pt>
                <c:pt idx="14">
                  <c:v>0.33500000000000002</c:v>
                </c:pt>
                <c:pt idx="15">
                  <c:v>0.23599999999999999</c:v>
                </c:pt>
                <c:pt idx="16">
                  <c:v>0.21</c:v>
                </c:pt>
                <c:pt idx="17">
                  <c:v>0.28799999999999998</c:v>
                </c:pt>
                <c:pt idx="18">
                  <c:v>0.26</c:v>
                </c:pt>
                <c:pt idx="19">
                  <c:v>0.25800000000000001</c:v>
                </c:pt>
                <c:pt idx="20">
                  <c:v>0.22700000000000001</c:v>
                </c:pt>
                <c:pt idx="21">
                  <c:v>0.253</c:v>
                </c:pt>
                <c:pt idx="22">
                  <c:v>0.27600000000000002</c:v>
                </c:pt>
                <c:pt idx="23">
                  <c:v>0.29599999999999999</c:v>
                </c:pt>
                <c:pt idx="24">
                  <c:v>0.314</c:v>
                </c:pt>
                <c:pt idx="25">
                  <c:v>0.28799999999999998</c:v>
                </c:pt>
                <c:pt idx="26">
                  <c:v>0.315</c:v>
                </c:pt>
                <c:pt idx="27">
                  <c:v>0.315</c:v>
                </c:pt>
                <c:pt idx="28">
                  <c:v>0.46</c:v>
                </c:pt>
                <c:pt idx="29">
                  <c:v>0.43</c:v>
                </c:pt>
              </c:numCache>
            </c:numRef>
          </c:yVal>
          <c:smooth val="0"/>
          <c:extLst>
            <c:ext xmlns:c16="http://schemas.microsoft.com/office/drawing/2014/chart" uri="{C3380CC4-5D6E-409C-BE32-E72D297353CC}">
              <c16:uniqueId val="{00000000-9F5C-124F-AD21-C5EEA381AD4C}"/>
            </c:ext>
          </c:extLst>
        </c:ser>
        <c:dLbls>
          <c:showLegendKey val="0"/>
          <c:showVal val="0"/>
          <c:showCatName val="0"/>
          <c:showSerName val="0"/>
          <c:showPercent val="0"/>
          <c:showBubbleSize val="0"/>
        </c:dLbls>
        <c:axId val="1241410719"/>
        <c:axId val="733102735"/>
      </c:scatterChart>
      <c:valAx>
        <c:axId val="12414107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02735"/>
        <c:crosses val="autoZero"/>
        <c:crossBetween val="midCat"/>
      </c:valAx>
      <c:valAx>
        <c:axId val="73310273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10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558800</xdr:colOff>
      <xdr:row>19</xdr:row>
      <xdr:rowOff>69850</xdr:rowOff>
    </xdr:from>
    <xdr:to>
      <xdr:col>17</xdr:col>
      <xdr:colOff>177800</xdr:colOff>
      <xdr:row>32</xdr:row>
      <xdr:rowOff>171450</xdr:rowOff>
    </xdr:to>
    <xdr:graphicFrame macro="">
      <xdr:nvGraphicFramePr>
        <xdr:cNvPr id="3" name="Chart 2">
          <a:extLst>
            <a:ext uri="{FF2B5EF4-FFF2-40B4-BE49-F238E27FC236}">
              <a16:creationId xmlns:a16="http://schemas.microsoft.com/office/drawing/2014/main" id="{29B9B603-EA0E-24C2-3E9B-5B070A584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D78A-1A43-1240-9107-4E0AAF878446}">
  <dimension ref="A1:L149"/>
  <sheetViews>
    <sheetView tabSelected="1" workbookViewId="0">
      <pane ySplit="1" topLeftCell="A2" activePane="bottomLeft" state="frozen"/>
      <selection pane="bottomLeft" activeCell="D13" sqref="D13"/>
    </sheetView>
  </sheetViews>
  <sheetFormatPr baseColWidth="10" defaultRowHeight="16" x14ac:dyDescent="0.2"/>
  <cols>
    <col min="1" max="1" width="4.33203125" style="26" bestFit="1" customWidth="1"/>
    <col min="2" max="2" width="5.1640625" style="26" bestFit="1" customWidth="1"/>
    <col min="3" max="3" width="11.1640625" style="26" bestFit="1" customWidth="1"/>
    <col min="4" max="8" width="23.5" style="47" customWidth="1"/>
    <col min="9" max="9" width="19.6640625" style="47" bestFit="1" customWidth="1"/>
    <col min="10" max="10" width="29.33203125" style="47" bestFit="1" customWidth="1"/>
    <col min="11" max="11" width="19.6640625" style="47" bestFit="1" customWidth="1"/>
    <col min="12" max="12" width="28.5" style="23" bestFit="1" customWidth="1"/>
    <col min="13" max="16384" width="10.83203125" style="23"/>
  </cols>
  <sheetData>
    <row r="1" spans="1:12" x14ac:dyDescent="0.2">
      <c r="A1" s="20" t="s">
        <v>3</v>
      </c>
      <c r="B1" s="20" t="s">
        <v>4</v>
      </c>
      <c r="C1" s="20" t="s">
        <v>148</v>
      </c>
      <c r="D1" s="44" t="s">
        <v>123</v>
      </c>
      <c r="E1" s="44" t="s">
        <v>131</v>
      </c>
      <c r="F1" s="44" t="s">
        <v>6</v>
      </c>
      <c r="G1" s="44" t="s">
        <v>132</v>
      </c>
      <c r="H1" s="44" t="s">
        <v>7</v>
      </c>
      <c r="I1" s="44" t="s">
        <v>133</v>
      </c>
      <c r="J1" s="44" t="s">
        <v>8</v>
      </c>
      <c r="K1" s="44" t="s">
        <v>134</v>
      </c>
      <c r="L1" s="19" t="s">
        <v>17</v>
      </c>
    </row>
    <row r="2" spans="1:12" s="42" customFormat="1" x14ac:dyDescent="0.2">
      <c r="A2" s="41">
        <v>1</v>
      </c>
      <c r="B2" s="41">
        <v>1</v>
      </c>
      <c r="C2" s="41" t="s">
        <v>136</v>
      </c>
      <c r="D2" s="48">
        <v>-1.81E-3</v>
      </c>
      <c r="E2" s="48">
        <v>-0.81989999999999996</v>
      </c>
      <c r="F2" s="48">
        <v>-1.618E-2</v>
      </c>
      <c r="G2" s="48">
        <v>-0.98870000000000002</v>
      </c>
      <c r="H2" s="48">
        <v>-8.8610000000000008E-3</v>
      </c>
      <c r="I2" s="48">
        <v>-0.96689999999999998</v>
      </c>
      <c r="J2" s="48">
        <v>-9.1050000000000002E-3</v>
      </c>
      <c r="K2" s="48">
        <v>-0.97019999999999995</v>
      </c>
    </row>
    <row r="3" spans="1:12" s="42" customFormat="1" x14ac:dyDescent="0.2">
      <c r="A3" s="41">
        <v>1</v>
      </c>
      <c r="B3" s="41">
        <v>1</v>
      </c>
      <c r="C3" s="41" t="s">
        <v>137</v>
      </c>
      <c r="D3" s="48">
        <v>-3.2200000000000002E-3</v>
      </c>
      <c r="E3" s="48">
        <v>-0.9022</v>
      </c>
      <c r="F3" s="48">
        <v>-1.038E-2</v>
      </c>
      <c r="G3" s="48">
        <v>-0.99429999999999996</v>
      </c>
      <c r="H3" s="48">
        <v>-1.0999999999999999E-2</v>
      </c>
      <c r="I3" s="48">
        <v>-0.99150000000000005</v>
      </c>
      <c r="J3" s="48">
        <v>-1.7579999999999998E-2</v>
      </c>
      <c r="K3" s="48">
        <v>-0.98829999999999996</v>
      </c>
      <c r="L3" s="43"/>
    </row>
    <row r="4" spans="1:12" s="42" customFormat="1" x14ac:dyDescent="0.2">
      <c r="A4" s="41">
        <v>1</v>
      </c>
      <c r="B4" s="41">
        <v>1</v>
      </c>
      <c r="C4" s="41" t="s">
        <v>135</v>
      </c>
      <c r="D4" s="48">
        <v>-3.5630000000000002E-3</v>
      </c>
      <c r="E4" s="48">
        <v>-0.91369999999999996</v>
      </c>
      <c r="F4" s="48">
        <v>-1.4370000000000001E-2</v>
      </c>
      <c r="G4" s="48">
        <v>-0.99790000000000001</v>
      </c>
      <c r="H4" s="48">
        <v>-1.2749999999999999E-2</v>
      </c>
      <c r="I4" s="48">
        <v>-0.99450000000000005</v>
      </c>
      <c r="J4" s="48">
        <v>-1.7319999999999999E-2</v>
      </c>
      <c r="K4" s="48">
        <v>-0.99270000000000003</v>
      </c>
    </row>
    <row r="5" spans="1:12" x14ac:dyDescent="0.2">
      <c r="A5" s="25">
        <v>1</v>
      </c>
      <c r="B5" s="25">
        <v>2</v>
      </c>
      <c r="C5" s="25" t="s">
        <v>136</v>
      </c>
      <c r="D5" s="45">
        <v>-1.6019999999999999E-3</v>
      </c>
      <c r="E5" s="45">
        <v>-0.52849999999999997</v>
      </c>
      <c r="F5" s="45">
        <v>-5.4029999999999998E-3</v>
      </c>
      <c r="G5" s="45">
        <v>-0.96630000000000005</v>
      </c>
      <c r="H5" s="45">
        <v>-4.5840000000000004E-3</v>
      </c>
      <c r="I5" s="45">
        <v>-0.90629999999999999</v>
      </c>
      <c r="J5" s="45">
        <v>-3.4880000000000002E-3</v>
      </c>
      <c r="K5" s="45">
        <v>-0.86099999999999999</v>
      </c>
      <c r="L5" s="24"/>
    </row>
    <row r="6" spans="1:12" ht="17" customHeight="1" x14ac:dyDescent="0.2">
      <c r="A6" s="25">
        <v>1</v>
      </c>
      <c r="B6" s="25">
        <v>2</v>
      </c>
      <c r="C6" s="25" t="s">
        <v>137</v>
      </c>
      <c r="D6" s="45">
        <v>-2.1779999999999998E-3</v>
      </c>
      <c r="E6" s="45">
        <v>-0.56259999999999999</v>
      </c>
      <c r="F6" s="45">
        <v>-7.8659999999999997E-3</v>
      </c>
      <c r="G6" s="45">
        <v>-0.98570000000000002</v>
      </c>
      <c r="H6" s="45">
        <v>-8.4270000000000005E-3</v>
      </c>
      <c r="I6" s="45">
        <v>-0.95989999999999998</v>
      </c>
      <c r="J6" s="45">
        <v>-1.5299999999999999E-2</v>
      </c>
      <c r="K6" s="45">
        <v>-0.93069999999999997</v>
      </c>
      <c r="L6" s="24"/>
    </row>
    <row r="7" spans="1:12" x14ac:dyDescent="0.2">
      <c r="A7" s="25">
        <v>1</v>
      </c>
      <c r="B7" s="25">
        <v>3</v>
      </c>
      <c r="C7" s="25" t="s">
        <v>136</v>
      </c>
      <c r="D7" s="45">
        <v>-1.6739999999999999E-3</v>
      </c>
      <c r="E7" s="45">
        <v>-0.66959999999999997</v>
      </c>
      <c r="F7" s="45">
        <v>-9.5770000000000004E-3</v>
      </c>
      <c r="G7" s="45">
        <v>-0.99170000000000003</v>
      </c>
      <c r="H7" s="45">
        <v>-9.0109999999999999E-3</v>
      </c>
      <c r="I7" s="45">
        <v>-0.97670000000000001</v>
      </c>
      <c r="J7" s="45">
        <v>-1.3429999999999999E-2</v>
      </c>
      <c r="K7" s="45">
        <v>-0.97150000000000003</v>
      </c>
    </row>
    <row r="8" spans="1:12" x14ac:dyDescent="0.2">
      <c r="A8" s="25">
        <v>1</v>
      </c>
      <c r="B8" s="25">
        <v>3</v>
      </c>
      <c r="C8" s="25" t="s">
        <v>137</v>
      </c>
      <c r="D8" s="45">
        <v>-3.2829999999999999E-3</v>
      </c>
      <c r="E8" s="45">
        <v>-0.8609</v>
      </c>
      <c r="F8" s="45">
        <v>-6.6389999999999999E-3</v>
      </c>
      <c r="G8" s="45">
        <v>-0.98019999999999996</v>
      </c>
      <c r="H8" s="45">
        <v>-7.9319999999999998E-3</v>
      </c>
      <c r="I8" s="45">
        <v>-0.95709999999999995</v>
      </c>
      <c r="J8" s="45">
        <v>-1.158E-2</v>
      </c>
      <c r="K8" s="45">
        <v>-0.93899999999999995</v>
      </c>
      <c r="L8" s="24"/>
    </row>
    <row r="9" spans="1:12" x14ac:dyDescent="0.2">
      <c r="A9" s="25">
        <v>1</v>
      </c>
      <c r="B9" s="25">
        <v>3</v>
      </c>
      <c r="C9" s="25" t="s">
        <v>135</v>
      </c>
      <c r="D9" s="45">
        <v>-4.3309999999999998E-3</v>
      </c>
      <c r="E9" s="45">
        <v>-0.75890000000000002</v>
      </c>
      <c r="F9" s="45">
        <v>-1.153E-2</v>
      </c>
      <c r="G9" s="45">
        <v>-0.99280000000000002</v>
      </c>
      <c r="H9" s="45">
        <v>-1.103E-2</v>
      </c>
      <c r="I9" s="45">
        <v>-0.99299999999999999</v>
      </c>
      <c r="J9" s="45">
        <v>-1.592E-2</v>
      </c>
      <c r="K9" s="45">
        <v>-0.97899999999999998</v>
      </c>
    </row>
    <row r="10" spans="1:12" x14ac:dyDescent="0.2">
      <c r="A10" s="25">
        <v>1</v>
      </c>
      <c r="B10" s="25">
        <v>4</v>
      </c>
      <c r="C10" s="25" t="s">
        <v>136</v>
      </c>
      <c r="D10" s="45">
        <v>-4.0860000000000002E-3</v>
      </c>
      <c r="E10" s="45">
        <v>-0.72240000000000004</v>
      </c>
      <c r="F10" s="45">
        <v>-2.8999999999999998E-3</v>
      </c>
      <c r="G10" s="45">
        <v>-0.79</v>
      </c>
      <c r="H10" s="45">
        <v>-3.14E-3</v>
      </c>
      <c r="I10" s="45">
        <v>-0.78239999999999998</v>
      </c>
      <c r="J10" s="45">
        <v>-6.0070000000000002E-3</v>
      </c>
      <c r="K10" s="45">
        <v>-0.85660000000000003</v>
      </c>
    </row>
    <row r="11" spans="1:12" x14ac:dyDescent="0.2">
      <c r="A11" s="25">
        <v>1</v>
      </c>
      <c r="B11" s="25">
        <v>4</v>
      </c>
      <c r="C11" s="25" t="s">
        <v>137</v>
      </c>
      <c r="D11" s="45">
        <v>-3.8639999999999998E-3</v>
      </c>
      <c r="E11" s="45">
        <v>-0.68489999999999995</v>
      </c>
      <c r="F11" s="45">
        <v>-3.8479999999999999E-3</v>
      </c>
      <c r="G11" s="45">
        <v>-0.86719999999999997</v>
      </c>
      <c r="H11" s="45">
        <v>-4.816E-3</v>
      </c>
      <c r="I11" s="45">
        <v>-0.90820000000000001</v>
      </c>
      <c r="J11" s="45">
        <v>-9.5169999999999994E-3</v>
      </c>
      <c r="K11" s="45">
        <v>-0.92430000000000001</v>
      </c>
    </row>
    <row r="12" spans="1:12" x14ac:dyDescent="0.2">
      <c r="A12" s="25">
        <v>1</v>
      </c>
      <c r="B12" s="25">
        <v>4</v>
      </c>
      <c r="C12" s="25" t="s">
        <v>135</v>
      </c>
      <c r="D12" s="45">
        <v>-6.9849999999999999E-3</v>
      </c>
      <c r="E12" s="45">
        <v>-0.83660000000000001</v>
      </c>
      <c r="F12" s="45">
        <v>-3.0500000000000002E-3</v>
      </c>
      <c r="G12" s="45">
        <v>-0.80149999999999999</v>
      </c>
      <c r="H12" s="45">
        <v>-3.5569999999999998E-3</v>
      </c>
      <c r="I12" s="45">
        <v>-0.86240000000000006</v>
      </c>
      <c r="J12" s="45">
        <v>-4.8979999999999996E-3</v>
      </c>
      <c r="K12" s="45">
        <v>-0.75660000000000005</v>
      </c>
    </row>
    <row r="13" spans="1:12" x14ac:dyDescent="0.2">
      <c r="A13" s="25">
        <v>2</v>
      </c>
      <c r="B13" s="25">
        <v>1</v>
      </c>
      <c r="C13" s="25" t="s">
        <v>136</v>
      </c>
      <c r="D13" s="46">
        <v>-6.5129999999999997E-3</v>
      </c>
      <c r="E13" s="46">
        <v>-0.97640000000000005</v>
      </c>
      <c r="F13" s="46">
        <v>-1.668E-2</v>
      </c>
      <c r="G13" s="46">
        <v>-0.99829999999999997</v>
      </c>
      <c r="H13" s="46">
        <v>-1.451E-2</v>
      </c>
      <c r="I13" s="46">
        <v>-0.99670000000000003</v>
      </c>
      <c r="J13" s="46">
        <v>-1.358E-2</v>
      </c>
      <c r="K13" s="46">
        <v>-0.88</v>
      </c>
      <c r="L13" s="24"/>
    </row>
    <row r="14" spans="1:12" x14ac:dyDescent="0.2">
      <c r="A14" s="25">
        <v>2</v>
      </c>
      <c r="B14" s="25">
        <v>1</v>
      </c>
      <c r="C14" s="25" t="s">
        <v>137</v>
      </c>
      <c r="D14" s="46">
        <v>-4.4900000000000001E-3</v>
      </c>
      <c r="E14" s="46">
        <v>-0.9849</v>
      </c>
      <c r="F14" s="46">
        <v>-9.0340000000000004E-3</v>
      </c>
      <c r="G14" s="46">
        <v>-0.99390000000000001</v>
      </c>
      <c r="H14" s="46">
        <v>-1.0619999999999999E-2</v>
      </c>
      <c r="I14" s="46">
        <v>-0.98360000000000003</v>
      </c>
      <c r="J14" s="46">
        <v>-5.1190000000000003E-3</v>
      </c>
      <c r="K14" s="46">
        <v>-0.96650000000000003</v>
      </c>
      <c r="L14" s="24"/>
    </row>
    <row r="15" spans="1:12" x14ac:dyDescent="0.2">
      <c r="A15" s="25">
        <v>2</v>
      </c>
      <c r="B15" s="25">
        <v>1</v>
      </c>
      <c r="C15" s="25" t="s">
        <v>135</v>
      </c>
      <c r="D15" s="46">
        <v>-6.0740000000000004E-3</v>
      </c>
      <c r="E15" s="46">
        <v>-0.97809999999999997</v>
      </c>
      <c r="F15" s="46">
        <v>-4.3930000000000002E-3</v>
      </c>
      <c r="G15" s="46">
        <v>-0.97150000000000003</v>
      </c>
      <c r="H15" s="46">
        <v>-4.1089999999999998E-3</v>
      </c>
      <c r="I15" s="46">
        <v>-0.88170000000000004</v>
      </c>
      <c r="J15" s="46">
        <v>-3.9459999999999999E-3</v>
      </c>
      <c r="K15" s="46">
        <v>-0.91320000000000001</v>
      </c>
    </row>
    <row r="16" spans="1:12" x14ac:dyDescent="0.2">
      <c r="A16" s="25">
        <v>2</v>
      </c>
      <c r="B16" s="25">
        <v>2</v>
      </c>
      <c r="C16" s="25" t="s">
        <v>136</v>
      </c>
      <c r="D16" s="47">
        <v>-2.4919999999999999E-3</v>
      </c>
      <c r="E16" s="47">
        <v>-0.85409999999999997</v>
      </c>
      <c r="F16" s="47">
        <v>-1.6299999999999999E-2</v>
      </c>
      <c r="G16" s="47">
        <v>-0.97970000000000002</v>
      </c>
      <c r="H16" s="47">
        <v>-1.4250000000000001E-2</v>
      </c>
      <c r="I16" s="47">
        <v>-0.99209999999999998</v>
      </c>
      <c r="J16" s="47">
        <v>-1.421E-2</v>
      </c>
      <c r="K16" s="47">
        <v>-0.99429999999999996</v>
      </c>
    </row>
    <row r="17" spans="1:11" x14ac:dyDescent="0.2">
      <c r="A17" s="25">
        <v>2</v>
      </c>
      <c r="B17" s="25">
        <v>2</v>
      </c>
      <c r="C17" s="25" t="s">
        <v>137</v>
      </c>
      <c r="D17" s="47">
        <v>-2.0270000000000002E-3</v>
      </c>
      <c r="E17" s="47">
        <v>-0.82489999999999997</v>
      </c>
      <c r="F17" s="47">
        <v>-9.7219999999999997E-3</v>
      </c>
      <c r="G17" s="47">
        <v>-0.97060000000000002</v>
      </c>
      <c r="H17" s="47">
        <v>-8.5620000000000002E-3</v>
      </c>
      <c r="I17" s="47">
        <v>-0.97670000000000001</v>
      </c>
      <c r="J17" s="47">
        <v>-5.0429999999999997E-3</v>
      </c>
      <c r="K17" s="47">
        <v>-0.96889999999999998</v>
      </c>
    </row>
    <row r="18" spans="1:11" x14ac:dyDescent="0.2">
      <c r="A18" s="25">
        <v>2</v>
      </c>
      <c r="B18" s="25">
        <v>3</v>
      </c>
      <c r="C18" s="25" t="s">
        <v>135</v>
      </c>
      <c r="D18" s="47">
        <v>-3.9519999999999998E-3</v>
      </c>
      <c r="E18" s="47">
        <v>-0.95820000000000005</v>
      </c>
      <c r="F18" s="47">
        <v>-5.7670000000000004E-3</v>
      </c>
      <c r="G18" s="47">
        <v>-0.97060000000000002</v>
      </c>
      <c r="H18" s="47">
        <v>-4.0140000000000002E-3</v>
      </c>
      <c r="I18" s="47">
        <v>-0.85919999999999996</v>
      </c>
      <c r="J18" s="47">
        <v>-3.5509999999999999E-3</v>
      </c>
      <c r="K18" s="47">
        <v>-0.92900000000000005</v>
      </c>
    </row>
    <row r="19" spans="1:11" x14ac:dyDescent="0.2">
      <c r="A19" s="25">
        <v>2</v>
      </c>
      <c r="B19" s="25">
        <v>3</v>
      </c>
      <c r="C19" s="25" t="s">
        <v>137</v>
      </c>
      <c r="D19" s="45">
        <v>-4.1900000000000001E-3</v>
      </c>
      <c r="E19" s="47">
        <v>-0.9667</v>
      </c>
      <c r="F19" s="47">
        <v>-4.0099999999999997E-3</v>
      </c>
      <c r="G19" s="47">
        <v>-0.9516</v>
      </c>
      <c r="H19" s="47">
        <v>-3.431E-3</v>
      </c>
      <c r="I19" s="47">
        <v>-0.87029999999999996</v>
      </c>
      <c r="J19" s="47">
        <v>-2.6359999999999999E-3</v>
      </c>
      <c r="K19" s="47">
        <v>-0.89549999999999996</v>
      </c>
    </row>
    <row r="20" spans="1:11" x14ac:dyDescent="0.2">
      <c r="A20" s="25">
        <v>2</v>
      </c>
      <c r="B20" s="25">
        <v>3</v>
      </c>
      <c r="C20" s="25" t="s">
        <v>136</v>
      </c>
      <c r="D20" s="47">
        <v>-3.9439999999999996E-3</v>
      </c>
      <c r="E20" s="45">
        <v>-0.97309999999999997</v>
      </c>
      <c r="F20" s="47">
        <v>-1.8509999999999999E-2</v>
      </c>
      <c r="G20" s="47">
        <v>-0.99650000000000005</v>
      </c>
      <c r="H20" s="47">
        <v>-1.661E-2</v>
      </c>
      <c r="I20" s="45">
        <v>-0.98929999999999996</v>
      </c>
      <c r="J20" s="47">
        <v>-1.52E-2</v>
      </c>
      <c r="K20" s="47">
        <v>-0.99750000000000005</v>
      </c>
    </row>
    <row r="21" spans="1:11" x14ac:dyDescent="0.2">
      <c r="A21" s="25">
        <v>2</v>
      </c>
      <c r="B21" s="25">
        <v>4</v>
      </c>
      <c r="C21" s="25" t="s">
        <v>136</v>
      </c>
      <c r="D21" s="47">
        <v>-5.8919999999999997E-3</v>
      </c>
      <c r="E21" s="47">
        <v>-0.91639999999999999</v>
      </c>
      <c r="F21" s="47">
        <v>-7.3020000000000003E-3</v>
      </c>
      <c r="G21" s="47">
        <v>-0.98550000000000004</v>
      </c>
      <c r="H21" s="47">
        <v>-6.4320000000000002E-3</v>
      </c>
      <c r="I21" s="47">
        <v>-0.96060000000000001</v>
      </c>
      <c r="J21" s="47">
        <v>-4.4999999999999997E-3</v>
      </c>
      <c r="K21" s="47">
        <v>-0.96709999999999996</v>
      </c>
    </row>
    <row r="22" spans="1:11" x14ac:dyDescent="0.2">
      <c r="A22" s="25">
        <v>2</v>
      </c>
      <c r="B22" s="25">
        <v>4</v>
      </c>
      <c r="C22" s="25" t="s">
        <v>137</v>
      </c>
      <c r="D22" s="47">
        <v>-5.2269999999999999E-3</v>
      </c>
      <c r="E22" s="47">
        <v>-0.88890000000000002</v>
      </c>
      <c r="F22" s="47">
        <v>-1.102E-2</v>
      </c>
      <c r="G22" s="47">
        <v>-0.9929</v>
      </c>
      <c r="H22" s="47">
        <v>-1.0319999999999999E-2</v>
      </c>
      <c r="I22" s="47">
        <v>-0.98819999999999997</v>
      </c>
      <c r="J22" s="47">
        <v>-8.3140000000000002E-3</v>
      </c>
      <c r="K22" s="47">
        <v>-0.9909</v>
      </c>
    </row>
    <row r="23" spans="1:11" x14ac:dyDescent="0.2">
      <c r="A23" s="25">
        <v>2</v>
      </c>
      <c r="B23" s="25">
        <v>4</v>
      </c>
      <c r="C23" s="25" t="s">
        <v>135</v>
      </c>
      <c r="D23" s="47">
        <v>-5.6550000000000003E-3</v>
      </c>
      <c r="E23" s="47">
        <v>-0.93310000000000004</v>
      </c>
      <c r="F23" s="47">
        <v>-8.5269999999999999E-3</v>
      </c>
      <c r="G23" s="47">
        <v>-0.99129999999999996</v>
      </c>
      <c r="H23" s="47">
        <v>-7.1710000000000003E-3</v>
      </c>
      <c r="I23" s="47">
        <v>-0.9708</v>
      </c>
      <c r="J23" s="47">
        <v>-6.3460000000000001E-3</v>
      </c>
      <c r="K23" s="47">
        <v>-0.98119999999999996</v>
      </c>
    </row>
    <row r="24" spans="1:11" x14ac:dyDescent="0.2">
      <c r="A24" s="25">
        <v>3</v>
      </c>
      <c r="B24" s="25">
        <v>1</v>
      </c>
      <c r="C24" s="25" t="s">
        <v>136</v>
      </c>
      <c r="D24" s="47">
        <v>-7.064E-3</v>
      </c>
      <c r="E24" s="47">
        <v>-0.98829999999999996</v>
      </c>
      <c r="F24" s="47">
        <v>-3.4729999999999997E-2</v>
      </c>
      <c r="G24" s="47">
        <v>-0.98960000000000004</v>
      </c>
      <c r="H24" s="47">
        <v>-2.2859999999999998E-2</v>
      </c>
      <c r="I24" s="47">
        <v>-0.98850000000000005</v>
      </c>
      <c r="J24" s="47">
        <v>-1.349E-2</v>
      </c>
      <c r="K24" s="47">
        <v>-0.99039999999999995</v>
      </c>
    </row>
    <row r="25" spans="1:11" x14ac:dyDescent="0.2">
      <c r="A25" s="25">
        <v>3</v>
      </c>
      <c r="B25" s="25">
        <v>1</v>
      </c>
      <c r="C25" s="25" t="s">
        <v>137</v>
      </c>
      <c r="D25" s="47">
        <v>-1.068E-2</v>
      </c>
      <c r="E25" s="47">
        <v>-0.99550000000000005</v>
      </c>
      <c r="F25" s="47">
        <v>-1.7250000000000001E-2</v>
      </c>
      <c r="G25" s="47">
        <v>-0.99019999999999997</v>
      </c>
      <c r="H25" s="47">
        <v>-1.618E-2</v>
      </c>
      <c r="I25" s="47">
        <v>-0.99509999999999998</v>
      </c>
      <c r="J25" s="47">
        <v>-1.366E-2</v>
      </c>
      <c r="K25" s="47">
        <v>-0.98599999999999999</v>
      </c>
    </row>
    <row r="26" spans="1:11" x14ac:dyDescent="0.2">
      <c r="A26" s="25">
        <v>3</v>
      </c>
      <c r="B26" s="25">
        <v>1</v>
      </c>
      <c r="C26" s="25" t="s">
        <v>135</v>
      </c>
      <c r="D26" s="47">
        <v>-1.076E-2</v>
      </c>
      <c r="E26" s="47">
        <v>-0.99299999999999999</v>
      </c>
      <c r="F26" s="47">
        <v>-2.4E-2</v>
      </c>
      <c r="G26" s="47">
        <v>-0.99470000000000003</v>
      </c>
      <c r="H26" s="47">
        <v>-2.2550000000000001E-2</v>
      </c>
      <c r="I26" s="47">
        <v>-0.99760000000000004</v>
      </c>
      <c r="J26" s="47">
        <v>-1.7250000000000001E-2</v>
      </c>
      <c r="K26" s="47">
        <v>-0.99690000000000001</v>
      </c>
    </row>
    <row r="27" spans="1:11" x14ac:dyDescent="0.2">
      <c r="A27" s="25">
        <v>3</v>
      </c>
      <c r="B27" s="25">
        <v>2</v>
      </c>
      <c r="C27" s="25" t="s">
        <v>136</v>
      </c>
      <c r="D27" s="47">
        <v>-4.4039999999999999E-3</v>
      </c>
      <c r="E27" s="47">
        <v>-0.96819999999999995</v>
      </c>
      <c r="F27" s="47">
        <v>-1.1129999999999999E-2</v>
      </c>
      <c r="G27" s="47">
        <v>-0.98270000000000002</v>
      </c>
      <c r="H27" s="47">
        <v>-9.9570000000000006E-3</v>
      </c>
      <c r="I27" s="47">
        <v>-0.98650000000000004</v>
      </c>
      <c r="J27" s="47">
        <v>-5.7190000000000001E-3</v>
      </c>
      <c r="K27" s="47">
        <v>-0.98099999999999998</v>
      </c>
    </row>
    <row r="28" spans="1:11" x14ac:dyDescent="0.2">
      <c r="A28" s="25">
        <v>3</v>
      </c>
      <c r="B28" s="25">
        <v>2</v>
      </c>
      <c r="C28" s="25" t="s">
        <v>137</v>
      </c>
      <c r="D28" s="47">
        <v>-5.0670000000000003E-3</v>
      </c>
      <c r="E28" s="47">
        <v>-0.9738</v>
      </c>
      <c r="F28" s="47">
        <v>-1.225E-2</v>
      </c>
      <c r="G28" s="47">
        <v>-0.97629999999999995</v>
      </c>
      <c r="H28" s="47">
        <v>-1.396E-2</v>
      </c>
      <c r="I28" s="47">
        <v>-0.995</v>
      </c>
      <c r="J28" s="47">
        <v>-1.175E-2</v>
      </c>
      <c r="K28" s="47">
        <v>-0.99409999999999998</v>
      </c>
    </row>
    <row r="29" spans="1:11" x14ac:dyDescent="0.2">
      <c r="A29" s="25">
        <v>3</v>
      </c>
      <c r="B29" s="25">
        <v>3</v>
      </c>
      <c r="C29" s="25" t="s">
        <v>136</v>
      </c>
      <c r="D29" s="47">
        <v>-7.424E-3</v>
      </c>
      <c r="E29" s="47">
        <v>-0.98899999999999999</v>
      </c>
      <c r="F29" s="47">
        <v>-1.8689999999999998E-2</v>
      </c>
      <c r="G29" s="47">
        <v>-0.98619999999999997</v>
      </c>
      <c r="H29" s="47">
        <v>-1.6060000000000001E-2</v>
      </c>
      <c r="I29" s="47">
        <v>-0.99580000000000002</v>
      </c>
      <c r="J29" s="47">
        <v>-1.209E-2</v>
      </c>
      <c r="K29" s="47">
        <v>-0.99709999999999999</v>
      </c>
    </row>
    <row r="30" spans="1:11" x14ac:dyDescent="0.2">
      <c r="A30" s="25">
        <v>3</v>
      </c>
      <c r="B30" s="25">
        <v>3</v>
      </c>
      <c r="C30" s="25" t="s">
        <v>137</v>
      </c>
      <c r="D30" s="47">
        <v>-7.9220000000000002E-3</v>
      </c>
      <c r="E30" s="47">
        <v>-0.98819999999999997</v>
      </c>
      <c r="F30" s="47">
        <v>-1.477E-2</v>
      </c>
      <c r="G30" s="47">
        <v>-0.98740000000000006</v>
      </c>
      <c r="H30" s="47">
        <v>-1.4500000000000001E-2</v>
      </c>
      <c r="I30" s="47">
        <v>-0.99319999999999997</v>
      </c>
      <c r="J30" s="47">
        <v>-9.6579999999999999E-3</v>
      </c>
      <c r="K30" s="47">
        <v>-0.99239999999999995</v>
      </c>
    </row>
    <row r="31" spans="1:11" x14ac:dyDescent="0.2">
      <c r="A31" s="25">
        <v>3</v>
      </c>
      <c r="B31" s="25">
        <v>3</v>
      </c>
      <c r="C31" s="25" t="s">
        <v>135</v>
      </c>
      <c r="D31" s="47">
        <v>-8.4840000000000002E-3</v>
      </c>
      <c r="E31" s="47">
        <v>-0.98809999999999998</v>
      </c>
      <c r="F31" s="47">
        <v>-1.8790000000000001E-2</v>
      </c>
      <c r="G31" s="47">
        <v>-0.98750000000000004</v>
      </c>
      <c r="H31" s="47">
        <v>-1.6969999999999999E-2</v>
      </c>
      <c r="I31" s="47">
        <v>-0.99639999999999995</v>
      </c>
      <c r="J31" s="47">
        <v>-1.24E-2</v>
      </c>
      <c r="K31" s="47">
        <v>-0.99670000000000003</v>
      </c>
    </row>
    <row r="32" spans="1:11" x14ac:dyDescent="0.2">
      <c r="A32" s="25">
        <v>3</v>
      </c>
      <c r="B32" s="25">
        <v>4</v>
      </c>
      <c r="C32" s="25" t="s">
        <v>136</v>
      </c>
      <c r="D32" s="47">
        <v>-4.2810000000000001E-3</v>
      </c>
      <c r="E32" s="47">
        <v>-0.9234</v>
      </c>
      <c r="F32" s="47">
        <v>-8.5129999999999997E-3</v>
      </c>
      <c r="G32" s="47">
        <v>-0.9798</v>
      </c>
      <c r="H32" s="47">
        <v>-1.0580000000000001E-2</v>
      </c>
      <c r="I32" s="47">
        <v>-0.98939999999999995</v>
      </c>
      <c r="J32" s="47">
        <v>-6.7819999999999998E-3</v>
      </c>
      <c r="K32" s="47">
        <v>-0.9798</v>
      </c>
    </row>
    <row r="33" spans="1:12" x14ac:dyDescent="0.2">
      <c r="A33" s="25">
        <v>3</v>
      </c>
      <c r="B33" s="25">
        <v>4</v>
      </c>
      <c r="C33" s="25" t="s">
        <v>137</v>
      </c>
      <c r="D33" s="47">
        <v>-4.4229999999999998E-3</v>
      </c>
      <c r="E33" s="47">
        <v>-0.90369999999999995</v>
      </c>
      <c r="F33" s="47">
        <v>-1.391E-2</v>
      </c>
      <c r="G33" s="47">
        <v>-0.96640000000000004</v>
      </c>
      <c r="H33" s="47">
        <v>-1.358E-2</v>
      </c>
      <c r="I33" s="47">
        <v>-0.99360000000000004</v>
      </c>
      <c r="J33" s="47">
        <v>-9.8130000000000005E-3</v>
      </c>
      <c r="K33" s="47">
        <v>-0.98970000000000002</v>
      </c>
    </row>
    <row r="34" spans="1:12" x14ac:dyDescent="0.2">
      <c r="A34" s="25">
        <v>3</v>
      </c>
      <c r="B34" s="25">
        <v>4</v>
      </c>
      <c r="C34" s="25" t="s">
        <v>135</v>
      </c>
      <c r="D34" s="47">
        <v>-4.4679999999999997E-3</v>
      </c>
      <c r="E34" s="47">
        <v>-0.91010000000000002</v>
      </c>
      <c r="F34" s="47">
        <v>-1.146E-2</v>
      </c>
      <c r="G34" s="47">
        <v>-0.97829999999999995</v>
      </c>
      <c r="H34" s="47">
        <v>-1.374E-2</v>
      </c>
      <c r="I34" s="47">
        <v>-0.99529999999999996</v>
      </c>
      <c r="J34" s="47">
        <v>-8.9639999999999997E-3</v>
      </c>
      <c r="K34" s="47">
        <v>-0.98939999999999995</v>
      </c>
    </row>
    <row r="35" spans="1:12" x14ac:dyDescent="0.2">
      <c r="A35" s="25">
        <v>4</v>
      </c>
      <c r="B35" s="25">
        <v>1</v>
      </c>
      <c r="C35" s="25" t="s">
        <v>136</v>
      </c>
      <c r="D35" s="47">
        <v>-4.5139999999999998E-3</v>
      </c>
      <c r="E35" s="47">
        <v>-0.92959999999999998</v>
      </c>
      <c r="F35" s="47">
        <v>-1.7340000000000001E-2</v>
      </c>
      <c r="G35" s="47">
        <v>-0.98119999999999996</v>
      </c>
      <c r="H35" s="47">
        <v>-1.222E-2</v>
      </c>
      <c r="I35" s="47">
        <v>-0.97760000000000002</v>
      </c>
      <c r="J35" s="47">
        <v>-1.108E-2</v>
      </c>
      <c r="K35" s="47">
        <v>-0.97089999999999999</v>
      </c>
    </row>
    <row r="36" spans="1:12" x14ac:dyDescent="0.2">
      <c r="A36" s="25">
        <v>4</v>
      </c>
      <c r="B36" s="25">
        <v>1</v>
      </c>
      <c r="C36" s="25" t="s">
        <v>137</v>
      </c>
      <c r="D36" s="47">
        <v>-2.5829999999999998E-3</v>
      </c>
      <c r="E36" s="47">
        <v>-0.93769999999999998</v>
      </c>
      <c r="F36" s="47">
        <v>-1.3899999999999999E-2</v>
      </c>
      <c r="G36" s="47">
        <v>-0.98270000000000002</v>
      </c>
      <c r="H36" s="47">
        <v>-1.363E-2</v>
      </c>
      <c r="I36" s="47">
        <v>-0.99050000000000005</v>
      </c>
      <c r="J36" s="47">
        <v>-1.448E-2</v>
      </c>
      <c r="K36" s="47">
        <v>-0.99250000000000005</v>
      </c>
    </row>
    <row r="37" spans="1:12" x14ac:dyDescent="0.2">
      <c r="A37" s="25">
        <v>4</v>
      </c>
      <c r="B37" s="25">
        <v>1</v>
      </c>
      <c r="C37" s="25" t="s">
        <v>135</v>
      </c>
      <c r="D37" s="47">
        <v>-6.803E-3</v>
      </c>
      <c r="E37" s="47">
        <v>-0.98109999999999997</v>
      </c>
      <c r="F37" s="47">
        <v>-2.4680000000000001E-2</v>
      </c>
      <c r="G37" s="47">
        <v>-0.99590000000000001</v>
      </c>
      <c r="H37" s="47">
        <v>-2.0959999999999999E-2</v>
      </c>
      <c r="I37" s="47">
        <v>-0.99750000000000005</v>
      </c>
      <c r="J37" s="47">
        <v>-1.8589999999999999E-2</v>
      </c>
      <c r="K37" s="47">
        <v>-0.996</v>
      </c>
    </row>
    <row r="38" spans="1:12" x14ac:dyDescent="0.2">
      <c r="A38" s="25">
        <v>4</v>
      </c>
      <c r="B38" s="25">
        <v>2</v>
      </c>
      <c r="C38" s="25" t="s">
        <v>136</v>
      </c>
      <c r="D38" s="45">
        <v>-2.2759999999999998E-3</v>
      </c>
      <c r="E38" s="45">
        <v>-0.83379999999999999</v>
      </c>
      <c r="F38" s="47">
        <v>-9.8700000000000003E-3</v>
      </c>
      <c r="G38" s="45">
        <v>-0.98939999999999995</v>
      </c>
      <c r="H38" s="47">
        <v>-7.5799999999999999E-3</v>
      </c>
      <c r="I38" s="47">
        <v>-0.98839999999999995</v>
      </c>
      <c r="J38" s="47">
        <v>-4.1349999999999998E-3</v>
      </c>
      <c r="K38" s="45">
        <v>-0.95609999999999995</v>
      </c>
    </row>
    <row r="39" spans="1:12" x14ac:dyDescent="0.2">
      <c r="A39" s="25">
        <v>4</v>
      </c>
      <c r="B39" s="25">
        <v>2</v>
      </c>
      <c r="C39" s="25" t="s">
        <v>137</v>
      </c>
      <c r="D39" s="47">
        <v>-2.431E-3</v>
      </c>
      <c r="E39" s="45">
        <v>-0.91320000000000001</v>
      </c>
      <c r="F39" s="47">
        <v>-1.9990000000000001E-2</v>
      </c>
      <c r="G39" s="45">
        <v>-0.99680000000000002</v>
      </c>
      <c r="H39" s="45">
        <v>-1.6729999999999998E-2</v>
      </c>
      <c r="I39" s="45">
        <v>-0.99829999999999997</v>
      </c>
      <c r="J39" s="45">
        <v>-1.512E-2</v>
      </c>
      <c r="K39" s="45">
        <v>-0.99729999999999996</v>
      </c>
    </row>
    <row r="40" spans="1:12" x14ac:dyDescent="0.2">
      <c r="A40" s="25">
        <v>4</v>
      </c>
      <c r="B40" s="25">
        <v>3</v>
      </c>
      <c r="C40" s="25" t="s">
        <v>136</v>
      </c>
      <c r="D40" s="47">
        <v>-3.3340000000000002E-3</v>
      </c>
      <c r="E40" s="45">
        <v>-0.9264</v>
      </c>
      <c r="F40" s="45">
        <v>-1.6199999999999999E-2</v>
      </c>
      <c r="G40" s="45">
        <v>-0.98619999999999997</v>
      </c>
      <c r="H40" s="45">
        <v>-1.559E-2</v>
      </c>
      <c r="I40" s="45">
        <v>-0.99609999999999999</v>
      </c>
      <c r="J40" s="45">
        <v>-1.24E-2</v>
      </c>
      <c r="K40" s="45">
        <v>-0.99680000000000002</v>
      </c>
    </row>
    <row r="41" spans="1:12" x14ac:dyDescent="0.2">
      <c r="A41" s="25">
        <v>4</v>
      </c>
      <c r="B41" s="25">
        <v>3</v>
      </c>
      <c r="C41" s="25" t="s">
        <v>137</v>
      </c>
      <c r="D41" s="47">
        <v>-2.6459999999999999E-3</v>
      </c>
      <c r="E41" s="45">
        <v>-0.74099999999999999</v>
      </c>
      <c r="F41" s="47">
        <v>-1.5610000000000001E-2</v>
      </c>
      <c r="G41" s="45">
        <v>-0.99229999999999996</v>
      </c>
      <c r="H41" s="47">
        <v>-1.3310000000000001E-2</v>
      </c>
      <c r="I41" s="45">
        <v>-0.99490000000000001</v>
      </c>
      <c r="J41" s="47">
        <v>-1.1299999999999999E-2</v>
      </c>
      <c r="K41" s="47">
        <v>-0.99280000000000002</v>
      </c>
    </row>
    <row r="42" spans="1:12" x14ac:dyDescent="0.2">
      <c r="A42" s="25">
        <v>4</v>
      </c>
      <c r="B42" s="25">
        <v>3</v>
      </c>
      <c r="C42" s="25" t="s">
        <v>135</v>
      </c>
      <c r="D42" s="47">
        <v>-6.7869999999999996E-3</v>
      </c>
      <c r="E42" s="47">
        <v>-0.94579999999999997</v>
      </c>
      <c r="F42" s="47">
        <v>-1.6129999999999999E-2</v>
      </c>
      <c r="G42" s="47">
        <v>-0.99560000000000004</v>
      </c>
      <c r="H42" s="47">
        <v>-1.435E-2</v>
      </c>
      <c r="I42" s="47">
        <v>-0.99750000000000005</v>
      </c>
      <c r="J42" s="47">
        <v>-1.2030000000000001E-2</v>
      </c>
      <c r="K42" s="47">
        <v>-0.99729999999999996</v>
      </c>
      <c r="L42" s="24"/>
    </row>
    <row r="43" spans="1:12" x14ac:dyDescent="0.2">
      <c r="A43" s="25">
        <v>4</v>
      </c>
      <c r="B43" s="25">
        <v>4</v>
      </c>
      <c r="C43" s="25" t="s">
        <v>136</v>
      </c>
      <c r="D43" s="47">
        <v>-3.0339999999999998E-3</v>
      </c>
      <c r="E43" s="47">
        <v>-0.95720000000000005</v>
      </c>
      <c r="F43" s="47">
        <v>-1.456E-2</v>
      </c>
      <c r="G43" s="47">
        <v>-0.97499999999999998</v>
      </c>
      <c r="H43" s="47">
        <v>-1.093E-2</v>
      </c>
      <c r="I43" s="47">
        <v>-0.98050000000000004</v>
      </c>
      <c r="J43" s="47">
        <v>-9.1690000000000001E-3</v>
      </c>
      <c r="K43" s="47">
        <v>-0.9849</v>
      </c>
    </row>
    <row r="44" spans="1:12" x14ac:dyDescent="0.2">
      <c r="A44" s="25">
        <v>4</v>
      </c>
      <c r="B44" s="25">
        <v>4</v>
      </c>
      <c r="C44" s="25" t="s">
        <v>137</v>
      </c>
      <c r="D44" s="47">
        <v>-2.362E-3</v>
      </c>
      <c r="E44" s="47">
        <v>-0.79010000000000002</v>
      </c>
      <c r="F44" s="47">
        <v>-1.908E-2</v>
      </c>
      <c r="G44" s="47">
        <v>-0.98839999999999995</v>
      </c>
      <c r="H44" s="47">
        <v>-1.3480000000000001E-2</v>
      </c>
      <c r="I44" s="47">
        <v>-0.98780000000000001</v>
      </c>
      <c r="J44" s="47">
        <v>-1.268E-2</v>
      </c>
      <c r="K44" s="47">
        <v>-0.995</v>
      </c>
    </row>
    <row r="45" spans="1:12" x14ac:dyDescent="0.2">
      <c r="A45" s="25">
        <v>4</v>
      </c>
      <c r="B45" s="25">
        <v>4</v>
      </c>
      <c r="C45" s="25" t="s">
        <v>135</v>
      </c>
      <c r="D45" s="47">
        <v>-2.4629999999999999E-3</v>
      </c>
      <c r="E45" s="45">
        <v>-0.83350000000000002</v>
      </c>
      <c r="F45" s="47">
        <v>-1.6230000000000001E-2</v>
      </c>
      <c r="G45" s="45">
        <v>-0.99050000000000005</v>
      </c>
      <c r="H45" s="47">
        <v>-1.166E-2</v>
      </c>
      <c r="I45" s="45">
        <v>-0.98970000000000002</v>
      </c>
      <c r="J45" s="47">
        <v>-1.031E-2</v>
      </c>
      <c r="K45" s="45">
        <v>-0.99</v>
      </c>
    </row>
    <row r="46" spans="1:12" x14ac:dyDescent="0.2">
      <c r="A46" s="25">
        <v>5</v>
      </c>
      <c r="B46" s="25">
        <v>1</v>
      </c>
      <c r="C46" s="25" t="s">
        <v>136</v>
      </c>
      <c r="D46" s="45">
        <v>-2.1099999999999999E-3</v>
      </c>
      <c r="E46" s="45">
        <v>-0.68820000000000003</v>
      </c>
      <c r="F46" s="45">
        <v>-1.2019999999999999E-2</v>
      </c>
      <c r="G46" s="45">
        <v>-0.98299999999999998</v>
      </c>
      <c r="H46" s="45">
        <v>-1.375E-2</v>
      </c>
      <c r="I46" s="45">
        <v>-0.98029999999999995</v>
      </c>
      <c r="J46" s="45">
        <v>-1.1180000000000001E-2</v>
      </c>
      <c r="K46" s="45">
        <v>-0.98029999999999995</v>
      </c>
    </row>
    <row r="47" spans="1:12" x14ac:dyDescent="0.2">
      <c r="A47" s="25">
        <v>5</v>
      </c>
      <c r="B47" s="25">
        <v>1</v>
      </c>
      <c r="C47" s="25" t="s">
        <v>137</v>
      </c>
      <c r="D47" s="45">
        <v>-3.7789999999999998E-3</v>
      </c>
      <c r="E47" s="45">
        <v>-0.75929999999999997</v>
      </c>
      <c r="F47" s="45">
        <v>-1.4789999999999999E-2</v>
      </c>
      <c r="G47" s="45">
        <v>-0.99119999999999997</v>
      </c>
      <c r="H47" s="45">
        <v>-1.1010000000000001E-2</v>
      </c>
      <c r="I47" s="45">
        <v>-0.97399999999999998</v>
      </c>
      <c r="J47" s="45">
        <v>-8.8170000000000002E-3</v>
      </c>
      <c r="K47" s="45">
        <v>-0.96330000000000005</v>
      </c>
    </row>
    <row r="48" spans="1:12" x14ac:dyDescent="0.2">
      <c r="A48" s="25">
        <v>5</v>
      </c>
      <c r="B48" s="25">
        <v>1</v>
      </c>
      <c r="C48" s="25" t="s">
        <v>135</v>
      </c>
      <c r="D48" s="45">
        <v>-5.4409999999999997E-3</v>
      </c>
      <c r="E48" s="45">
        <v>-0.89180000000000004</v>
      </c>
      <c r="F48" s="45">
        <v>-1.5010000000000001E-2</v>
      </c>
      <c r="G48" s="45">
        <v>-0.98209999999999997</v>
      </c>
      <c r="H48" s="45">
        <v>-9.8460000000000006E-3</v>
      </c>
      <c r="I48" s="45">
        <v>-0.95979999999999999</v>
      </c>
      <c r="J48" s="45">
        <v>-1.0120000000000001E-2</v>
      </c>
      <c r="K48" s="45">
        <v>-0.9788</v>
      </c>
    </row>
    <row r="49" spans="1:12" x14ac:dyDescent="0.2">
      <c r="A49" s="25">
        <v>5</v>
      </c>
      <c r="B49" s="25">
        <v>2</v>
      </c>
      <c r="C49" s="25" t="s">
        <v>136</v>
      </c>
      <c r="D49" s="47">
        <v>-4.5030000000000001E-3</v>
      </c>
      <c r="E49" s="47">
        <v>-0.86480000000000001</v>
      </c>
      <c r="F49" s="47">
        <v>-1.238E-2</v>
      </c>
      <c r="G49" s="47">
        <v>-0.92520000000000002</v>
      </c>
      <c r="H49" s="47">
        <v>-1.0659999999999999E-2</v>
      </c>
      <c r="I49" s="47">
        <v>-0.99129999999999996</v>
      </c>
      <c r="J49" s="47">
        <v>-7.3899999999999999E-3</v>
      </c>
      <c r="K49" s="47">
        <v>-0.99050000000000005</v>
      </c>
    </row>
    <row r="50" spans="1:12" x14ac:dyDescent="0.2">
      <c r="A50" s="25">
        <v>5</v>
      </c>
      <c r="B50" s="25">
        <v>2</v>
      </c>
      <c r="C50" s="25" t="s">
        <v>137</v>
      </c>
      <c r="D50" s="47">
        <v>-2.1789999999999999E-3</v>
      </c>
      <c r="E50" s="45">
        <v>-0.3599</v>
      </c>
      <c r="F50" s="45">
        <v>-1.0529999999999999E-2</v>
      </c>
      <c r="G50" s="45">
        <v>-0.93389999999999995</v>
      </c>
      <c r="H50" s="45">
        <v>-8.6169999999999997E-3</v>
      </c>
      <c r="I50" s="45">
        <v>-0.98040000000000005</v>
      </c>
      <c r="J50" s="47">
        <v>-4.2220000000000001E-3</v>
      </c>
      <c r="K50" s="47">
        <v>-0.97170000000000001</v>
      </c>
    </row>
    <row r="51" spans="1:12" x14ac:dyDescent="0.2">
      <c r="A51" s="25">
        <v>5</v>
      </c>
      <c r="B51" s="25">
        <v>3</v>
      </c>
      <c r="C51" s="25" t="s">
        <v>136</v>
      </c>
      <c r="D51" s="47">
        <v>-4.2630000000000003E-3</v>
      </c>
      <c r="E51" s="47">
        <v>-0.79600000000000004</v>
      </c>
      <c r="F51" s="45">
        <v>-1.6879999999999999E-2</v>
      </c>
      <c r="G51" s="47">
        <v>-0.9607</v>
      </c>
      <c r="H51" s="45">
        <v>-1.2619999999999999E-2</v>
      </c>
      <c r="I51" s="47">
        <v>-0.99009999999999998</v>
      </c>
      <c r="J51" s="45">
        <v>-8.4089999999999998E-3</v>
      </c>
      <c r="K51" s="45">
        <v>-0.98699999999999999</v>
      </c>
    </row>
    <row r="52" spans="1:12" x14ac:dyDescent="0.2">
      <c r="A52" s="25">
        <v>5</v>
      </c>
      <c r="B52" s="25">
        <v>3</v>
      </c>
      <c r="C52" s="25" t="s">
        <v>137</v>
      </c>
      <c r="D52" s="45">
        <v>-5.1739999999999998E-3</v>
      </c>
      <c r="E52" s="47">
        <v>-0.77629999999999999</v>
      </c>
      <c r="F52" s="45">
        <v>-1.141E-2</v>
      </c>
      <c r="G52" s="45">
        <v>-0.95279999999999998</v>
      </c>
      <c r="H52" s="47">
        <v>-1.1390000000000001E-2</v>
      </c>
      <c r="I52" s="45">
        <v>-0.99409999999999998</v>
      </c>
      <c r="J52" s="45">
        <v>-9.1050000000000002E-3</v>
      </c>
      <c r="K52" s="45">
        <v>-0.99329999999999996</v>
      </c>
    </row>
    <row r="53" spans="1:12" x14ac:dyDescent="0.2">
      <c r="A53" s="25">
        <v>5</v>
      </c>
      <c r="B53" s="25">
        <v>3</v>
      </c>
      <c r="C53" s="25" t="s">
        <v>135</v>
      </c>
      <c r="D53" s="45">
        <v>-2.0830000000000002E-3</v>
      </c>
      <c r="E53" s="45">
        <v>-0.53849999999999998</v>
      </c>
      <c r="F53" s="45">
        <v>-1.2120000000000001E-2</v>
      </c>
      <c r="G53" s="45">
        <v>-0.93630000000000002</v>
      </c>
      <c r="H53" s="45">
        <v>-9.9590000000000008E-3</v>
      </c>
      <c r="I53" s="45">
        <v>-0.99250000000000005</v>
      </c>
      <c r="J53" s="45">
        <v>-7.8250000000000004E-3</v>
      </c>
      <c r="K53" s="45">
        <v>-0.99570000000000003</v>
      </c>
    </row>
    <row r="54" spans="1:12" x14ac:dyDescent="0.2">
      <c r="A54" s="25">
        <v>5</v>
      </c>
      <c r="B54" s="25">
        <v>4</v>
      </c>
      <c r="C54" s="25" t="s">
        <v>136</v>
      </c>
      <c r="D54" s="47">
        <v>-8.2209999999999991E-3</v>
      </c>
      <c r="E54" s="47">
        <v>-0.9163</v>
      </c>
      <c r="F54" s="45">
        <v>-9.8539999999999999E-3</v>
      </c>
      <c r="G54" s="47">
        <v>-0.98609999999999998</v>
      </c>
      <c r="H54" s="45">
        <v>-7.9839999999999998E-3</v>
      </c>
      <c r="I54" s="47">
        <v>-0.98129999999999995</v>
      </c>
      <c r="J54" s="45">
        <v>-6.9509999999999997E-3</v>
      </c>
      <c r="K54" s="47">
        <v>-0.94830000000000003</v>
      </c>
    </row>
    <row r="55" spans="1:12" x14ac:dyDescent="0.2">
      <c r="A55" s="25">
        <v>5</v>
      </c>
      <c r="B55" s="25">
        <v>4</v>
      </c>
      <c r="C55" s="25" t="s">
        <v>137</v>
      </c>
      <c r="D55" s="45">
        <v>-6.7270000000000003E-3</v>
      </c>
      <c r="E55" s="45">
        <v>-0.9173</v>
      </c>
      <c r="F55" s="45">
        <v>-1.2579999999999999E-2</v>
      </c>
      <c r="G55" s="45">
        <v>-0.97799999999999998</v>
      </c>
      <c r="H55" s="45">
        <v>-9.2999999999999992E-3</v>
      </c>
      <c r="I55" s="45">
        <v>-0.96679999999999999</v>
      </c>
      <c r="J55" s="45">
        <v>-6.7479999999999997E-3</v>
      </c>
      <c r="K55" s="45">
        <v>-0.87709999999999999</v>
      </c>
    </row>
    <row r="56" spans="1:12" x14ac:dyDescent="0.2">
      <c r="A56" s="25">
        <v>5</v>
      </c>
      <c r="B56" s="25">
        <v>4</v>
      </c>
      <c r="C56" s="25" t="s">
        <v>135</v>
      </c>
      <c r="D56" s="45">
        <v>-6.7349999999999997E-3</v>
      </c>
      <c r="E56" s="45">
        <v>-0.89739999999999998</v>
      </c>
      <c r="F56" s="45">
        <v>-1.082E-2</v>
      </c>
      <c r="G56" s="45">
        <v>-0.99</v>
      </c>
      <c r="H56" s="45">
        <v>-9.2809999999999993E-3</v>
      </c>
      <c r="I56" s="45">
        <v>-0.98699999999999999</v>
      </c>
      <c r="J56" s="45">
        <v>-7.2830000000000004E-3</v>
      </c>
      <c r="K56" s="45">
        <v>-0.95620000000000005</v>
      </c>
    </row>
    <row r="57" spans="1:12" x14ac:dyDescent="0.2">
      <c r="A57" s="25">
        <v>6</v>
      </c>
      <c r="B57" s="25">
        <v>1</v>
      </c>
      <c r="C57" s="25" t="s">
        <v>136</v>
      </c>
      <c r="D57" s="45">
        <v>-2.849E-3</v>
      </c>
      <c r="E57" s="45">
        <v>-0.89019999999999999</v>
      </c>
      <c r="F57" s="45">
        <v>-1.5679999999999999E-2</v>
      </c>
      <c r="G57" s="45">
        <v>-0.97809999999999997</v>
      </c>
      <c r="H57" s="45">
        <v>-1.2319999999999999E-2</v>
      </c>
      <c r="I57" s="45">
        <v>-0.98140000000000005</v>
      </c>
      <c r="J57" s="47">
        <v>-9.2029999999999994E-3</v>
      </c>
      <c r="K57" s="45">
        <v>-0.98029999999999995</v>
      </c>
    </row>
    <row r="58" spans="1:12" x14ac:dyDescent="0.2">
      <c r="A58" s="25">
        <v>6</v>
      </c>
      <c r="B58" s="25">
        <v>1</v>
      </c>
      <c r="C58" s="25" t="s">
        <v>137</v>
      </c>
      <c r="D58" s="45">
        <v>-1.8370000000000001E-3</v>
      </c>
      <c r="E58" s="45">
        <v>-0.80679999999999996</v>
      </c>
      <c r="F58" s="45">
        <v>-9.1649999999999995E-3</v>
      </c>
      <c r="G58" s="45">
        <v>-0.9577</v>
      </c>
      <c r="H58" s="45">
        <v>-6.1939999999999999E-3</v>
      </c>
      <c r="I58" s="45">
        <v>-0.94679999999999997</v>
      </c>
      <c r="J58" s="45">
        <v>-5.8830000000000002E-3</v>
      </c>
      <c r="K58" s="45">
        <v>-0.96450000000000002</v>
      </c>
    </row>
    <row r="59" spans="1:12" x14ac:dyDescent="0.2">
      <c r="A59" s="25">
        <v>6</v>
      </c>
      <c r="B59" s="25">
        <v>1</v>
      </c>
      <c r="C59" s="25" t="s">
        <v>135</v>
      </c>
      <c r="D59" s="45">
        <v>-2.5370000000000002E-3</v>
      </c>
      <c r="E59" s="45">
        <v>-0.92889999999999995</v>
      </c>
      <c r="F59" s="45">
        <v>-1.856E-2</v>
      </c>
      <c r="G59" s="45">
        <v>-0.99109999999999998</v>
      </c>
      <c r="H59" s="45">
        <v>-1.6449999999999999E-2</v>
      </c>
      <c r="I59" s="45">
        <v>-0.99370000000000003</v>
      </c>
      <c r="J59" s="45">
        <v>-1.456E-2</v>
      </c>
      <c r="K59" s="45">
        <v>-0.99729999999999996</v>
      </c>
    </row>
    <row r="60" spans="1:12" x14ac:dyDescent="0.2">
      <c r="A60" s="25">
        <v>6</v>
      </c>
      <c r="B60" s="25">
        <v>2</v>
      </c>
      <c r="C60" s="25" t="s">
        <v>136</v>
      </c>
      <c r="D60" s="47">
        <v>-3.0370000000000002E-3</v>
      </c>
      <c r="E60" s="45">
        <v>-0.7984</v>
      </c>
      <c r="F60" s="45">
        <v>-8.5100000000000002E-3</v>
      </c>
      <c r="G60" s="45">
        <v>-0.99339999999999995</v>
      </c>
      <c r="H60" s="45">
        <v>-6.5420000000000001E-3</v>
      </c>
      <c r="I60" s="45">
        <v>-0.9577</v>
      </c>
      <c r="J60" s="45">
        <v>-6.4689999999999999E-3</v>
      </c>
      <c r="K60" s="45">
        <v>-0.92430000000000001</v>
      </c>
    </row>
    <row r="61" spans="1:12" x14ac:dyDescent="0.2">
      <c r="A61" s="25">
        <v>6</v>
      </c>
      <c r="B61" s="25">
        <v>2</v>
      </c>
      <c r="C61" s="25" t="s">
        <v>137</v>
      </c>
      <c r="D61" s="47">
        <v>-3.3830000000000002E-3</v>
      </c>
      <c r="E61" s="47">
        <v>-0.62219999999999998</v>
      </c>
      <c r="F61" s="47">
        <v>-7.8169999999999993E-3</v>
      </c>
      <c r="G61" s="47">
        <v>-0.98209999999999997</v>
      </c>
      <c r="H61" s="47">
        <v>-6.4200000000000004E-3</v>
      </c>
      <c r="I61" s="47">
        <v>-0.8992</v>
      </c>
      <c r="J61" s="47">
        <v>-7.5919999999999998E-3</v>
      </c>
      <c r="K61" s="47">
        <v>-0.85929999999999995</v>
      </c>
    </row>
    <row r="62" spans="1:12" x14ac:dyDescent="0.2">
      <c r="A62" s="25">
        <v>6</v>
      </c>
      <c r="B62" s="25">
        <v>3</v>
      </c>
      <c r="C62" s="25" t="s">
        <v>136</v>
      </c>
      <c r="D62" s="47">
        <v>-5.1110000000000001E-3</v>
      </c>
      <c r="E62" s="47">
        <v>-0.86580000000000001</v>
      </c>
      <c r="F62" s="47">
        <v>-1.0200000000000001E-2</v>
      </c>
      <c r="G62" s="47">
        <v>-0.96719999999999995</v>
      </c>
      <c r="H62" s="47">
        <v>-8.1290000000000008E-3</v>
      </c>
      <c r="I62" s="47">
        <v>-0.85209999999999997</v>
      </c>
      <c r="J62" s="47">
        <v>-6.7809999999999997E-3</v>
      </c>
      <c r="K62" s="47">
        <v>-0.86070000000000002</v>
      </c>
    </row>
    <row r="63" spans="1:12" x14ac:dyDescent="0.2">
      <c r="A63" s="25">
        <v>6</v>
      </c>
      <c r="B63" s="25">
        <v>3</v>
      </c>
      <c r="C63" s="25" t="s">
        <v>137</v>
      </c>
      <c r="D63" s="45">
        <v>-5.5659999999999998E-3</v>
      </c>
      <c r="E63" s="45">
        <v>-0.95389999999999997</v>
      </c>
      <c r="F63" s="45">
        <v>-9.9249999999999998E-3</v>
      </c>
      <c r="G63" s="45">
        <v>-0.99109999999999998</v>
      </c>
      <c r="H63" s="45">
        <v>-9.4509999999999993E-3</v>
      </c>
      <c r="I63" s="45">
        <v>-0.96460000000000001</v>
      </c>
      <c r="J63" s="45">
        <v>-9.5040000000000003E-3</v>
      </c>
      <c r="K63" s="45">
        <v>-0.9728</v>
      </c>
      <c r="L63" s="24"/>
    </row>
    <row r="64" spans="1:12" x14ac:dyDescent="0.2">
      <c r="A64" s="25">
        <v>6</v>
      </c>
      <c r="B64" s="25">
        <v>3</v>
      </c>
      <c r="C64" s="25" t="s">
        <v>135</v>
      </c>
      <c r="D64" s="45">
        <v>-3.127E-3</v>
      </c>
      <c r="E64" s="45">
        <v>-0.73070000000000002</v>
      </c>
      <c r="F64" s="45">
        <v>-8.4370000000000001E-3</v>
      </c>
      <c r="G64" s="45">
        <v>-0.98019999999999996</v>
      </c>
      <c r="H64" s="45">
        <v>-8.3219999999999995E-3</v>
      </c>
      <c r="I64" s="45">
        <v>-0.92379999999999995</v>
      </c>
      <c r="J64" s="45">
        <v>-7.8110000000000002E-3</v>
      </c>
      <c r="K64" s="45">
        <v>-0.93059999999999998</v>
      </c>
    </row>
    <row r="65" spans="1:12" x14ac:dyDescent="0.2">
      <c r="A65" s="25">
        <v>6</v>
      </c>
      <c r="B65" s="25">
        <v>4</v>
      </c>
      <c r="C65" s="25" t="s">
        <v>136</v>
      </c>
      <c r="D65" s="47">
        <v>-5.7270000000000003E-3</v>
      </c>
      <c r="E65" s="47">
        <v>-0.9405</v>
      </c>
      <c r="F65" s="47">
        <v>-8.0599999999999995E-3</v>
      </c>
      <c r="G65" s="47">
        <v>-0.96919999999999995</v>
      </c>
      <c r="H65" s="47">
        <v>-6.5579999999999996E-3</v>
      </c>
      <c r="I65" s="47">
        <v>-0.92179999999999995</v>
      </c>
      <c r="J65" s="47">
        <v>-6.4689999999999999E-3</v>
      </c>
      <c r="K65" s="47">
        <v>-0.84560000000000002</v>
      </c>
    </row>
    <row r="66" spans="1:12" x14ac:dyDescent="0.2">
      <c r="A66" s="25">
        <v>6</v>
      </c>
      <c r="B66" s="25">
        <v>4</v>
      </c>
      <c r="C66" s="25" t="s">
        <v>137</v>
      </c>
      <c r="D66" s="47">
        <v>-8.3009999999999994E-3</v>
      </c>
      <c r="E66" s="47">
        <v>-0.88170000000000004</v>
      </c>
      <c r="F66" s="47">
        <v>-7.8720000000000005E-3</v>
      </c>
      <c r="G66" s="47">
        <v>-0.92969999999999997</v>
      </c>
      <c r="H66" s="47">
        <v>-7.8790000000000006E-3</v>
      </c>
      <c r="I66" s="47">
        <v>-0.8075</v>
      </c>
      <c r="J66" s="47">
        <v>-6.2249999999999996E-3</v>
      </c>
      <c r="K66" s="47">
        <v>-0.72499999999999998</v>
      </c>
    </row>
    <row r="67" spans="1:12" x14ac:dyDescent="0.2">
      <c r="A67" s="25">
        <v>6</v>
      </c>
      <c r="B67" s="25">
        <v>4</v>
      </c>
      <c r="C67" s="25" t="s">
        <v>135</v>
      </c>
      <c r="D67" s="47">
        <v>-4.9750000000000003E-3</v>
      </c>
      <c r="E67" s="47">
        <v>-0.86229999999999996</v>
      </c>
      <c r="F67" s="47">
        <v>-6.9109999999999996E-3</v>
      </c>
      <c r="G67" s="47">
        <v>-0.94820000000000004</v>
      </c>
      <c r="H67" s="47">
        <v>-6.4700000000000001E-3</v>
      </c>
      <c r="I67" s="47">
        <v>-0.85250000000000004</v>
      </c>
      <c r="J67" s="47">
        <v>-6.0629999999999998E-3</v>
      </c>
      <c r="K67" s="47">
        <v>-0.7651</v>
      </c>
    </row>
    <row r="68" spans="1:12" x14ac:dyDescent="0.2">
      <c r="A68" s="25">
        <v>7</v>
      </c>
      <c r="B68" s="25">
        <v>1</v>
      </c>
      <c r="C68" s="25" t="s">
        <v>136</v>
      </c>
      <c r="D68" s="47">
        <v>-1.2310000000000001E-3</v>
      </c>
      <c r="E68" s="47">
        <v>-0.76300000000000001</v>
      </c>
      <c r="F68" s="47">
        <v>-1.102E-2</v>
      </c>
      <c r="G68" s="47">
        <v>-0.9768</v>
      </c>
      <c r="H68" s="47">
        <v>-1.0529999999999999E-2</v>
      </c>
      <c r="I68" s="47">
        <v>-0.98409999999999997</v>
      </c>
      <c r="J68" s="47">
        <v>-8.1419999999999999E-3</v>
      </c>
      <c r="K68" s="47">
        <v>-0.98480000000000001</v>
      </c>
    </row>
    <row r="69" spans="1:12" x14ac:dyDescent="0.2">
      <c r="A69" s="25">
        <v>7</v>
      </c>
      <c r="B69" s="25">
        <v>1</v>
      </c>
      <c r="C69" s="25" t="s">
        <v>137</v>
      </c>
      <c r="D69" s="45">
        <v>-1.701E-3</v>
      </c>
      <c r="E69" s="45">
        <v>-0.81799999999999995</v>
      </c>
      <c r="F69" s="45">
        <v>-1.5810000000000001E-2</v>
      </c>
      <c r="G69" s="45">
        <v>-0.99139999999999995</v>
      </c>
      <c r="H69" s="45">
        <v>-1.405E-2</v>
      </c>
      <c r="I69" s="45">
        <v>-0.99309999999999998</v>
      </c>
      <c r="J69" s="45">
        <v>-1.157E-2</v>
      </c>
      <c r="K69" s="45">
        <v>-0.99570000000000003</v>
      </c>
    </row>
    <row r="70" spans="1:12" x14ac:dyDescent="0.2">
      <c r="A70" s="25">
        <v>7</v>
      </c>
      <c r="B70" s="25">
        <v>1</v>
      </c>
      <c r="C70" s="25" t="s">
        <v>135</v>
      </c>
      <c r="D70" s="45">
        <v>-3.1519999999999999E-3</v>
      </c>
      <c r="E70" s="45">
        <v>-0.90190000000000003</v>
      </c>
      <c r="F70" s="45">
        <v>-1.2070000000000001E-2</v>
      </c>
      <c r="G70" s="45">
        <v>-0.99019999999999997</v>
      </c>
      <c r="H70" s="45">
        <v>-9.4719999999999995E-3</v>
      </c>
      <c r="I70" s="45">
        <v>-0.98099999999999998</v>
      </c>
      <c r="J70" s="45">
        <v>-7.143E-3</v>
      </c>
      <c r="K70" s="45">
        <v>-0.97870000000000001</v>
      </c>
    </row>
    <row r="71" spans="1:12" x14ac:dyDescent="0.2">
      <c r="A71" s="25">
        <v>7</v>
      </c>
      <c r="B71" s="25">
        <v>2</v>
      </c>
      <c r="C71" s="25" t="s">
        <v>136</v>
      </c>
      <c r="D71" s="47">
        <v>-2.4910000000000002E-3</v>
      </c>
      <c r="E71" s="45">
        <v>-0.74450000000000005</v>
      </c>
      <c r="F71" s="47">
        <v>-8.5819999999999994E-3</v>
      </c>
      <c r="G71" s="45">
        <v>-0.94679999999999997</v>
      </c>
      <c r="H71" s="47">
        <v>-7.0780000000000001E-3</v>
      </c>
      <c r="I71" s="45">
        <v>-0.94430000000000003</v>
      </c>
      <c r="J71" s="47">
        <v>-6.3930000000000002E-3</v>
      </c>
      <c r="K71" s="45">
        <v>-0.94450000000000001</v>
      </c>
    </row>
    <row r="72" spans="1:12" x14ac:dyDescent="0.2">
      <c r="A72" s="25">
        <v>7</v>
      </c>
      <c r="B72" s="25">
        <v>2</v>
      </c>
      <c r="C72" s="25" t="s">
        <v>137</v>
      </c>
      <c r="D72" s="47">
        <v>-1.5499999999999999E-3</v>
      </c>
      <c r="E72" s="45">
        <v>-0.44619999999999999</v>
      </c>
      <c r="F72" s="47">
        <v>-6.2579999999999997E-3</v>
      </c>
      <c r="G72" s="45">
        <v>-0.92430000000000001</v>
      </c>
      <c r="H72" s="47">
        <v>-3.3570000000000002E-3</v>
      </c>
      <c r="I72" s="45">
        <v>-0.83720000000000006</v>
      </c>
      <c r="J72" s="47">
        <v>-2.6419999999999998E-3</v>
      </c>
      <c r="K72" s="45">
        <v>-0.71919999999999995</v>
      </c>
    </row>
    <row r="73" spans="1:12" x14ac:dyDescent="0.2">
      <c r="A73" s="25">
        <v>7</v>
      </c>
      <c r="B73" s="25">
        <v>3</v>
      </c>
      <c r="C73" s="25" t="s">
        <v>136</v>
      </c>
      <c r="D73" s="47">
        <v>-2.2239999999999998E-3</v>
      </c>
      <c r="E73" s="47">
        <v>-0.8095</v>
      </c>
      <c r="F73" s="47">
        <v>-6.319E-3</v>
      </c>
      <c r="G73" s="47">
        <v>-0.94399999999999995</v>
      </c>
      <c r="H73" s="47">
        <v>-7.2890000000000003E-3</v>
      </c>
      <c r="I73" s="47">
        <v>-0.9698</v>
      </c>
      <c r="J73" s="47">
        <v>-8.4880000000000008E-3</v>
      </c>
      <c r="K73" s="47">
        <v>-0.97609999999999997</v>
      </c>
    </row>
    <row r="74" spans="1:12" x14ac:dyDescent="0.2">
      <c r="A74" s="25">
        <v>7</v>
      </c>
      <c r="B74" s="25">
        <v>3</v>
      </c>
      <c r="C74" s="25" t="s">
        <v>137</v>
      </c>
      <c r="D74" s="45">
        <v>-2.3219999999999998E-3</v>
      </c>
      <c r="E74" s="45">
        <v>-0.90949999999999998</v>
      </c>
      <c r="F74" s="45">
        <v>-9.2569999999999996E-3</v>
      </c>
      <c r="G74" s="45">
        <v>-0.99319999999999997</v>
      </c>
      <c r="H74" s="45">
        <v>-7.8869999999999999E-3</v>
      </c>
      <c r="I74" s="45">
        <v>-0.99329999999999996</v>
      </c>
      <c r="J74" s="45">
        <v>-6.7429999999999999E-3</v>
      </c>
      <c r="K74" s="45">
        <v>-0.99199999999999999</v>
      </c>
    </row>
    <row r="75" spans="1:12" x14ac:dyDescent="0.2">
      <c r="A75" s="25">
        <v>7</v>
      </c>
      <c r="B75" s="25">
        <v>3</v>
      </c>
      <c r="C75" s="25" t="s">
        <v>135</v>
      </c>
      <c r="D75" s="45">
        <v>-1.4139999999999999E-3</v>
      </c>
      <c r="E75" s="47">
        <v>-0.73780000000000001</v>
      </c>
      <c r="F75" s="45">
        <v>-8.7740000000000005E-3</v>
      </c>
      <c r="G75" s="45">
        <v>-0.98209999999999997</v>
      </c>
      <c r="H75" s="45">
        <v>-7.0600000000000003E-3</v>
      </c>
      <c r="I75" s="45">
        <v>-0.98360000000000003</v>
      </c>
      <c r="J75" s="45">
        <v>-5.3579999999999999E-3</v>
      </c>
      <c r="K75" s="45">
        <v>-0.97660000000000002</v>
      </c>
    </row>
    <row r="76" spans="1:12" x14ac:dyDescent="0.2">
      <c r="A76" s="25">
        <v>7</v>
      </c>
      <c r="B76" s="25">
        <v>4</v>
      </c>
      <c r="C76" s="25" t="s">
        <v>136</v>
      </c>
      <c r="D76" s="47">
        <v>-1.201E-3</v>
      </c>
      <c r="E76" s="47">
        <v>-0.68920000000000003</v>
      </c>
      <c r="F76" s="47">
        <v>-1.4800000000000001E-2</v>
      </c>
      <c r="G76" s="47">
        <v>-0.72599999999999998</v>
      </c>
      <c r="H76" s="47">
        <v>-7.1190000000000003E-3</v>
      </c>
      <c r="I76" s="47">
        <v>-0.82509999999999994</v>
      </c>
      <c r="J76" s="47">
        <v>-1.094E-2</v>
      </c>
      <c r="K76" s="47">
        <v>-0.84660000000000002</v>
      </c>
    </row>
    <row r="77" spans="1:12" x14ac:dyDescent="0.2">
      <c r="A77" s="25">
        <v>7</v>
      </c>
      <c r="B77" s="25">
        <v>4</v>
      </c>
      <c r="C77" s="25" t="s">
        <v>137</v>
      </c>
      <c r="D77" s="45">
        <v>-8.2709999999999999E-4</v>
      </c>
      <c r="E77" s="47">
        <v>-0.3256</v>
      </c>
      <c r="F77" s="45">
        <v>-7.7169999999999999E-3</v>
      </c>
      <c r="G77" s="47">
        <v>-0.93959999999999999</v>
      </c>
      <c r="H77" s="45">
        <v>-5.3309999999999998E-3</v>
      </c>
      <c r="I77" s="47">
        <v>-0.9355</v>
      </c>
      <c r="J77" s="45">
        <v>-5.6759999999999996E-3</v>
      </c>
      <c r="K77" s="47">
        <v>-0.91359999999999997</v>
      </c>
    </row>
    <row r="78" spans="1:12" x14ac:dyDescent="0.2">
      <c r="A78" s="25">
        <v>7</v>
      </c>
      <c r="B78" s="25">
        <v>4</v>
      </c>
      <c r="C78" s="25" t="s">
        <v>135</v>
      </c>
      <c r="D78" s="45">
        <v>-1.2769999999999999E-3</v>
      </c>
      <c r="E78" s="45">
        <v>-0.68820000000000003</v>
      </c>
      <c r="F78" s="45">
        <v>-1.0359999999999999E-2</v>
      </c>
      <c r="G78" s="45">
        <v>-0.94969999999999999</v>
      </c>
      <c r="H78" s="45">
        <v>-8.482E-3</v>
      </c>
      <c r="I78" s="45">
        <v>-0.95799999999999996</v>
      </c>
      <c r="J78" s="45">
        <v>-8.6490000000000004E-3</v>
      </c>
      <c r="K78" s="45">
        <v>-0.93969999999999998</v>
      </c>
      <c r="L78" s="24"/>
    </row>
    <row r="79" spans="1:12" x14ac:dyDescent="0.2">
      <c r="A79" s="25">
        <v>8</v>
      </c>
      <c r="B79" s="25">
        <v>1</v>
      </c>
      <c r="C79" s="25" t="s">
        <v>136</v>
      </c>
      <c r="D79" s="47">
        <v>-2.5019999999999999E-3</v>
      </c>
      <c r="E79" s="47">
        <v>-0.92100000000000004</v>
      </c>
      <c r="F79" s="47">
        <v>-2.205E-2</v>
      </c>
      <c r="G79" s="47">
        <v>-0.98419999999999996</v>
      </c>
      <c r="H79" s="47">
        <v>-1.762E-2</v>
      </c>
      <c r="I79" s="47">
        <v>-0.99680000000000002</v>
      </c>
      <c r="J79" s="47">
        <v>-1.8450000000000001E-2</v>
      </c>
      <c r="K79" s="47">
        <v>-0.99529999999999996</v>
      </c>
      <c r="L79" s="24"/>
    </row>
    <row r="80" spans="1:12" x14ac:dyDescent="0.2">
      <c r="A80" s="25">
        <v>8</v>
      </c>
      <c r="B80" s="25">
        <v>1</v>
      </c>
      <c r="C80" s="25" t="s">
        <v>137</v>
      </c>
      <c r="D80" s="47">
        <v>-2.8479999999999998E-3</v>
      </c>
      <c r="E80" s="47">
        <v>-0.94850000000000001</v>
      </c>
      <c r="F80" s="47">
        <v>-1.057E-2</v>
      </c>
      <c r="G80" s="47">
        <v>-0.97409999999999997</v>
      </c>
      <c r="H80" s="47">
        <v>-9.2829999999999996E-3</v>
      </c>
      <c r="I80" s="47">
        <v>-0.99180000000000001</v>
      </c>
      <c r="J80" s="47">
        <v>-8.7290000000000006E-3</v>
      </c>
      <c r="K80" s="47">
        <v>-0.98629999999999995</v>
      </c>
      <c r="L80" s="24"/>
    </row>
    <row r="81" spans="1:12" x14ac:dyDescent="0.2">
      <c r="A81" s="25">
        <v>8</v>
      </c>
      <c r="B81" s="25">
        <v>1</v>
      </c>
      <c r="C81" s="25" t="s">
        <v>135</v>
      </c>
      <c r="D81" s="47">
        <v>-2.6199999999999999E-3</v>
      </c>
      <c r="E81" s="45">
        <v>-0.93220000000000003</v>
      </c>
      <c r="F81" s="47">
        <v>-1.312E-2</v>
      </c>
      <c r="G81" s="45">
        <v>-0.98809999999999998</v>
      </c>
      <c r="H81" s="47">
        <v>-1.239E-2</v>
      </c>
      <c r="I81" s="45">
        <v>-0.99590000000000001</v>
      </c>
      <c r="J81" s="47">
        <v>-1.2070000000000001E-2</v>
      </c>
      <c r="K81" s="45">
        <v>-0.98829999999999996</v>
      </c>
    </row>
    <row r="82" spans="1:12" x14ac:dyDescent="0.2">
      <c r="A82" s="25">
        <v>8</v>
      </c>
      <c r="B82" s="25">
        <v>2</v>
      </c>
      <c r="C82" s="25" t="s">
        <v>136</v>
      </c>
      <c r="D82" s="45">
        <v>-3.797E-3</v>
      </c>
      <c r="E82" s="47">
        <v>-0.92859999999999998</v>
      </c>
      <c r="F82" s="45">
        <v>-1.1429999999999999E-2</v>
      </c>
      <c r="G82" s="47">
        <v>-0.95030000000000003</v>
      </c>
      <c r="H82" s="45">
        <v>-9.6249999999999999E-3</v>
      </c>
      <c r="I82" s="47">
        <v>-0.98529999999999995</v>
      </c>
      <c r="J82" s="45">
        <v>-9.8370000000000003E-3</v>
      </c>
      <c r="K82" s="47">
        <v>-0.9698</v>
      </c>
    </row>
    <row r="83" spans="1:12" x14ac:dyDescent="0.2">
      <c r="A83" s="25">
        <v>8</v>
      </c>
      <c r="B83" s="25">
        <v>2</v>
      </c>
      <c r="C83" s="25" t="s">
        <v>137</v>
      </c>
      <c r="D83" s="45">
        <v>-2.843E-3</v>
      </c>
      <c r="E83" s="47">
        <v>-0.90559999999999996</v>
      </c>
      <c r="F83" s="45">
        <v>-1.4080000000000001E-2</v>
      </c>
      <c r="G83" s="45">
        <v>-0.98089999999999999</v>
      </c>
      <c r="H83" s="45">
        <v>-1.115E-2</v>
      </c>
      <c r="I83" s="45">
        <v>-0.9869</v>
      </c>
      <c r="J83" s="45">
        <v>-1.145E-2</v>
      </c>
      <c r="K83" s="45">
        <v>-0.97060000000000002</v>
      </c>
      <c r="L83" s="24"/>
    </row>
    <row r="84" spans="1:12" x14ac:dyDescent="0.2">
      <c r="A84" s="25">
        <v>8</v>
      </c>
      <c r="B84" s="25">
        <v>3</v>
      </c>
      <c r="C84" s="25" t="s">
        <v>136</v>
      </c>
      <c r="D84" s="47">
        <v>-1.8439999999999999E-3</v>
      </c>
      <c r="E84" s="45">
        <v>-0.85229999999999995</v>
      </c>
      <c r="F84" s="47">
        <v>-1.435E-2</v>
      </c>
      <c r="G84" s="45">
        <v>-0.97970000000000002</v>
      </c>
      <c r="H84" s="47">
        <v>-1.125E-2</v>
      </c>
      <c r="I84" s="45">
        <v>-0.99360000000000004</v>
      </c>
      <c r="J84" s="47">
        <v>-1.1299999999999999E-2</v>
      </c>
      <c r="K84" s="45">
        <v>-0.99390000000000001</v>
      </c>
    </row>
    <row r="85" spans="1:12" x14ac:dyDescent="0.2">
      <c r="A85" s="25">
        <v>8</v>
      </c>
      <c r="B85" s="25">
        <v>3</v>
      </c>
      <c r="C85" s="25" t="s">
        <v>137</v>
      </c>
      <c r="D85" s="47">
        <v>-2.2880000000000001E-3</v>
      </c>
      <c r="E85" s="47">
        <v>-0.87019999999999997</v>
      </c>
      <c r="F85" s="47">
        <v>-9.7470000000000005E-3</v>
      </c>
      <c r="G85" s="45">
        <v>-0.96160000000000001</v>
      </c>
      <c r="H85" s="47">
        <v>-8.8649999999999996E-3</v>
      </c>
      <c r="I85" s="45">
        <v>-0.98260000000000003</v>
      </c>
      <c r="J85" s="47">
        <v>-1.044E-2</v>
      </c>
      <c r="K85" s="45">
        <v>-0.98109999999999997</v>
      </c>
    </row>
    <row r="86" spans="1:12" x14ac:dyDescent="0.2">
      <c r="A86" s="25">
        <v>8</v>
      </c>
      <c r="B86" s="25">
        <v>3</v>
      </c>
      <c r="C86" s="25" t="s">
        <v>135</v>
      </c>
      <c r="D86" s="47">
        <v>-2.562E-3</v>
      </c>
      <c r="E86" s="45">
        <v>-0.94230000000000003</v>
      </c>
      <c r="F86" s="47">
        <v>-1.1039999999999999E-2</v>
      </c>
      <c r="G86" s="45">
        <v>-0.98209999999999997</v>
      </c>
      <c r="H86" s="47">
        <v>-9.2020000000000001E-3</v>
      </c>
      <c r="I86" s="45">
        <v>-0.99529999999999996</v>
      </c>
      <c r="J86" s="47">
        <v>-9.2259999999999998E-3</v>
      </c>
      <c r="K86" s="45">
        <v>-0.99180000000000001</v>
      </c>
    </row>
    <row r="87" spans="1:12" x14ac:dyDescent="0.2">
      <c r="A87" s="25">
        <v>8</v>
      </c>
      <c r="B87" s="25">
        <v>4</v>
      </c>
      <c r="C87" s="25" t="s">
        <v>136</v>
      </c>
      <c r="D87" s="45">
        <v>-3.3289999999999999E-3</v>
      </c>
      <c r="E87" s="47">
        <v>-0.91900000000000004</v>
      </c>
      <c r="F87" s="45">
        <v>-8.8400000000000006E-3</v>
      </c>
      <c r="G87" s="47">
        <v>-0.97</v>
      </c>
      <c r="H87" s="45">
        <v>-8.8780000000000005E-3</v>
      </c>
      <c r="I87" s="47">
        <v>-0.98909999999999998</v>
      </c>
      <c r="J87" s="45">
        <v>-9.9539999999999993E-3</v>
      </c>
      <c r="K87" s="47">
        <v>-0.99119999999999997</v>
      </c>
    </row>
    <row r="88" spans="1:12" x14ac:dyDescent="0.2">
      <c r="A88" s="25">
        <v>8</v>
      </c>
      <c r="B88" s="25">
        <v>4</v>
      </c>
      <c r="C88" s="25" t="s">
        <v>137</v>
      </c>
      <c r="D88" s="45">
        <v>-3.1199999999999999E-3</v>
      </c>
      <c r="E88" s="45">
        <v>-0.871</v>
      </c>
      <c r="F88" s="45">
        <v>-9.58E-3</v>
      </c>
      <c r="G88" s="45">
        <v>-0.95789999999999997</v>
      </c>
      <c r="H88" s="45">
        <v>-9.8010000000000007E-3</v>
      </c>
      <c r="I88" s="45">
        <v>-0.98740000000000006</v>
      </c>
      <c r="J88" s="45">
        <v>-9.2320000000000006E-3</v>
      </c>
      <c r="K88" s="45">
        <v>-0.96640000000000004</v>
      </c>
    </row>
    <row r="89" spans="1:12" x14ac:dyDescent="0.2">
      <c r="A89" s="25">
        <v>8</v>
      </c>
      <c r="B89" s="25">
        <v>4</v>
      </c>
      <c r="C89" s="25" t="s">
        <v>135</v>
      </c>
      <c r="D89" s="45">
        <v>-3.6600000000000001E-3</v>
      </c>
      <c r="E89" s="45">
        <v>-0.89929999999999999</v>
      </c>
      <c r="F89" s="45">
        <v>-1.018E-2</v>
      </c>
      <c r="G89" s="45">
        <v>-0.98009999999999997</v>
      </c>
      <c r="H89" s="45">
        <v>-9.4140000000000005E-3</v>
      </c>
      <c r="I89" s="45">
        <v>-0.99260000000000004</v>
      </c>
      <c r="J89" s="45">
        <v>-1.001E-2</v>
      </c>
      <c r="K89" s="45">
        <v>-0.98419999999999996</v>
      </c>
    </row>
    <row r="90" spans="1:12" x14ac:dyDescent="0.2">
      <c r="A90" s="25">
        <v>9</v>
      </c>
      <c r="B90" s="25">
        <v>1</v>
      </c>
      <c r="C90" s="25" t="s">
        <v>136</v>
      </c>
      <c r="D90" s="47">
        <v>-1.639E-3</v>
      </c>
      <c r="E90" s="47">
        <v>-0.55049999999999999</v>
      </c>
      <c r="F90" s="47">
        <v>-1.4149999999999999E-2</v>
      </c>
      <c r="G90" s="47">
        <v>-0.98150000000000004</v>
      </c>
      <c r="H90" s="47">
        <v>-1.201E-2</v>
      </c>
      <c r="I90" s="47">
        <v>-0.95750000000000002</v>
      </c>
      <c r="J90" s="47">
        <v>-1.4449999999999999E-2</v>
      </c>
      <c r="K90" s="47">
        <v>-0.98019999999999996</v>
      </c>
    </row>
    <row r="91" spans="1:12" x14ac:dyDescent="0.2">
      <c r="A91" s="25">
        <v>9</v>
      </c>
      <c r="B91" s="25">
        <v>1</v>
      </c>
      <c r="C91" s="25" t="s">
        <v>137</v>
      </c>
      <c r="D91" s="47">
        <v>-2.1250000000000002E-3</v>
      </c>
      <c r="E91" s="47">
        <v>-0.78839999999999999</v>
      </c>
      <c r="F91" s="45">
        <v>-2.1229999999999999E-2</v>
      </c>
      <c r="G91" s="47">
        <v>-0.98839999999999995</v>
      </c>
      <c r="H91" s="45">
        <v>-1.9380000000000001E-2</v>
      </c>
      <c r="I91" s="47">
        <v>-0.97640000000000005</v>
      </c>
      <c r="J91" s="45">
        <v>-2.0070000000000001E-2</v>
      </c>
      <c r="K91" s="47">
        <v>-0.98760000000000003</v>
      </c>
    </row>
    <row r="92" spans="1:12" x14ac:dyDescent="0.2">
      <c r="A92" s="25">
        <v>9</v>
      </c>
      <c r="B92" s="25">
        <v>1</v>
      </c>
      <c r="C92" s="25" t="s">
        <v>135</v>
      </c>
      <c r="D92" s="47">
        <v>-1.1379999999999999E-3</v>
      </c>
      <c r="E92" s="47">
        <v>-0.55430000000000001</v>
      </c>
      <c r="F92" s="47">
        <v>-1.644E-2</v>
      </c>
      <c r="G92" s="47">
        <v>-0.95130000000000003</v>
      </c>
      <c r="H92" s="47">
        <v>-1.8790000000000001E-2</v>
      </c>
      <c r="I92" s="47">
        <v>-0.92369999999999997</v>
      </c>
      <c r="J92" s="47">
        <v>-1.6049999999999998E-2</v>
      </c>
      <c r="K92" s="47">
        <v>-0.94489999999999996</v>
      </c>
    </row>
    <row r="93" spans="1:12" x14ac:dyDescent="0.2">
      <c r="A93" s="25">
        <v>9</v>
      </c>
      <c r="B93" s="25">
        <v>2</v>
      </c>
      <c r="C93" s="25" t="s">
        <v>136</v>
      </c>
      <c r="D93" s="47">
        <v>-2.8509999999999998E-3</v>
      </c>
      <c r="E93" s="47">
        <v>-0.80089999999999995</v>
      </c>
      <c r="F93" s="47">
        <v>-5.973E-3</v>
      </c>
      <c r="G93" s="47">
        <v>-0.95369999999999999</v>
      </c>
      <c r="H93" s="47">
        <v>-5.5490000000000001E-3</v>
      </c>
      <c r="I93" s="47">
        <v>-0.82250000000000001</v>
      </c>
      <c r="J93" s="47">
        <v>-7.4539999999999997E-3</v>
      </c>
      <c r="K93" s="47">
        <v>-0.95040000000000002</v>
      </c>
    </row>
    <row r="94" spans="1:12" x14ac:dyDescent="0.2">
      <c r="A94" s="25">
        <v>9</v>
      </c>
      <c r="B94" s="25">
        <v>2</v>
      </c>
      <c r="C94" s="25" t="s">
        <v>137</v>
      </c>
      <c r="D94" s="47">
        <v>-5.3030000000000004E-3</v>
      </c>
      <c r="E94" s="47">
        <v>-0.66869999999999996</v>
      </c>
      <c r="F94" s="47">
        <v>-7.6109999999999997E-3</v>
      </c>
      <c r="G94" s="47">
        <v>-0.85909999999999997</v>
      </c>
      <c r="H94" s="47">
        <v>-6.215E-3</v>
      </c>
      <c r="I94" s="47">
        <v>-0.67379999999999995</v>
      </c>
      <c r="J94" s="47">
        <v>-1.1270000000000001E-2</v>
      </c>
      <c r="K94" s="47">
        <v>-0.93820000000000003</v>
      </c>
    </row>
    <row r="95" spans="1:12" x14ac:dyDescent="0.2">
      <c r="A95" s="25">
        <v>9</v>
      </c>
      <c r="B95" s="25">
        <v>2</v>
      </c>
      <c r="C95" s="25" t="s">
        <v>135</v>
      </c>
      <c r="D95" s="47">
        <v>-3.9420000000000002E-3</v>
      </c>
      <c r="E95" s="47">
        <v>-0.82020000000000004</v>
      </c>
      <c r="F95" s="47">
        <v>-1.197E-2</v>
      </c>
      <c r="G95" s="47">
        <v>-0.94130000000000003</v>
      </c>
      <c r="H95" s="47">
        <v>-1.269E-2</v>
      </c>
      <c r="I95" s="47">
        <v>-0.85499999999999998</v>
      </c>
      <c r="J95" s="47">
        <v>-1.307E-2</v>
      </c>
      <c r="K95" s="47">
        <v>-0.93149999999999999</v>
      </c>
    </row>
    <row r="96" spans="1:12" x14ac:dyDescent="0.2">
      <c r="A96" s="25">
        <v>9</v>
      </c>
      <c r="B96" s="25">
        <v>3</v>
      </c>
      <c r="C96" s="25" t="s">
        <v>136</v>
      </c>
      <c r="D96" s="47">
        <v>-1.41E-3</v>
      </c>
      <c r="E96" s="47">
        <v>-0.54959999999999998</v>
      </c>
      <c r="F96" s="45">
        <v>-1.4109999999999999E-2</v>
      </c>
      <c r="G96" s="45">
        <v>-0.98229999999999995</v>
      </c>
      <c r="H96" s="45">
        <v>-1.1469999999999999E-2</v>
      </c>
      <c r="I96" s="45">
        <v>-0.91249999999999998</v>
      </c>
      <c r="J96" s="45">
        <v>-8.0549999999999997E-3</v>
      </c>
      <c r="K96" s="45">
        <v>-0.87870000000000004</v>
      </c>
    </row>
    <row r="97" spans="1:12" x14ac:dyDescent="0.2">
      <c r="A97" s="25">
        <v>9</v>
      </c>
      <c r="B97" s="25">
        <v>3</v>
      </c>
      <c r="C97" s="25" t="s">
        <v>137</v>
      </c>
      <c r="D97" s="47">
        <v>-3.3769999999999998E-3</v>
      </c>
      <c r="E97" s="47">
        <v>-0.89970000000000006</v>
      </c>
      <c r="F97" s="45">
        <v>-2.239E-2</v>
      </c>
      <c r="G97" s="45">
        <v>-0.98860000000000003</v>
      </c>
      <c r="H97" s="45">
        <v>-2.121E-2</v>
      </c>
      <c r="I97" s="45">
        <v>-0.97340000000000004</v>
      </c>
      <c r="J97" s="45">
        <v>-1.8489999999999999E-2</v>
      </c>
      <c r="K97" s="45">
        <v>-0.98170000000000002</v>
      </c>
    </row>
    <row r="98" spans="1:12" x14ac:dyDescent="0.2">
      <c r="A98" s="25">
        <v>9</v>
      </c>
      <c r="B98" s="25">
        <v>3</v>
      </c>
      <c r="C98" s="25" t="s">
        <v>135</v>
      </c>
      <c r="D98" s="47">
        <v>-4.2860000000000001E-4</v>
      </c>
      <c r="E98" s="47">
        <v>-9.0209999999999999E-2</v>
      </c>
      <c r="F98" s="45">
        <v>-1.7010000000000001E-2</v>
      </c>
      <c r="G98" s="45">
        <v>-0.99109999999999998</v>
      </c>
      <c r="H98" s="45">
        <v>-1.4500000000000001E-2</v>
      </c>
      <c r="I98" s="45">
        <v>-0.97040000000000004</v>
      </c>
      <c r="J98" s="45">
        <v>-1.3010000000000001E-2</v>
      </c>
      <c r="K98" s="45">
        <v>-0.96379999999999999</v>
      </c>
    </row>
    <row r="99" spans="1:12" x14ac:dyDescent="0.2">
      <c r="A99" s="25">
        <v>9</v>
      </c>
      <c r="B99" s="25">
        <v>4</v>
      </c>
      <c r="C99" s="25" t="s">
        <v>136</v>
      </c>
      <c r="D99" s="47">
        <v>-1.305E-3</v>
      </c>
      <c r="E99" s="47">
        <v>-0.45689999999999997</v>
      </c>
      <c r="F99" s="47">
        <v>-1.132E-2</v>
      </c>
      <c r="G99" s="47">
        <v>-0.94769999999999999</v>
      </c>
      <c r="H99" s="47">
        <v>-8.4180000000000001E-3</v>
      </c>
      <c r="I99" s="47">
        <v>-0.74509999999999998</v>
      </c>
      <c r="J99" s="47">
        <v>-1.294E-2</v>
      </c>
      <c r="K99" s="47">
        <v>-0.6825</v>
      </c>
    </row>
    <row r="100" spans="1:12" x14ac:dyDescent="0.2">
      <c r="A100" s="25">
        <v>9</v>
      </c>
      <c r="B100" s="25">
        <v>4</v>
      </c>
      <c r="C100" s="25" t="s">
        <v>137</v>
      </c>
      <c r="D100" s="47">
        <v>-1.4350000000000001E-3</v>
      </c>
      <c r="E100" s="47">
        <v>-0.3836</v>
      </c>
      <c r="F100" s="47">
        <v>-7.2240000000000004E-3</v>
      </c>
      <c r="G100" s="47">
        <v>-0.91400000000000003</v>
      </c>
      <c r="H100" s="47">
        <v>-4.6680000000000003E-3</v>
      </c>
      <c r="I100" s="47">
        <v>-0.70109999999999995</v>
      </c>
      <c r="J100" s="47">
        <v>-7.5339999999999999E-3</v>
      </c>
      <c r="K100" s="47">
        <v>-0.70209999999999995</v>
      </c>
    </row>
    <row r="101" spans="1:12" x14ac:dyDescent="0.2">
      <c r="A101" s="25">
        <v>9</v>
      </c>
      <c r="B101" s="25">
        <v>4</v>
      </c>
      <c r="C101" s="25" t="s">
        <v>135</v>
      </c>
      <c r="D101" s="47">
        <v>-3.9579999999999997E-3</v>
      </c>
      <c r="E101" s="47">
        <v>-0.86019999999999996</v>
      </c>
      <c r="F101" s="47">
        <v>-9.1120000000000003E-3</v>
      </c>
      <c r="G101" s="47">
        <v>-0.97309999999999997</v>
      </c>
      <c r="H101" s="47">
        <v>-7.3920000000000001E-3</v>
      </c>
      <c r="I101" s="47">
        <v>-0.93730000000000002</v>
      </c>
      <c r="J101" s="47">
        <v>-9.7090000000000006E-3</v>
      </c>
      <c r="K101" s="47">
        <v>-0.89670000000000005</v>
      </c>
    </row>
    <row r="102" spans="1:12" x14ac:dyDescent="0.2">
      <c r="A102" s="25">
        <v>10</v>
      </c>
      <c r="B102" s="25">
        <v>1</v>
      </c>
      <c r="C102" s="25" t="s">
        <v>136</v>
      </c>
      <c r="D102" s="47">
        <v>-2.8990000000000001E-3</v>
      </c>
      <c r="E102" s="47">
        <v>-0.91049999999999998</v>
      </c>
      <c r="F102" s="47">
        <v>-1.435E-2</v>
      </c>
      <c r="G102" s="47">
        <v>-0.98870000000000002</v>
      </c>
      <c r="H102" s="47">
        <v>-1.8679999999999999E-2</v>
      </c>
      <c r="I102" s="47">
        <v>-0.99480000000000002</v>
      </c>
      <c r="J102" s="47">
        <v>-1.6420000000000001E-2</v>
      </c>
      <c r="K102" s="47">
        <v>-0.99480000000000002</v>
      </c>
    </row>
    <row r="103" spans="1:12" x14ac:dyDescent="0.2">
      <c r="A103" s="25">
        <v>10</v>
      </c>
      <c r="B103" s="25">
        <v>1</v>
      </c>
      <c r="C103" s="25" t="s">
        <v>137</v>
      </c>
      <c r="D103" s="47">
        <v>-9.6040000000000003E-4</v>
      </c>
      <c r="E103" s="47">
        <v>-0.50760000000000005</v>
      </c>
      <c r="F103" s="47">
        <v>-1.2200000000000001E-2</v>
      </c>
      <c r="G103" s="47">
        <v>-0.94479999999999997</v>
      </c>
      <c r="H103" s="47">
        <v>-2.1999999999999999E-2</v>
      </c>
      <c r="I103" s="47">
        <v>-0.96050000000000002</v>
      </c>
      <c r="J103" s="47">
        <v>-1.5939999999999999E-2</v>
      </c>
      <c r="K103" s="47">
        <v>-0.98240000000000005</v>
      </c>
    </row>
    <row r="104" spans="1:12" x14ac:dyDescent="0.2">
      <c r="A104" s="25">
        <v>10</v>
      </c>
      <c r="B104" s="25">
        <v>1</v>
      </c>
      <c r="C104" s="25" t="s">
        <v>135</v>
      </c>
      <c r="D104" s="47">
        <v>-2.5469999999999998E-3</v>
      </c>
      <c r="E104" s="47">
        <v>-0.78639999999999999</v>
      </c>
      <c r="F104" s="47">
        <v>-1.5810000000000001E-2</v>
      </c>
      <c r="G104" s="47">
        <v>-0.91930000000000001</v>
      </c>
      <c r="H104" s="47">
        <v>-1.336E-2</v>
      </c>
      <c r="I104" s="47">
        <v>-0.94159999999999999</v>
      </c>
      <c r="J104" s="47">
        <v>-1.5520000000000001E-2</v>
      </c>
      <c r="K104" s="47">
        <v>-0.97309999999999997</v>
      </c>
    </row>
    <row r="105" spans="1:12" x14ac:dyDescent="0.2">
      <c r="A105" s="25">
        <v>10</v>
      </c>
      <c r="B105" s="25">
        <v>2</v>
      </c>
      <c r="C105" s="25" t="s">
        <v>136</v>
      </c>
      <c r="D105" s="47">
        <v>-2.8839999999999998E-3</v>
      </c>
      <c r="E105" s="47">
        <v>-0.86060000000000003</v>
      </c>
      <c r="F105" s="47">
        <v>-8.4419999999999999E-3</v>
      </c>
      <c r="G105" s="47">
        <v>-0.95150000000000001</v>
      </c>
      <c r="H105" s="47">
        <v>-8.5749999999999993E-3</v>
      </c>
      <c r="I105" s="47">
        <v>-0.9617</v>
      </c>
      <c r="J105" s="47">
        <v>-8.5070000000000007E-3</v>
      </c>
      <c r="K105" s="47">
        <v>-0.97719999999999996</v>
      </c>
    </row>
    <row r="106" spans="1:12" x14ac:dyDescent="0.2">
      <c r="A106" s="25">
        <v>10</v>
      </c>
      <c r="B106" s="25">
        <v>2</v>
      </c>
      <c r="C106" s="25" t="s">
        <v>137</v>
      </c>
      <c r="D106" s="47">
        <v>-3.666E-3</v>
      </c>
      <c r="E106" s="47">
        <v>-0.91069999999999995</v>
      </c>
      <c r="F106" s="47">
        <v>-1.4880000000000001E-2</v>
      </c>
      <c r="G106" s="47">
        <v>-0.98919999999999997</v>
      </c>
      <c r="H106" s="47">
        <v>-1.238E-2</v>
      </c>
      <c r="I106" s="47">
        <v>-0.99080000000000001</v>
      </c>
      <c r="J106" s="47">
        <v>-1.154E-2</v>
      </c>
      <c r="K106" s="47">
        <v>-0.99250000000000005</v>
      </c>
      <c r="L106" s="24"/>
    </row>
    <row r="107" spans="1:12" x14ac:dyDescent="0.2">
      <c r="A107" s="25">
        <v>10</v>
      </c>
      <c r="B107" s="25">
        <v>2</v>
      </c>
      <c r="C107" s="25" t="s">
        <v>135</v>
      </c>
      <c r="D107" s="47">
        <v>-6.8739999999999999E-3</v>
      </c>
      <c r="E107" s="47">
        <v>-0.79659999999999997</v>
      </c>
      <c r="F107" s="47">
        <v>-1.001E-2</v>
      </c>
      <c r="G107" s="47">
        <v>-0.97109999999999996</v>
      </c>
      <c r="H107" s="47">
        <v>-7.456E-3</v>
      </c>
      <c r="I107" s="47">
        <v>-0.9365</v>
      </c>
      <c r="J107" s="47">
        <v>-7.0280000000000004E-3</v>
      </c>
      <c r="K107" s="47">
        <v>-0.9173</v>
      </c>
    </row>
    <row r="108" spans="1:12" x14ac:dyDescent="0.2">
      <c r="A108" s="25">
        <v>10</v>
      </c>
      <c r="B108" s="25">
        <v>3</v>
      </c>
      <c r="C108" s="25" t="s">
        <v>136</v>
      </c>
      <c r="D108" s="47">
        <v>-2.8479999999999998E-3</v>
      </c>
      <c r="E108" s="47">
        <v>-0.89780000000000004</v>
      </c>
      <c r="F108" s="45">
        <v>-1.6920000000000001E-2</v>
      </c>
      <c r="G108" s="45">
        <v>-0.9909</v>
      </c>
      <c r="H108" s="45">
        <v>-1.5859999999999999E-2</v>
      </c>
      <c r="I108" s="45">
        <v>-0.99099999999999999</v>
      </c>
      <c r="J108" s="45">
        <v>-1.3690000000000001E-2</v>
      </c>
      <c r="K108" s="45">
        <v>-0.99360000000000004</v>
      </c>
    </row>
    <row r="109" spans="1:12" x14ac:dyDescent="0.2">
      <c r="A109" s="25">
        <v>10</v>
      </c>
      <c r="B109" s="25">
        <v>3</v>
      </c>
      <c r="C109" s="25" t="s">
        <v>137</v>
      </c>
      <c r="D109" s="47">
        <v>-2.0079999999999998E-3</v>
      </c>
      <c r="E109" s="47">
        <v>-0.89739999999999998</v>
      </c>
      <c r="F109" s="45">
        <v>-1.6719999999999999E-2</v>
      </c>
      <c r="G109" s="45">
        <v>-0.97919999999999996</v>
      </c>
      <c r="H109" s="45">
        <v>-1.3849999999999999E-2</v>
      </c>
      <c r="I109" s="45">
        <v>-0.9637</v>
      </c>
      <c r="J109" s="45">
        <v>-8.1620000000000009E-3</v>
      </c>
      <c r="K109" s="45">
        <v>-0.95469999999999999</v>
      </c>
    </row>
    <row r="110" spans="1:12" x14ac:dyDescent="0.2">
      <c r="A110" s="25">
        <v>10</v>
      </c>
      <c r="B110" s="25">
        <v>3</v>
      </c>
      <c r="C110" s="25" t="s">
        <v>135</v>
      </c>
      <c r="D110" s="47">
        <v>-4.0429999999999997E-3</v>
      </c>
      <c r="E110" s="47">
        <v>-0.97919999999999996</v>
      </c>
      <c r="F110" s="45">
        <v>-2.2919999999999999E-2</v>
      </c>
      <c r="G110" s="45">
        <v>-0.99119999999999997</v>
      </c>
      <c r="H110" s="45">
        <v>-1.8350000000000002E-2</v>
      </c>
      <c r="I110" s="45">
        <v>-0.98950000000000005</v>
      </c>
      <c r="J110" s="45">
        <v>-1.874E-2</v>
      </c>
      <c r="K110" s="45">
        <v>-0.99460000000000004</v>
      </c>
    </row>
    <row r="111" spans="1:12" x14ac:dyDescent="0.2">
      <c r="A111" s="25">
        <v>10</v>
      </c>
      <c r="B111" s="25">
        <v>4</v>
      </c>
      <c r="C111" s="25" t="s">
        <v>136</v>
      </c>
      <c r="D111" s="47">
        <v>-5.1229999999999999E-3</v>
      </c>
      <c r="E111" s="47">
        <v>-0.92830000000000001</v>
      </c>
      <c r="F111" s="47">
        <v>-1.1950000000000001E-2</v>
      </c>
      <c r="G111" s="47">
        <v>-0.98280000000000001</v>
      </c>
      <c r="H111" s="47">
        <v>-1.018E-2</v>
      </c>
      <c r="I111" s="47">
        <v>-0.95469999999999999</v>
      </c>
      <c r="J111" s="47">
        <v>-1.2189999999999999E-2</v>
      </c>
      <c r="K111" s="47">
        <v>-0.97350000000000003</v>
      </c>
    </row>
    <row r="112" spans="1:12" x14ac:dyDescent="0.2">
      <c r="A112" s="25">
        <v>10</v>
      </c>
      <c r="B112" s="25">
        <v>4</v>
      </c>
      <c r="C112" s="25" t="s">
        <v>137</v>
      </c>
      <c r="D112" s="47">
        <v>-5.1879999999999999E-3</v>
      </c>
      <c r="E112" s="47">
        <v>-0.83750000000000002</v>
      </c>
      <c r="F112" s="47">
        <v>-1.226E-2</v>
      </c>
      <c r="G112" s="47">
        <v>-0.96719999999999995</v>
      </c>
      <c r="H112" s="47">
        <v>-1.0529999999999999E-2</v>
      </c>
      <c r="I112" s="47">
        <v>-0.9556</v>
      </c>
      <c r="J112" s="47">
        <v>-1.2070000000000001E-2</v>
      </c>
      <c r="K112" s="47">
        <v>-0.97360000000000002</v>
      </c>
    </row>
    <row r="113" spans="1:12" x14ac:dyDescent="0.2">
      <c r="A113" s="25">
        <v>10</v>
      </c>
      <c r="B113" s="25">
        <v>4</v>
      </c>
      <c r="C113" s="25" t="s">
        <v>135</v>
      </c>
      <c r="D113" s="47">
        <v>-9.7479999999999997E-3</v>
      </c>
      <c r="E113" s="47">
        <v>-0.97719999999999996</v>
      </c>
      <c r="F113" s="47">
        <v>-1.6879999999999999E-2</v>
      </c>
      <c r="G113" s="47">
        <v>-0.99399999999999999</v>
      </c>
      <c r="H113" s="47">
        <v>-1.2330000000000001E-2</v>
      </c>
      <c r="I113" s="47">
        <v>-0.99260000000000004</v>
      </c>
      <c r="J113" s="47">
        <v>-1.4999999999999999E-2</v>
      </c>
      <c r="K113" s="47">
        <v>-0.9909</v>
      </c>
      <c r="L113" s="24"/>
    </row>
    <row r="114" spans="1:12" x14ac:dyDescent="0.2">
      <c r="A114" s="25">
        <v>11</v>
      </c>
      <c r="B114" s="25">
        <v>1</v>
      </c>
      <c r="C114" s="25" t="s">
        <v>136</v>
      </c>
      <c r="D114" s="47">
        <v>-1.2019999999999999E-3</v>
      </c>
      <c r="E114" s="47">
        <v>-0.51470000000000005</v>
      </c>
      <c r="F114" s="47">
        <v>-1.115E-2</v>
      </c>
      <c r="G114" s="45">
        <v>-0.98440000000000005</v>
      </c>
      <c r="H114" s="47">
        <v>-1.119E-2</v>
      </c>
      <c r="I114" s="45">
        <v>-0.99029999999999996</v>
      </c>
      <c r="J114" s="47">
        <v>-1.421E-2</v>
      </c>
      <c r="K114" s="45">
        <v>-0.98319999999999996</v>
      </c>
      <c r="L114" s="24"/>
    </row>
    <row r="115" spans="1:12" x14ac:dyDescent="0.2">
      <c r="A115" s="25">
        <v>11</v>
      </c>
      <c r="B115" s="25">
        <v>1</v>
      </c>
      <c r="C115" s="25" t="s">
        <v>137</v>
      </c>
      <c r="D115" s="47">
        <v>-1.4350000000000001E-3</v>
      </c>
      <c r="E115" s="47">
        <v>-0.58760000000000001</v>
      </c>
      <c r="F115" s="47">
        <v>-1.967E-2</v>
      </c>
      <c r="G115" s="47">
        <v>-0.98970000000000002</v>
      </c>
      <c r="H115" s="47">
        <v>-1.436E-2</v>
      </c>
      <c r="I115" s="47">
        <v>-0.99319999999999997</v>
      </c>
      <c r="J115" s="47">
        <v>-1.3950000000000001E-2</v>
      </c>
      <c r="K115" s="47">
        <v>-0.97809999999999997</v>
      </c>
    </row>
    <row r="116" spans="1:12" x14ac:dyDescent="0.2">
      <c r="A116" s="25">
        <v>11</v>
      </c>
      <c r="B116" s="25">
        <v>1</v>
      </c>
      <c r="C116" s="25" t="s">
        <v>135</v>
      </c>
      <c r="D116" s="47">
        <v>-2.542E-3</v>
      </c>
      <c r="E116" s="47">
        <v>-0.85109999999999997</v>
      </c>
      <c r="F116" s="47">
        <v>-3.0769999999999999E-2</v>
      </c>
      <c r="G116" s="47">
        <v>-0.98799999999999999</v>
      </c>
      <c r="H116" s="47">
        <v>-2.0049999999999998E-2</v>
      </c>
      <c r="I116" s="45">
        <v>-0.99239999999999995</v>
      </c>
      <c r="J116" s="47">
        <v>-1.7950000000000001E-2</v>
      </c>
      <c r="K116" s="45">
        <v>-0.97089999999999999</v>
      </c>
    </row>
    <row r="117" spans="1:12" x14ac:dyDescent="0.2">
      <c r="A117" s="25">
        <v>11</v>
      </c>
      <c r="B117" s="25">
        <v>2</v>
      </c>
      <c r="C117" s="25" t="s">
        <v>136</v>
      </c>
      <c r="D117" s="47">
        <v>-1.7489999999999999E-3</v>
      </c>
      <c r="E117" s="47">
        <v>-0.72889999999999999</v>
      </c>
      <c r="F117" s="47">
        <v>-1.362E-2</v>
      </c>
      <c r="G117" s="47">
        <v>-0.98629999999999995</v>
      </c>
      <c r="H117" s="47">
        <v>-1.464E-2</v>
      </c>
      <c r="I117" s="47">
        <v>-0.98009999999999997</v>
      </c>
      <c r="J117" s="47">
        <v>-1.2239999999999999E-2</v>
      </c>
      <c r="K117" s="47">
        <v>-0.98099999999999998</v>
      </c>
    </row>
    <row r="118" spans="1:12" x14ac:dyDescent="0.2">
      <c r="A118" s="25">
        <v>11</v>
      </c>
      <c r="B118" s="25">
        <v>2</v>
      </c>
      <c r="C118" s="25" t="s">
        <v>137</v>
      </c>
      <c r="D118" s="47">
        <v>-1.493E-3</v>
      </c>
      <c r="E118" s="47">
        <v>-0.74</v>
      </c>
      <c r="F118" s="47">
        <v>-1.422E-2</v>
      </c>
      <c r="G118" s="47">
        <v>-0.98140000000000005</v>
      </c>
      <c r="H118" s="47">
        <v>-1.32E-2</v>
      </c>
      <c r="I118" s="47">
        <v>-0.97370000000000001</v>
      </c>
      <c r="J118" s="47">
        <v>-1.091E-2</v>
      </c>
      <c r="K118" s="47">
        <v>-0.97440000000000004</v>
      </c>
    </row>
    <row r="119" spans="1:12" x14ac:dyDescent="0.2">
      <c r="A119" s="25">
        <v>11</v>
      </c>
      <c r="B119" s="25">
        <v>2</v>
      </c>
      <c r="C119" s="25" t="s">
        <v>135</v>
      </c>
      <c r="D119" s="47">
        <v>-1.663E-3</v>
      </c>
      <c r="E119" s="47">
        <v>-0.65259999999999996</v>
      </c>
      <c r="F119" s="47">
        <v>-1.346E-2</v>
      </c>
      <c r="G119" s="47">
        <v>-0.97529999999999994</v>
      </c>
      <c r="H119" s="47">
        <v>-1.5089999999999999E-2</v>
      </c>
      <c r="I119" s="47">
        <v>-0.96640000000000004</v>
      </c>
      <c r="J119" s="47">
        <v>-1.1299999999999999E-2</v>
      </c>
      <c r="K119" s="47">
        <v>-0.96150000000000002</v>
      </c>
    </row>
    <row r="120" spans="1:12" x14ac:dyDescent="0.2">
      <c r="A120" s="25">
        <v>11</v>
      </c>
      <c r="B120" s="25">
        <v>3</v>
      </c>
      <c r="C120" s="25" t="s">
        <v>136</v>
      </c>
      <c r="D120" s="47">
        <v>-3.0999999999999999E-3</v>
      </c>
      <c r="E120" s="47">
        <v>-0.64300000000000002</v>
      </c>
      <c r="F120" s="47">
        <v>-1.8159999999999999E-2</v>
      </c>
      <c r="G120" s="47">
        <v>-0.98799999999999999</v>
      </c>
      <c r="H120" s="47">
        <v>-1.6299999999999999E-2</v>
      </c>
      <c r="I120" s="47">
        <v>-0.99280000000000002</v>
      </c>
      <c r="J120" s="47">
        <v>-1.653E-2</v>
      </c>
      <c r="K120" s="47">
        <v>-0.97609999999999997</v>
      </c>
    </row>
    <row r="121" spans="1:12" x14ac:dyDescent="0.2">
      <c r="A121" s="25">
        <v>11</v>
      </c>
      <c r="B121" s="25">
        <v>3</v>
      </c>
      <c r="C121" s="25" t="s">
        <v>137</v>
      </c>
      <c r="D121" s="47">
        <v>-4.7489999999999997E-3</v>
      </c>
      <c r="E121" s="47">
        <v>-0.82640000000000002</v>
      </c>
      <c r="F121" s="47">
        <v>-1.9050000000000001E-2</v>
      </c>
      <c r="G121" s="47">
        <v>-0.98970000000000002</v>
      </c>
      <c r="H121" s="47">
        <v>-1.8190000000000001E-2</v>
      </c>
      <c r="I121" s="47">
        <v>-0.99480000000000002</v>
      </c>
      <c r="J121" s="47">
        <v>-1.9130000000000001E-2</v>
      </c>
      <c r="K121" s="47">
        <v>-0.98450000000000004</v>
      </c>
    </row>
    <row r="122" spans="1:12" x14ac:dyDescent="0.2">
      <c r="A122" s="25">
        <v>11</v>
      </c>
      <c r="B122" s="25">
        <v>3</v>
      </c>
      <c r="C122" s="25" t="s">
        <v>135</v>
      </c>
      <c r="D122" s="47">
        <v>-4.8380000000000003E-3</v>
      </c>
      <c r="E122" s="47">
        <v>-0.86860000000000004</v>
      </c>
      <c r="F122" s="47">
        <v>-1.8409999999999999E-2</v>
      </c>
      <c r="G122" s="47">
        <v>-0.99199999999999999</v>
      </c>
      <c r="H122" s="47">
        <v>-1.7840000000000002E-2</v>
      </c>
      <c r="I122" s="47">
        <v>-0.99560000000000004</v>
      </c>
      <c r="J122" s="47">
        <v>-1.7500000000000002E-2</v>
      </c>
      <c r="K122" s="47">
        <v>-0.98180000000000001</v>
      </c>
    </row>
    <row r="123" spans="1:12" x14ac:dyDescent="0.2">
      <c r="A123" s="25">
        <v>11</v>
      </c>
      <c r="B123" s="25">
        <v>4</v>
      </c>
      <c r="C123" s="25" t="s">
        <v>136</v>
      </c>
      <c r="D123" s="47">
        <v>-4.8500000000000001E-3</v>
      </c>
      <c r="E123" s="45">
        <v>-0.81789999999999996</v>
      </c>
      <c r="F123" s="45">
        <v>-2.1579999999999998E-2</v>
      </c>
      <c r="G123" s="45">
        <v>-0.99099999999999999</v>
      </c>
      <c r="H123" s="45">
        <v>-1.427E-2</v>
      </c>
      <c r="I123" s="45">
        <v>-0.99570000000000003</v>
      </c>
      <c r="J123" s="45">
        <v>-1.4409999999999999E-2</v>
      </c>
      <c r="K123" s="45">
        <v>-0.99209999999999998</v>
      </c>
    </row>
    <row r="124" spans="1:12" x14ac:dyDescent="0.2">
      <c r="A124" s="25">
        <v>11</v>
      </c>
      <c r="B124" s="25">
        <v>4</v>
      </c>
      <c r="C124" s="25" t="s">
        <v>137</v>
      </c>
      <c r="D124" s="45">
        <v>-6.2360000000000002E-3</v>
      </c>
      <c r="E124" s="47">
        <v>-0.85109999999999997</v>
      </c>
      <c r="F124" s="47">
        <v>-1.303E-2</v>
      </c>
      <c r="G124" s="47">
        <v>-0.98199999999999998</v>
      </c>
      <c r="H124" s="45">
        <v>-8.6779999999999999E-3</v>
      </c>
      <c r="I124" s="47">
        <v>-0.94710000000000005</v>
      </c>
      <c r="J124" s="45">
        <v>-1.0789999999999999E-2</v>
      </c>
      <c r="K124" s="47">
        <v>-0.91990000000000005</v>
      </c>
    </row>
    <row r="125" spans="1:12" x14ac:dyDescent="0.2">
      <c r="A125" s="25">
        <v>11</v>
      </c>
      <c r="B125" s="25">
        <v>4</v>
      </c>
      <c r="C125" s="25" t="s">
        <v>135</v>
      </c>
      <c r="D125" s="47">
        <v>-5.6389999999999999E-3</v>
      </c>
      <c r="E125" s="47">
        <v>-0.9012</v>
      </c>
      <c r="F125" s="47">
        <v>-1.6660000000000001E-2</v>
      </c>
      <c r="G125" s="47">
        <v>-0.98899999999999999</v>
      </c>
      <c r="H125" s="47">
        <v>-1.2319999999999999E-2</v>
      </c>
      <c r="I125" s="47">
        <v>-0.98699999999999999</v>
      </c>
      <c r="J125" s="47">
        <v>-1.506E-2</v>
      </c>
      <c r="K125" s="47">
        <v>-0.98299999999999998</v>
      </c>
    </row>
    <row r="126" spans="1:12" x14ac:dyDescent="0.2">
      <c r="A126" s="25">
        <v>12</v>
      </c>
      <c r="B126" s="25">
        <v>1</v>
      </c>
      <c r="C126" s="25" t="s">
        <v>136</v>
      </c>
      <c r="D126" s="47">
        <v>-4.28E-3</v>
      </c>
      <c r="E126" s="47">
        <v>-0.9456</v>
      </c>
      <c r="F126" s="47">
        <v>-1.796E-2</v>
      </c>
      <c r="G126" s="47">
        <v>-0.95209999999999995</v>
      </c>
      <c r="H126" s="47">
        <v>-2.341E-2</v>
      </c>
      <c r="I126" s="47">
        <v>-0.98440000000000005</v>
      </c>
      <c r="J126" s="47">
        <v>-2.283E-2</v>
      </c>
      <c r="K126" s="47">
        <v>-0.98939999999999995</v>
      </c>
    </row>
    <row r="127" spans="1:12" x14ac:dyDescent="0.2">
      <c r="A127" s="25">
        <v>12</v>
      </c>
      <c r="B127" s="25">
        <v>1</v>
      </c>
      <c r="C127" s="25" t="s">
        <v>137</v>
      </c>
      <c r="D127" s="47">
        <v>-5.2659999999999998E-3</v>
      </c>
      <c r="E127" s="47">
        <v>-0.96140000000000003</v>
      </c>
      <c r="F127" s="45">
        <v>-1.7260000000000001E-2</v>
      </c>
      <c r="G127" s="47">
        <v>-0.92530000000000001</v>
      </c>
      <c r="H127" s="45">
        <v>-2.393E-2</v>
      </c>
      <c r="I127" s="47">
        <v>-0.98129999999999995</v>
      </c>
      <c r="J127" s="45">
        <v>-1.9210000000000001E-2</v>
      </c>
      <c r="K127" s="47">
        <v>-0.97929999999999995</v>
      </c>
    </row>
    <row r="128" spans="1:12" x14ac:dyDescent="0.2">
      <c r="A128" s="25">
        <v>12</v>
      </c>
      <c r="B128" s="25">
        <v>1</v>
      </c>
      <c r="C128" s="25" t="s">
        <v>135</v>
      </c>
      <c r="D128" s="47">
        <v>-4.3369999999999997E-3</v>
      </c>
      <c r="E128" s="47">
        <v>-0.89970000000000006</v>
      </c>
      <c r="F128" s="47">
        <v>-3.8879999999999998E-2</v>
      </c>
      <c r="G128" s="47">
        <v>-0.9798</v>
      </c>
      <c r="H128" s="47">
        <v>-3.4419999999999999E-2</v>
      </c>
      <c r="I128" s="47">
        <v>-0.995</v>
      </c>
      <c r="J128" s="47">
        <v>-2.7279999999999999E-2</v>
      </c>
      <c r="K128" s="47">
        <v>-0.99750000000000005</v>
      </c>
    </row>
    <row r="129" spans="1:12" x14ac:dyDescent="0.2">
      <c r="A129" s="25">
        <v>12</v>
      </c>
      <c r="B129" s="25">
        <v>2</v>
      </c>
      <c r="C129" s="25" t="s">
        <v>136</v>
      </c>
      <c r="D129" s="47">
        <v>-4.1549999999999998E-3</v>
      </c>
      <c r="E129" s="47">
        <v>-0.95830000000000004</v>
      </c>
      <c r="F129" s="47">
        <v>-2.188E-2</v>
      </c>
      <c r="G129" s="45">
        <v>-0.98670000000000002</v>
      </c>
      <c r="H129" s="47">
        <v>-2.2249999999999999E-2</v>
      </c>
      <c r="I129" s="45">
        <v>-0.99180000000000001</v>
      </c>
      <c r="J129" s="47">
        <v>-1.619E-2</v>
      </c>
      <c r="K129" s="45">
        <v>-0.99419999999999997</v>
      </c>
    </row>
    <row r="130" spans="1:12" x14ac:dyDescent="0.2">
      <c r="A130" s="25">
        <v>12</v>
      </c>
      <c r="B130" s="25">
        <v>2</v>
      </c>
      <c r="C130" s="25" t="s">
        <v>137</v>
      </c>
      <c r="D130" s="47">
        <v>-7.3099999999999997E-3</v>
      </c>
      <c r="E130" s="47">
        <v>-0.96509999999999996</v>
      </c>
      <c r="F130" s="47">
        <v>-2.418E-2</v>
      </c>
      <c r="G130" s="47">
        <v>-0.99099999999999999</v>
      </c>
      <c r="H130" s="47">
        <v>-2.8879999999999999E-2</v>
      </c>
      <c r="I130" s="47">
        <v>-0.99509999999999998</v>
      </c>
      <c r="J130" s="47">
        <v>-2.1170000000000001E-2</v>
      </c>
      <c r="K130" s="47">
        <v>-0.99470000000000003</v>
      </c>
    </row>
    <row r="131" spans="1:12" x14ac:dyDescent="0.2">
      <c r="A131" s="25">
        <v>12</v>
      </c>
      <c r="B131" s="25">
        <v>2</v>
      </c>
      <c r="C131" s="25" t="s">
        <v>135</v>
      </c>
      <c r="D131" s="47">
        <v>-6.0029999999999997E-3</v>
      </c>
      <c r="E131" s="47">
        <v>-0.95950000000000002</v>
      </c>
      <c r="F131" s="47">
        <v>-2.7830000000000001E-2</v>
      </c>
      <c r="G131" s="47">
        <v>-0.99099999999999999</v>
      </c>
      <c r="H131" s="47">
        <v>-2.2599999999999999E-2</v>
      </c>
      <c r="I131" s="47">
        <v>-0.995</v>
      </c>
      <c r="J131" s="47">
        <v>-1.8460000000000001E-2</v>
      </c>
      <c r="K131" s="47">
        <v>-0.997</v>
      </c>
    </row>
    <row r="132" spans="1:12" x14ac:dyDescent="0.2">
      <c r="A132" s="25">
        <v>12</v>
      </c>
      <c r="B132" s="25">
        <v>3</v>
      </c>
      <c r="C132" s="25" t="s">
        <v>136</v>
      </c>
      <c r="D132" s="47">
        <v>-1.8389999999999999E-3</v>
      </c>
      <c r="E132" s="47">
        <v>-0.79879999999999995</v>
      </c>
      <c r="F132" s="47">
        <v>-1.8259999999999998E-2</v>
      </c>
      <c r="G132" s="47">
        <v>-0.99450000000000005</v>
      </c>
      <c r="H132" s="47">
        <v>-2.0639999999999999E-2</v>
      </c>
      <c r="I132" s="47">
        <v>-0.99170000000000003</v>
      </c>
      <c r="J132" s="47">
        <v>-1.7469999999999999E-2</v>
      </c>
      <c r="K132" s="47">
        <v>-0.99509999999999998</v>
      </c>
    </row>
    <row r="133" spans="1:12" x14ac:dyDescent="0.2">
      <c r="A133" s="25">
        <v>12</v>
      </c>
      <c r="B133" s="25">
        <v>3</v>
      </c>
      <c r="C133" s="25" t="s">
        <v>137</v>
      </c>
      <c r="D133" s="47">
        <v>-3.1930000000000001E-3</v>
      </c>
      <c r="E133" s="47">
        <v>-0.93540000000000001</v>
      </c>
      <c r="F133" s="47">
        <v>-1.243E-2</v>
      </c>
      <c r="G133" s="47">
        <v>-0.97440000000000004</v>
      </c>
      <c r="H133" s="45">
        <v>-1.0630000000000001E-2</v>
      </c>
      <c r="I133" s="47">
        <v>-0.97330000000000005</v>
      </c>
      <c r="J133" s="45">
        <v>-8.7729999999999995E-3</v>
      </c>
      <c r="K133" s="47">
        <v>-0.98099999999999998</v>
      </c>
    </row>
    <row r="134" spans="1:12" x14ac:dyDescent="0.2">
      <c r="A134" s="25">
        <v>12</v>
      </c>
      <c r="B134" s="25">
        <v>3</v>
      </c>
      <c r="C134" s="25" t="s">
        <v>135</v>
      </c>
      <c r="D134" s="47">
        <v>-4.8919999999999996E-3</v>
      </c>
      <c r="E134" s="47">
        <v>-0.95089999999999997</v>
      </c>
      <c r="F134" s="47">
        <v>-1.856E-2</v>
      </c>
      <c r="G134" s="47">
        <v>-0.99170000000000003</v>
      </c>
      <c r="H134" s="47">
        <v>-1.95E-2</v>
      </c>
      <c r="I134" s="47">
        <v>-0.99299999999999999</v>
      </c>
      <c r="J134" s="47">
        <v>-1.7139999999999999E-2</v>
      </c>
      <c r="K134" s="47">
        <v>-0.99609999999999999</v>
      </c>
      <c r="L134" s="34"/>
    </row>
    <row r="135" spans="1:12" x14ac:dyDescent="0.2">
      <c r="A135" s="25">
        <v>12</v>
      </c>
      <c r="B135" s="25">
        <v>4</v>
      </c>
      <c r="C135" s="25" t="s">
        <v>136</v>
      </c>
      <c r="D135" s="47">
        <v>-6.0850000000000001E-3</v>
      </c>
      <c r="E135" s="47">
        <v>-0.76919999999999999</v>
      </c>
      <c r="F135" s="47">
        <v>-1.528E-2</v>
      </c>
      <c r="G135" s="47">
        <v>-0.96709999999999996</v>
      </c>
      <c r="H135" s="47">
        <v>-1.338E-2</v>
      </c>
      <c r="I135" s="47">
        <v>-0.98319999999999996</v>
      </c>
      <c r="J135" s="47">
        <v>-1.3599999999999999E-2</v>
      </c>
      <c r="K135" s="47">
        <v>-0.98009999999999997</v>
      </c>
    </row>
    <row r="136" spans="1:12" x14ac:dyDescent="0.2">
      <c r="A136" s="25">
        <v>12</v>
      </c>
      <c r="B136" s="25">
        <v>4</v>
      </c>
      <c r="C136" s="25" t="s">
        <v>137</v>
      </c>
      <c r="D136" s="47">
        <v>-4.8380000000000003E-3</v>
      </c>
      <c r="E136" s="47">
        <v>-0.81640000000000001</v>
      </c>
      <c r="F136" s="47">
        <v>-2.6159999999999999E-2</v>
      </c>
      <c r="G136" s="47">
        <v>-0.95369999999999999</v>
      </c>
      <c r="H136" s="47">
        <v>-1.2699999999999999E-2</v>
      </c>
      <c r="I136" s="47">
        <v>-0.94479999999999997</v>
      </c>
      <c r="J136" s="47">
        <v>-1.478E-2</v>
      </c>
      <c r="K136" s="47">
        <v>-0.94579999999999997</v>
      </c>
      <c r="L136" s="24"/>
    </row>
    <row r="137" spans="1:12" x14ac:dyDescent="0.2">
      <c r="A137" s="25">
        <v>12</v>
      </c>
      <c r="B137" s="25">
        <v>4</v>
      </c>
      <c r="C137" s="25" t="s">
        <v>135</v>
      </c>
      <c r="D137" s="47">
        <v>-6.5770000000000004E-3</v>
      </c>
      <c r="E137" s="47">
        <v>-0.95009999999999994</v>
      </c>
      <c r="F137" s="47">
        <v>-1.6049999999999998E-2</v>
      </c>
      <c r="G137" s="47">
        <v>-0.97719999999999996</v>
      </c>
      <c r="H137" s="47">
        <v>-1.456E-2</v>
      </c>
      <c r="I137" s="47">
        <v>-0.99480000000000002</v>
      </c>
      <c r="J137" s="47">
        <v>-1.273E-2</v>
      </c>
      <c r="K137" s="47">
        <v>-0.99039999999999995</v>
      </c>
    </row>
    <row r="138" spans="1:12" x14ac:dyDescent="0.2">
      <c r="A138" s="25">
        <v>13</v>
      </c>
      <c r="B138" s="25">
        <v>1</v>
      </c>
      <c r="C138" s="25" t="s">
        <v>136</v>
      </c>
      <c r="D138" s="47">
        <v>-1.0630000000000001E-2</v>
      </c>
      <c r="E138" s="47">
        <v>-0.93930000000000002</v>
      </c>
      <c r="F138" s="47">
        <v>-3.1019999999999999E-2</v>
      </c>
      <c r="G138" s="47">
        <v>-0.99490000000000001</v>
      </c>
      <c r="H138" s="47">
        <v>-2.5170000000000001E-2</v>
      </c>
      <c r="I138" s="47">
        <v>-0.99439999999999995</v>
      </c>
      <c r="J138" s="47">
        <v>-2.5270000000000001E-2</v>
      </c>
      <c r="K138" s="47">
        <v>-0.99550000000000005</v>
      </c>
    </row>
    <row r="139" spans="1:12" x14ac:dyDescent="0.2">
      <c r="A139" s="25">
        <v>13</v>
      </c>
      <c r="B139" s="25">
        <v>1</v>
      </c>
      <c r="C139" s="25" t="s">
        <v>137</v>
      </c>
      <c r="D139" s="47">
        <v>-6.6519999999999999E-3</v>
      </c>
      <c r="E139" s="47">
        <v>-0.94920000000000004</v>
      </c>
      <c r="F139" s="47">
        <v>-2.8799999999999999E-2</v>
      </c>
      <c r="G139" s="47">
        <v>-0.92310000000000003</v>
      </c>
      <c r="H139" s="47">
        <v>-1.12E-2</v>
      </c>
      <c r="I139" s="47">
        <v>-0.93469999999999998</v>
      </c>
      <c r="J139" s="47">
        <v>-2.2550000000000001E-2</v>
      </c>
      <c r="K139" s="47">
        <v>-0.98260000000000003</v>
      </c>
    </row>
    <row r="140" spans="1:12" x14ac:dyDescent="0.2">
      <c r="A140" s="25">
        <v>13</v>
      </c>
      <c r="B140" s="25">
        <v>1</v>
      </c>
      <c r="C140" s="25" t="s">
        <v>135</v>
      </c>
      <c r="D140" s="47">
        <v>-5.7689999999999998E-3</v>
      </c>
      <c r="E140" s="47">
        <v>-0.92369999999999997</v>
      </c>
      <c r="F140" s="47">
        <v>-1.8950000000000002E-2</v>
      </c>
      <c r="G140" s="47">
        <v>-0.95420000000000005</v>
      </c>
      <c r="H140" s="47">
        <v>-2.911E-2</v>
      </c>
      <c r="I140" s="47">
        <v>-0.94930000000000003</v>
      </c>
      <c r="J140" s="47">
        <v>-1.261E-2</v>
      </c>
      <c r="K140" s="47">
        <v>-0.93140000000000001</v>
      </c>
    </row>
    <row r="141" spans="1:12" x14ac:dyDescent="0.2">
      <c r="A141" s="25">
        <v>13</v>
      </c>
      <c r="B141" s="25">
        <v>2</v>
      </c>
      <c r="C141" s="25" t="s">
        <v>136</v>
      </c>
      <c r="D141" s="47">
        <v>-7.8279999999999999E-3</v>
      </c>
      <c r="E141" s="47">
        <v>-0.95879999999999999</v>
      </c>
      <c r="F141" s="47">
        <v>-2.5049999999999999E-2</v>
      </c>
      <c r="G141" s="47">
        <v>-0.98480000000000001</v>
      </c>
      <c r="H141" s="47">
        <v>-3.1300000000000001E-2</v>
      </c>
      <c r="I141" s="47">
        <v>-0.98570000000000002</v>
      </c>
      <c r="J141" s="47">
        <v>-2.4750000000000001E-2</v>
      </c>
      <c r="K141" s="47">
        <v>-0.97629999999999995</v>
      </c>
    </row>
    <row r="142" spans="1:12" x14ac:dyDescent="0.2">
      <c r="A142" s="25">
        <v>13</v>
      </c>
      <c r="B142" s="25">
        <v>2</v>
      </c>
      <c r="C142" s="25" t="s">
        <v>137</v>
      </c>
      <c r="D142" s="47">
        <v>-6.4229999999999999E-3</v>
      </c>
      <c r="E142" s="47">
        <v>-0.95679999999999998</v>
      </c>
      <c r="F142" s="47">
        <v>-2.3910000000000001E-2</v>
      </c>
      <c r="G142" s="47">
        <v>-0.97560000000000002</v>
      </c>
      <c r="H142" s="47">
        <v>-2.2249999999999999E-2</v>
      </c>
      <c r="I142" s="47">
        <v>-0.97899999999999998</v>
      </c>
      <c r="J142" s="47">
        <v>-2.0140000000000002E-2</v>
      </c>
      <c r="K142" s="47">
        <v>-0.98219999999999996</v>
      </c>
    </row>
    <row r="143" spans="1:12" x14ac:dyDescent="0.2">
      <c r="A143" s="25">
        <v>13</v>
      </c>
      <c r="B143" s="25">
        <v>2</v>
      </c>
      <c r="C143" s="25" t="s">
        <v>135</v>
      </c>
      <c r="D143" s="47">
        <v>-9.6299999999999997E-3</v>
      </c>
      <c r="E143" s="47">
        <v>-0.98470000000000002</v>
      </c>
      <c r="F143" s="47">
        <v>-3.7650000000000003E-2</v>
      </c>
      <c r="G143" s="47">
        <v>-0.98380000000000001</v>
      </c>
      <c r="H143" s="47">
        <v>-3.1300000000000001E-2</v>
      </c>
      <c r="I143" s="47">
        <v>-0.98580000000000001</v>
      </c>
      <c r="J143" s="47">
        <v>-2.547E-2</v>
      </c>
      <c r="K143" s="47">
        <v>-0.96020000000000005</v>
      </c>
    </row>
    <row r="144" spans="1:12" x14ac:dyDescent="0.2">
      <c r="A144" s="25">
        <v>13</v>
      </c>
      <c r="B144" s="25">
        <v>3</v>
      </c>
      <c r="C144" s="25" t="s">
        <v>136</v>
      </c>
      <c r="D144" s="47">
        <v>-4.9789999999999999E-3</v>
      </c>
      <c r="E144" s="47">
        <v>-0.92510000000000003</v>
      </c>
      <c r="F144" s="47">
        <v>-2.0740000000000001E-2</v>
      </c>
      <c r="G144" s="47">
        <v>-0.98729999999999996</v>
      </c>
      <c r="H144" s="47">
        <v>-1.8460000000000001E-2</v>
      </c>
      <c r="I144" s="47">
        <v>-0.97899999999999998</v>
      </c>
      <c r="J144" s="47">
        <v>-2.3269999999999999E-2</v>
      </c>
      <c r="K144" s="47">
        <v>-0.99</v>
      </c>
    </row>
    <row r="145" spans="1:12" x14ac:dyDescent="0.2">
      <c r="A145" s="25">
        <v>13</v>
      </c>
      <c r="B145" s="25">
        <v>3</v>
      </c>
      <c r="C145" s="25" t="s">
        <v>137</v>
      </c>
      <c r="D145" s="47">
        <v>-5.058E-3</v>
      </c>
      <c r="E145" s="47">
        <v>-0.9597</v>
      </c>
      <c r="F145" s="47">
        <v>-2.6780000000000002E-2</v>
      </c>
      <c r="G145" s="47">
        <v>-0.97660000000000002</v>
      </c>
      <c r="H145" s="47">
        <v>-2.8320000000000001E-2</v>
      </c>
      <c r="I145" s="47">
        <v>-0.94589999999999996</v>
      </c>
      <c r="J145" s="47">
        <v>-2.087E-2</v>
      </c>
      <c r="K145" s="47">
        <v>-0.91310000000000002</v>
      </c>
    </row>
    <row r="146" spans="1:12" x14ac:dyDescent="0.2">
      <c r="A146" s="25">
        <v>13</v>
      </c>
      <c r="B146" s="25">
        <v>3</v>
      </c>
      <c r="C146" s="25" t="s">
        <v>135</v>
      </c>
      <c r="D146" s="47">
        <v>-8.2839999999999997E-3</v>
      </c>
      <c r="E146" s="47">
        <v>-0.97619999999999996</v>
      </c>
      <c r="F146" s="47">
        <v>-2.9729999999999999E-2</v>
      </c>
      <c r="G146" s="47">
        <v>-0.99019999999999997</v>
      </c>
      <c r="H146" s="47">
        <v>-2.818E-2</v>
      </c>
      <c r="I146" s="47">
        <v>-0.97719999999999996</v>
      </c>
      <c r="J146" s="47">
        <v>-2.2259999999999999E-2</v>
      </c>
      <c r="K146" s="47">
        <v>-0.98060000000000003</v>
      </c>
      <c r="L146" s="24"/>
    </row>
    <row r="147" spans="1:12" x14ac:dyDescent="0.2">
      <c r="A147" s="25">
        <v>13</v>
      </c>
      <c r="B147" s="25">
        <v>4</v>
      </c>
      <c r="C147" s="25" t="s">
        <v>136</v>
      </c>
      <c r="D147" s="47">
        <v>-3.6159999999999999E-3</v>
      </c>
      <c r="E147" s="47">
        <v>-0.8286</v>
      </c>
      <c r="F147" s="47">
        <v>-1.538E-2</v>
      </c>
      <c r="G147" s="47">
        <v>-0.9748</v>
      </c>
      <c r="H147" s="47">
        <v>-1.5429999999999999E-2</v>
      </c>
      <c r="I147" s="47">
        <v>-0.98960000000000004</v>
      </c>
      <c r="J147" s="47">
        <v>-1.5859999999999999E-2</v>
      </c>
      <c r="K147" s="47">
        <v>-0.99029999999999996</v>
      </c>
    </row>
    <row r="148" spans="1:12" x14ac:dyDescent="0.2">
      <c r="A148" s="25">
        <v>13</v>
      </c>
      <c r="B148" s="25">
        <v>4</v>
      </c>
      <c r="C148" s="25" t="s">
        <v>137</v>
      </c>
      <c r="D148" s="47">
        <v>-8.3800000000000003E-3</v>
      </c>
      <c r="E148" s="47">
        <v>-0.8831</v>
      </c>
      <c r="F148" s="47">
        <v>-1.668E-2</v>
      </c>
      <c r="G148" s="47">
        <v>-0.96250000000000002</v>
      </c>
      <c r="H148" s="47">
        <v>-1.7270000000000001E-2</v>
      </c>
      <c r="I148" s="47">
        <v>-0.98360000000000003</v>
      </c>
      <c r="J148" s="47">
        <v>-1.5970000000000002E-2</v>
      </c>
      <c r="K148" s="47">
        <v>-0.96789999999999998</v>
      </c>
    </row>
    <row r="149" spans="1:12" x14ac:dyDescent="0.2">
      <c r="A149" s="25">
        <v>13</v>
      </c>
      <c r="B149" s="25">
        <v>4</v>
      </c>
      <c r="C149" s="25" t="s">
        <v>135</v>
      </c>
      <c r="D149" s="47">
        <v>-5.3179999999999998E-3</v>
      </c>
      <c r="E149" s="47">
        <v>-0.90249999999999997</v>
      </c>
      <c r="F149" s="47">
        <v>-3.9019999999999999E-2</v>
      </c>
      <c r="G149" s="47">
        <v>-0.98660000000000003</v>
      </c>
      <c r="H149" s="47">
        <v>-3.2599999999999997E-2</v>
      </c>
      <c r="I149" s="47">
        <v>-0.99560000000000004</v>
      </c>
      <c r="J149" s="47">
        <v>-1.491E-2</v>
      </c>
      <c r="K149" s="47">
        <v>-0.96419999999999995</v>
      </c>
    </row>
  </sheetData>
  <sortState xmlns:xlrd2="http://schemas.microsoft.com/office/spreadsheetml/2017/richdata2" ref="A2:L151">
    <sortCondition ref="A2:A151"/>
    <sortCondition ref="B2:B15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3AB8A-B7B9-3D4F-B353-8D25961F42DD}">
  <dimension ref="A1:G149"/>
  <sheetViews>
    <sheetView workbookViewId="0">
      <pane ySplit="1" topLeftCell="A2" activePane="bottomLeft" state="frozen"/>
      <selection pane="bottomLeft" sqref="A1:A1048576"/>
    </sheetView>
  </sheetViews>
  <sheetFormatPr baseColWidth="10" defaultRowHeight="16" x14ac:dyDescent="0.2"/>
  <cols>
    <col min="1" max="1" width="4.33203125" style="5" bestFit="1" customWidth="1"/>
    <col min="2" max="2" width="5" style="5" bestFit="1" customWidth="1"/>
    <col min="3" max="3" width="5.83203125" style="5" bestFit="1" customWidth="1"/>
    <col min="4" max="4" width="18.33203125" style="33" bestFit="1" customWidth="1"/>
    <col min="5" max="5" width="17" style="33" bestFit="1" customWidth="1"/>
    <col min="6" max="6" width="20" style="5" bestFit="1" customWidth="1"/>
    <col min="7" max="7" width="27.5" bestFit="1" customWidth="1"/>
  </cols>
  <sheetData>
    <row r="1" spans="1:7" x14ac:dyDescent="0.2">
      <c r="A1" s="31" t="s">
        <v>3</v>
      </c>
      <c r="B1" s="31" t="s">
        <v>4</v>
      </c>
      <c r="C1" s="31" t="s">
        <v>5</v>
      </c>
      <c r="D1" s="32" t="s">
        <v>146</v>
      </c>
      <c r="E1" s="32" t="s">
        <v>147</v>
      </c>
      <c r="F1" s="31" t="s">
        <v>148</v>
      </c>
      <c r="G1" s="3" t="s">
        <v>138</v>
      </c>
    </row>
    <row r="2" spans="1:7" x14ac:dyDescent="0.2">
      <c r="A2" s="5">
        <v>1</v>
      </c>
      <c r="B2" s="5">
        <v>1</v>
      </c>
      <c r="C2" s="5">
        <v>1</v>
      </c>
      <c r="D2" s="33">
        <v>188.53</v>
      </c>
      <c r="E2" s="33">
        <v>6.02</v>
      </c>
      <c r="F2" s="31" t="s">
        <v>135</v>
      </c>
      <c r="G2" s="3" t="s">
        <v>139</v>
      </c>
    </row>
    <row r="3" spans="1:7" x14ac:dyDescent="0.2">
      <c r="A3" s="5">
        <v>1</v>
      </c>
      <c r="B3" s="5">
        <v>1</v>
      </c>
      <c r="C3" s="5">
        <v>2</v>
      </c>
      <c r="D3" s="33">
        <v>188.53</v>
      </c>
      <c r="E3" s="33">
        <v>6.16</v>
      </c>
      <c r="F3" s="31" t="s">
        <v>136</v>
      </c>
      <c r="G3" s="3" t="s">
        <v>139</v>
      </c>
    </row>
    <row r="4" spans="1:7" x14ac:dyDescent="0.2">
      <c r="A4" s="5">
        <v>1</v>
      </c>
      <c r="B4" s="5">
        <v>1</v>
      </c>
      <c r="C4" s="5">
        <v>3</v>
      </c>
      <c r="D4" s="33">
        <v>188.53</v>
      </c>
      <c r="E4" s="33">
        <v>6.52</v>
      </c>
      <c r="F4" s="31" t="s">
        <v>137</v>
      </c>
      <c r="G4" s="3" t="s">
        <v>139</v>
      </c>
    </row>
    <row r="5" spans="1:7" x14ac:dyDescent="0.2">
      <c r="A5" s="5">
        <v>1</v>
      </c>
      <c r="B5" s="5">
        <v>2</v>
      </c>
      <c r="C5" s="5">
        <v>4</v>
      </c>
      <c r="D5" s="33">
        <v>188.53</v>
      </c>
      <c r="E5" s="33">
        <v>9.24</v>
      </c>
      <c r="F5" s="31" t="s">
        <v>136</v>
      </c>
      <c r="G5" t="s">
        <v>140</v>
      </c>
    </row>
    <row r="6" spans="1:7" x14ac:dyDescent="0.2">
      <c r="A6" s="5">
        <v>1</v>
      </c>
      <c r="B6" s="5">
        <v>2</v>
      </c>
      <c r="C6" s="5">
        <v>6</v>
      </c>
      <c r="D6" s="33">
        <v>188.53</v>
      </c>
      <c r="E6" s="33">
        <v>9.3000000000000007</v>
      </c>
      <c r="F6" s="31" t="s">
        <v>137</v>
      </c>
      <c r="G6" t="s">
        <v>140</v>
      </c>
    </row>
    <row r="7" spans="1:7" x14ac:dyDescent="0.2">
      <c r="A7" s="5">
        <v>1</v>
      </c>
      <c r="B7" s="5">
        <v>3</v>
      </c>
      <c r="C7" s="5">
        <v>7</v>
      </c>
      <c r="D7" s="33">
        <v>188.53</v>
      </c>
      <c r="E7" s="33">
        <v>7.84</v>
      </c>
      <c r="F7" s="31" t="s">
        <v>136</v>
      </c>
      <c r="G7" t="s">
        <v>141</v>
      </c>
    </row>
    <row r="8" spans="1:7" x14ac:dyDescent="0.2">
      <c r="A8" s="5">
        <v>1</v>
      </c>
      <c r="B8" s="5">
        <v>3</v>
      </c>
      <c r="C8" s="5">
        <v>8</v>
      </c>
      <c r="D8" s="33">
        <v>188.53</v>
      </c>
      <c r="E8" s="33">
        <v>8.74</v>
      </c>
      <c r="F8" s="31" t="s">
        <v>137</v>
      </c>
      <c r="G8" t="s">
        <v>141</v>
      </c>
    </row>
    <row r="9" spans="1:7" x14ac:dyDescent="0.2">
      <c r="A9" s="5">
        <v>1</v>
      </c>
      <c r="B9" s="5">
        <v>3</v>
      </c>
      <c r="C9" s="5">
        <v>9</v>
      </c>
      <c r="D9" s="33">
        <v>188.53</v>
      </c>
      <c r="E9" s="33">
        <v>8.11</v>
      </c>
      <c r="F9" s="31" t="s">
        <v>135</v>
      </c>
      <c r="G9" t="s">
        <v>141</v>
      </c>
    </row>
    <row r="10" spans="1:7" x14ac:dyDescent="0.2">
      <c r="A10" s="5">
        <v>1</v>
      </c>
      <c r="B10" s="5">
        <v>4</v>
      </c>
      <c r="C10" s="5">
        <v>10</v>
      </c>
      <c r="D10" s="33">
        <v>188.53</v>
      </c>
      <c r="E10" s="33">
        <v>9.07</v>
      </c>
      <c r="F10" s="31" t="s">
        <v>135</v>
      </c>
      <c r="G10" t="s">
        <v>142</v>
      </c>
    </row>
    <row r="11" spans="1:7" x14ac:dyDescent="0.2">
      <c r="A11" s="5">
        <v>1</v>
      </c>
      <c r="B11" s="5">
        <v>4</v>
      </c>
      <c r="C11" s="5">
        <v>11</v>
      </c>
      <c r="D11" s="33">
        <v>188.53</v>
      </c>
      <c r="E11" s="33">
        <v>9.18</v>
      </c>
      <c r="F11" s="31" t="s">
        <v>137</v>
      </c>
      <c r="G11" t="s">
        <v>142</v>
      </c>
    </row>
    <row r="12" spans="1:7" x14ac:dyDescent="0.2">
      <c r="A12" s="5">
        <v>1</v>
      </c>
      <c r="B12" s="5">
        <v>4</v>
      </c>
      <c r="C12" s="5">
        <v>12</v>
      </c>
      <c r="D12" s="33">
        <v>188.53</v>
      </c>
      <c r="E12" s="33">
        <v>9.51</v>
      </c>
      <c r="F12" s="31" t="s">
        <v>136</v>
      </c>
      <c r="G12" t="s">
        <v>142</v>
      </c>
    </row>
    <row r="13" spans="1:7" x14ac:dyDescent="0.2">
      <c r="A13" s="5">
        <v>2</v>
      </c>
      <c r="B13" s="5">
        <v>1</v>
      </c>
      <c r="C13" s="5">
        <v>1</v>
      </c>
      <c r="D13" s="33">
        <v>3.3</v>
      </c>
      <c r="E13" s="33">
        <v>7.08</v>
      </c>
      <c r="F13" s="31" t="s">
        <v>136</v>
      </c>
      <c r="G13" t="s">
        <v>143</v>
      </c>
    </row>
    <row r="14" spans="1:7" x14ac:dyDescent="0.2">
      <c r="A14" s="5">
        <v>2</v>
      </c>
      <c r="B14" s="5">
        <v>1</v>
      </c>
      <c r="C14" s="5">
        <v>2</v>
      </c>
      <c r="D14" s="33">
        <v>3.3</v>
      </c>
      <c r="E14" s="33">
        <v>6.84</v>
      </c>
      <c r="F14" s="31" t="s">
        <v>137</v>
      </c>
      <c r="G14" t="s">
        <v>143</v>
      </c>
    </row>
    <row r="15" spans="1:7" x14ac:dyDescent="0.2">
      <c r="A15" s="5">
        <v>2</v>
      </c>
      <c r="B15" s="5">
        <v>1</v>
      </c>
      <c r="C15" s="5">
        <v>3</v>
      </c>
      <c r="D15" s="33">
        <v>3.3</v>
      </c>
      <c r="E15" s="33">
        <v>7.18</v>
      </c>
      <c r="F15" s="31" t="s">
        <v>135</v>
      </c>
      <c r="G15" t="s">
        <v>143</v>
      </c>
    </row>
    <row r="16" spans="1:7" x14ac:dyDescent="0.2">
      <c r="A16" s="5">
        <v>2</v>
      </c>
      <c r="B16" s="5">
        <v>2</v>
      </c>
      <c r="C16" s="5">
        <v>4</v>
      </c>
      <c r="D16" s="33">
        <v>3.3</v>
      </c>
      <c r="E16" s="33">
        <v>9.26</v>
      </c>
      <c r="F16" s="31" t="s">
        <v>136</v>
      </c>
      <c r="G16" t="s">
        <v>144</v>
      </c>
    </row>
    <row r="17" spans="1:7" x14ac:dyDescent="0.2">
      <c r="A17" s="5">
        <v>2</v>
      </c>
      <c r="B17" s="5">
        <v>2</v>
      </c>
      <c r="C17" s="5">
        <v>6</v>
      </c>
      <c r="D17" s="33">
        <v>3.3</v>
      </c>
      <c r="E17" s="33">
        <v>9.52</v>
      </c>
      <c r="F17" s="31" t="s">
        <v>137</v>
      </c>
      <c r="G17" t="s">
        <v>144</v>
      </c>
    </row>
    <row r="18" spans="1:7" x14ac:dyDescent="0.2">
      <c r="A18" s="5">
        <v>2</v>
      </c>
      <c r="B18" s="5">
        <v>3</v>
      </c>
      <c r="C18" s="5">
        <v>7</v>
      </c>
      <c r="D18" s="33">
        <v>3.3</v>
      </c>
      <c r="E18" s="33">
        <v>8.36</v>
      </c>
      <c r="F18" s="31" t="s">
        <v>137</v>
      </c>
      <c r="G18" t="s">
        <v>145</v>
      </c>
    </row>
    <row r="19" spans="1:7" x14ac:dyDescent="0.2">
      <c r="A19" s="5">
        <v>2</v>
      </c>
      <c r="B19" s="5">
        <v>3</v>
      </c>
      <c r="C19" s="5">
        <v>8</v>
      </c>
      <c r="D19" s="33">
        <v>3.3</v>
      </c>
      <c r="E19" s="33">
        <v>8.9499999999999993</v>
      </c>
      <c r="F19" s="31" t="s">
        <v>135</v>
      </c>
      <c r="G19" t="s">
        <v>145</v>
      </c>
    </row>
    <row r="20" spans="1:7" x14ac:dyDescent="0.2">
      <c r="A20" s="5">
        <v>2</v>
      </c>
      <c r="B20" s="5">
        <v>3</v>
      </c>
      <c r="C20" s="5">
        <v>9</v>
      </c>
      <c r="D20" s="33">
        <v>3.3</v>
      </c>
      <c r="E20" s="33">
        <v>8.57</v>
      </c>
      <c r="F20" s="31" t="s">
        <v>136</v>
      </c>
      <c r="G20" t="s">
        <v>145</v>
      </c>
    </row>
    <row r="21" spans="1:7" x14ac:dyDescent="0.2">
      <c r="A21" s="5">
        <v>2</v>
      </c>
      <c r="B21" s="5">
        <v>4</v>
      </c>
      <c r="C21" s="5">
        <v>10</v>
      </c>
      <c r="D21" s="33">
        <v>3.3</v>
      </c>
      <c r="E21" s="33">
        <v>9.16</v>
      </c>
      <c r="F21" s="31" t="s">
        <v>135</v>
      </c>
      <c r="G21" s="3" t="s">
        <v>149</v>
      </c>
    </row>
    <row r="22" spans="1:7" x14ac:dyDescent="0.2">
      <c r="A22" s="5">
        <v>2</v>
      </c>
      <c r="B22" s="5">
        <v>4</v>
      </c>
      <c r="C22" s="5">
        <v>11</v>
      </c>
      <c r="D22" s="33">
        <v>3.3</v>
      </c>
      <c r="E22" s="33">
        <v>9.4499999999999993</v>
      </c>
      <c r="F22" s="31" t="s">
        <v>136</v>
      </c>
      <c r="G22" s="3" t="s">
        <v>149</v>
      </c>
    </row>
    <row r="23" spans="1:7" x14ac:dyDescent="0.2">
      <c r="A23" s="5">
        <v>2</v>
      </c>
      <c r="B23" s="5">
        <v>4</v>
      </c>
      <c r="C23" s="5">
        <v>12</v>
      </c>
      <c r="D23" s="33">
        <v>3.3</v>
      </c>
      <c r="E23" s="33">
        <v>9.59</v>
      </c>
      <c r="F23" s="31" t="s">
        <v>137</v>
      </c>
      <c r="G23" s="3" t="s">
        <v>149</v>
      </c>
    </row>
    <row r="24" spans="1:7" x14ac:dyDescent="0.2">
      <c r="A24" s="5">
        <v>3</v>
      </c>
      <c r="B24" s="5">
        <v>1</v>
      </c>
      <c r="C24" s="5">
        <v>1</v>
      </c>
      <c r="D24" s="33">
        <v>7.7</v>
      </c>
      <c r="E24" s="33">
        <v>8.19</v>
      </c>
      <c r="F24" s="31" t="s">
        <v>135</v>
      </c>
      <c r="G24" t="s">
        <v>150</v>
      </c>
    </row>
    <row r="25" spans="1:7" x14ac:dyDescent="0.2">
      <c r="A25" s="5">
        <v>3</v>
      </c>
      <c r="B25" s="5">
        <v>1</v>
      </c>
      <c r="C25" s="5">
        <v>2</v>
      </c>
      <c r="D25" s="33">
        <v>7.7</v>
      </c>
      <c r="E25" s="33">
        <v>8.02</v>
      </c>
      <c r="F25" s="31" t="s">
        <v>137</v>
      </c>
      <c r="G25" t="s">
        <v>150</v>
      </c>
    </row>
    <row r="26" spans="1:7" x14ac:dyDescent="0.2">
      <c r="A26" s="5">
        <v>3</v>
      </c>
      <c r="B26" s="5">
        <v>1</v>
      </c>
      <c r="C26" s="5">
        <v>3</v>
      </c>
      <c r="D26" s="33">
        <v>7.7</v>
      </c>
      <c r="E26" s="33">
        <v>8.26</v>
      </c>
      <c r="F26" s="31" t="s">
        <v>136</v>
      </c>
      <c r="G26" t="s">
        <v>150</v>
      </c>
    </row>
    <row r="27" spans="1:7" x14ac:dyDescent="0.2">
      <c r="A27" s="5">
        <v>3</v>
      </c>
      <c r="B27" s="5">
        <v>2</v>
      </c>
      <c r="C27" s="5">
        <v>4</v>
      </c>
      <c r="D27" s="33">
        <v>7.7</v>
      </c>
      <c r="E27" s="33">
        <v>9.42</v>
      </c>
      <c r="F27" s="31" t="s">
        <v>137</v>
      </c>
      <c r="G27" t="s">
        <v>151</v>
      </c>
    </row>
    <row r="28" spans="1:7" x14ac:dyDescent="0.2">
      <c r="A28" s="5">
        <v>3</v>
      </c>
      <c r="B28" s="5">
        <v>2</v>
      </c>
      <c r="C28" s="5">
        <v>6</v>
      </c>
      <c r="D28" s="33">
        <v>7.7</v>
      </c>
      <c r="E28" s="33">
        <v>9.27</v>
      </c>
      <c r="F28" s="31" t="s">
        <v>136</v>
      </c>
      <c r="G28" t="s">
        <v>151</v>
      </c>
    </row>
    <row r="29" spans="1:7" x14ac:dyDescent="0.2">
      <c r="A29" s="5">
        <v>3</v>
      </c>
      <c r="B29" s="5">
        <v>3</v>
      </c>
      <c r="C29" s="5">
        <v>7</v>
      </c>
      <c r="D29" s="33">
        <v>7.7</v>
      </c>
      <c r="E29" s="33">
        <v>8.8000000000000007</v>
      </c>
      <c r="F29" s="31" t="s">
        <v>136</v>
      </c>
      <c r="G29" t="s">
        <v>152</v>
      </c>
    </row>
    <row r="30" spans="1:7" x14ac:dyDescent="0.2">
      <c r="A30" s="5">
        <v>3</v>
      </c>
      <c r="B30" s="5">
        <v>3</v>
      </c>
      <c r="C30" s="5">
        <v>8</v>
      </c>
      <c r="D30" s="33">
        <v>7.7</v>
      </c>
      <c r="E30" s="33">
        <v>9.44</v>
      </c>
      <c r="F30" s="31" t="s">
        <v>137</v>
      </c>
      <c r="G30" t="s">
        <v>152</v>
      </c>
    </row>
    <row r="31" spans="1:7" x14ac:dyDescent="0.2">
      <c r="A31" s="5">
        <v>3</v>
      </c>
      <c r="B31" s="5">
        <v>3</v>
      </c>
      <c r="C31" s="5">
        <v>9</v>
      </c>
      <c r="D31" s="33">
        <v>7.7</v>
      </c>
      <c r="E31" s="33">
        <v>8.99</v>
      </c>
      <c r="F31" s="31" t="s">
        <v>135</v>
      </c>
      <c r="G31" t="s">
        <v>152</v>
      </c>
    </row>
    <row r="32" spans="1:7" x14ac:dyDescent="0.2">
      <c r="A32" s="5">
        <v>3</v>
      </c>
      <c r="B32" s="5">
        <v>4</v>
      </c>
      <c r="C32" s="5">
        <v>10</v>
      </c>
      <c r="D32" s="33">
        <v>7.7</v>
      </c>
      <c r="E32" s="33">
        <v>9.56</v>
      </c>
      <c r="F32" s="31" t="s">
        <v>135</v>
      </c>
      <c r="G32" t="s">
        <v>153</v>
      </c>
    </row>
    <row r="33" spans="1:7" x14ac:dyDescent="0.2">
      <c r="A33" s="5">
        <v>3</v>
      </c>
      <c r="B33" s="5">
        <v>4</v>
      </c>
      <c r="C33" s="5">
        <v>11</v>
      </c>
      <c r="D33" s="33">
        <v>7.7</v>
      </c>
      <c r="E33" s="33">
        <v>9.64</v>
      </c>
      <c r="F33" s="31" t="s">
        <v>137</v>
      </c>
      <c r="G33" t="s">
        <v>153</v>
      </c>
    </row>
    <row r="34" spans="1:7" x14ac:dyDescent="0.2">
      <c r="A34" s="5">
        <v>3</v>
      </c>
      <c r="B34" s="5">
        <v>4</v>
      </c>
      <c r="C34" s="5">
        <v>12</v>
      </c>
      <c r="D34" s="33">
        <v>7.7</v>
      </c>
      <c r="E34" s="33">
        <v>9.89</v>
      </c>
      <c r="F34" s="31" t="s">
        <v>136</v>
      </c>
      <c r="G34" t="s">
        <v>153</v>
      </c>
    </row>
    <row r="35" spans="1:7" x14ac:dyDescent="0.2">
      <c r="A35" s="5">
        <v>4</v>
      </c>
      <c r="B35" s="5">
        <v>1</v>
      </c>
      <c r="C35" s="5">
        <v>1</v>
      </c>
      <c r="D35" s="33">
        <v>5.65</v>
      </c>
      <c r="E35" s="33">
        <v>5.95</v>
      </c>
      <c r="F35" s="31" t="s">
        <v>135</v>
      </c>
      <c r="G35" s="3" t="s">
        <v>154</v>
      </c>
    </row>
    <row r="36" spans="1:7" x14ac:dyDescent="0.2">
      <c r="A36" s="5">
        <v>4</v>
      </c>
      <c r="B36" s="5">
        <v>1</v>
      </c>
      <c r="C36" s="5">
        <v>2</v>
      </c>
      <c r="D36" s="33">
        <v>5.65</v>
      </c>
      <c r="E36" s="33">
        <v>6.98</v>
      </c>
      <c r="F36" s="31" t="s">
        <v>137</v>
      </c>
      <c r="G36" s="3" t="s">
        <v>154</v>
      </c>
    </row>
    <row r="37" spans="1:7" x14ac:dyDescent="0.2">
      <c r="A37" s="5">
        <v>4</v>
      </c>
      <c r="B37" s="5">
        <v>1</v>
      </c>
      <c r="C37" s="5">
        <v>3</v>
      </c>
      <c r="D37" s="33">
        <v>5.65</v>
      </c>
      <c r="E37" s="33">
        <v>7.26</v>
      </c>
      <c r="F37" s="31" t="s">
        <v>136</v>
      </c>
      <c r="G37" s="3" t="s">
        <v>154</v>
      </c>
    </row>
    <row r="38" spans="1:7" x14ac:dyDescent="0.2">
      <c r="A38" s="5">
        <v>4</v>
      </c>
      <c r="B38" s="5">
        <v>2</v>
      </c>
      <c r="C38" s="5">
        <v>4</v>
      </c>
      <c r="D38" s="33">
        <v>5.65</v>
      </c>
      <c r="E38" s="33">
        <v>8.61</v>
      </c>
      <c r="F38" s="31" t="s">
        <v>137</v>
      </c>
      <c r="G38" t="s">
        <v>155</v>
      </c>
    </row>
    <row r="39" spans="1:7" x14ac:dyDescent="0.2">
      <c r="A39" s="5">
        <v>4</v>
      </c>
      <c r="B39" s="5">
        <v>2</v>
      </c>
      <c r="C39" s="5">
        <v>6</v>
      </c>
      <c r="D39" s="33">
        <v>5.65</v>
      </c>
      <c r="E39" s="33">
        <v>8.5</v>
      </c>
      <c r="F39" s="31" t="s">
        <v>136</v>
      </c>
      <c r="G39" t="s">
        <v>155</v>
      </c>
    </row>
    <row r="40" spans="1:7" x14ac:dyDescent="0.2">
      <c r="A40" s="5">
        <v>4</v>
      </c>
      <c r="B40" s="5">
        <v>3</v>
      </c>
      <c r="C40" s="5">
        <v>7</v>
      </c>
      <c r="D40" s="33">
        <v>5.65</v>
      </c>
      <c r="E40" s="33">
        <v>7.02</v>
      </c>
      <c r="F40" s="31" t="s">
        <v>136</v>
      </c>
      <c r="G40" t="s">
        <v>156</v>
      </c>
    </row>
    <row r="41" spans="1:7" x14ac:dyDescent="0.2">
      <c r="A41" s="5">
        <v>4</v>
      </c>
      <c r="B41" s="5">
        <v>3</v>
      </c>
      <c r="C41" s="5">
        <v>8</v>
      </c>
      <c r="D41" s="33">
        <v>5.65</v>
      </c>
      <c r="E41" s="33">
        <v>8.11</v>
      </c>
      <c r="F41" s="31" t="s">
        <v>137</v>
      </c>
      <c r="G41" t="s">
        <v>156</v>
      </c>
    </row>
    <row r="42" spans="1:7" x14ac:dyDescent="0.2">
      <c r="A42" s="5">
        <v>4</v>
      </c>
      <c r="B42" s="5">
        <v>3</v>
      </c>
      <c r="C42" s="5">
        <v>9</v>
      </c>
      <c r="D42" s="33">
        <v>5.65</v>
      </c>
      <c r="E42" s="33">
        <v>8.73</v>
      </c>
      <c r="F42" s="31" t="s">
        <v>135</v>
      </c>
      <c r="G42" t="s">
        <v>156</v>
      </c>
    </row>
    <row r="43" spans="1:7" x14ac:dyDescent="0.2">
      <c r="A43" s="5">
        <v>4</v>
      </c>
      <c r="B43" s="5">
        <v>4</v>
      </c>
      <c r="C43" s="5">
        <v>10</v>
      </c>
      <c r="D43" s="33">
        <v>5.65</v>
      </c>
      <c r="E43" s="33">
        <v>8.8000000000000007</v>
      </c>
      <c r="F43" s="31" t="s">
        <v>135</v>
      </c>
      <c r="G43" t="s">
        <v>157</v>
      </c>
    </row>
    <row r="44" spans="1:7" x14ac:dyDescent="0.2">
      <c r="A44" s="5">
        <v>4</v>
      </c>
      <c r="B44" s="5">
        <v>4</v>
      </c>
      <c r="C44" s="5">
        <v>11</v>
      </c>
      <c r="D44" s="33">
        <v>5.65</v>
      </c>
      <c r="E44" s="33">
        <v>8.43</v>
      </c>
      <c r="F44" s="31" t="s">
        <v>137</v>
      </c>
      <c r="G44" t="s">
        <v>157</v>
      </c>
    </row>
    <row r="45" spans="1:7" x14ac:dyDescent="0.2">
      <c r="A45" s="5">
        <v>4</v>
      </c>
      <c r="B45" s="5">
        <v>4</v>
      </c>
      <c r="C45" s="5">
        <v>12</v>
      </c>
      <c r="D45" s="33">
        <v>5.65</v>
      </c>
      <c r="E45" s="33">
        <v>9.5299999999999994</v>
      </c>
      <c r="F45" s="31" t="s">
        <v>136</v>
      </c>
      <c r="G45" t="s">
        <v>157</v>
      </c>
    </row>
    <row r="46" spans="1:7" x14ac:dyDescent="0.2">
      <c r="A46" s="5">
        <v>5</v>
      </c>
      <c r="B46" s="5">
        <v>1</v>
      </c>
      <c r="C46" s="5">
        <v>1</v>
      </c>
      <c r="D46" s="33">
        <v>4.8499999999999996</v>
      </c>
      <c r="E46" s="33">
        <v>8.9600000000000009</v>
      </c>
      <c r="F46" s="31" t="s">
        <v>135</v>
      </c>
      <c r="G46" t="s">
        <v>158</v>
      </c>
    </row>
    <row r="47" spans="1:7" x14ac:dyDescent="0.2">
      <c r="A47" s="5">
        <v>5</v>
      </c>
      <c r="B47" s="5">
        <v>1</v>
      </c>
      <c r="C47" s="5">
        <v>2</v>
      </c>
      <c r="D47" s="33">
        <v>4.8499999999999996</v>
      </c>
      <c r="E47" s="33">
        <v>9.0299999999999994</v>
      </c>
      <c r="F47" s="31" t="s">
        <v>137</v>
      </c>
      <c r="G47" t="s">
        <v>158</v>
      </c>
    </row>
    <row r="48" spans="1:7" x14ac:dyDescent="0.2">
      <c r="A48" s="5">
        <v>5</v>
      </c>
      <c r="B48" s="5">
        <v>1</v>
      </c>
      <c r="C48" s="5">
        <v>3</v>
      </c>
      <c r="D48" s="33">
        <v>4.8499999999999996</v>
      </c>
      <c r="E48" s="33">
        <v>9.25</v>
      </c>
      <c r="F48" s="31" t="s">
        <v>136</v>
      </c>
      <c r="G48" t="s">
        <v>158</v>
      </c>
    </row>
    <row r="49" spans="1:7" x14ac:dyDescent="0.2">
      <c r="A49" s="5">
        <v>5</v>
      </c>
      <c r="B49" s="5">
        <v>2</v>
      </c>
      <c r="C49" s="5">
        <v>4</v>
      </c>
      <c r="D49" s="33">
        <v>289.42</v>
      </c>
      <c r="E49" s="33">
        <v>7.9</v>
      </c>
      <c r="F49" s="31" t="s">
        <v>136</v>
      </c>
      <c r="G49" t="s">
        <v>159</v>
      </c>
    </row>
    <row r="50" spans="1:7" x14ac:dyDescent="0.2">
      <c r="A50" s="5">
        <v>5</v>
      </c>
      <c r="B50" s="5">
        <v>2</v>
      </c>
      <c r="C50" s="5">
        <v>6</v>
      </c>
      <c r="D50" s="33">
        <v>289.42</v>
      </c>
      <c r="E50" s="33">
        <v>8.49</v>
      </c>
      <c r="F50" s="31" t="s">
        <v>137</v>
      </c>
      <c r="G50" t="s">
        <v>159</v>
      </c>
    </row>
    <row r="51" spans="1:7" x14ac:dyDescent="0.2">
      <c r="A51" s="5">
        <v>5</v>
      </c>
      <c r="B51" s="5">
        <v>3</v>
      </c>
      <c r="C51" s="5">
        <v>7</v>
      </c>
      <c r="D51" s="33">
        <v>4.8499999999999996</v>
      </c>
      <c r="E51" s="33">
        <v>9.3699999999999992</v>
      </c>
      <c r="F51" s="31" t="s">
        <v>135</v>
      </c>
      <c r="G51" t="s">
        <v>160</v>
      </c>
    </row>
    <row r="52" spans="1:7" x14ac:dyDescent="0.2">
      <c r="A52" s="5">
        <v>5</v>
      </c>
      <c r="B52" s="5">
        <v>3</v>
      </c>
      <c r="C52" s="5">
        <v>8</v>
      </c>
      <c r="D52" s="33">
        <v>4.8499999999999996</v>
      </c>
      <c r="E52" s="33">
        <v>9.9700000000000006</v>
      </c>
      <c r="F52" s="31" t="s">
        <v>136</v>
      </c>
      <c r="G52" t="s">
        <v>160</v>
      </c>
    </row>
    <row r="53" spans="1:7" x14ac:dyDescent="0.2">
      <c r="A53" s="5">
        <v>5</v>
      </c>
      <c r="B53" s="5">
        <v>3</v>
      </c>
      <c r="C53" s="5">
        <v>9</v>
      </c>
      <c r="D53" s="33">
        <v>4.8499999999999996</v>
      </c>
      <c r="E53" s="33">
        <v>9.5299999999999994</v>
      </c>
      <c r="F53" s="31" t="s">
        <v>137</v>
      </c>
      <c r="G53" t="s">
        <v>160</v>
      </c>
    </row>
    <row r="54" spans="1:7" x14ac:dyDescent="0.2">
      <c r="A54" s="5">
        <v>5</v>
      </c>
      <c r="B54" s="5">
        <v>4</v>
      </c>
      <c r="C54" s="5">
        <v>10</v>
      </c>
      <c r="D54" s="33">
        <v>4.8499999999999996</v>
      </c>
      <c r="E54" s="33">
        <v>9.25</v>
      </c>
      <c r="F54" s="31" t="s">
        <v>135</v>
      </c>
      <c r="G54" t="s">
        <v>161</v>
      </c>
    </row>
    <row r="55" spans="1:7" x14ac:dyDescent="0.2">
      <c r="A55" s="5">
        <v>5</v>
      </c>
      <c r="B55" s="5">
        <v>4</v>
      </c>
      <c r="C55" s="5">
        <v>11</v>
      </c>
      <c r="D55" s="33">
        <v>4.8499999999999996</v>
      </c>
      <c r="E55" s="33">
        <v>9.6199999999999992</v>
      </c>
      <c r="F55" s="31" t="s">
        <v>137</v>
      </c>
      <c r="G55" t="s">
        <v>161</v>
      </c>
    </row>
    <row r="56" spans="1:7" x14ac:dyDescent="0.2">
      <c r="A56" s="5">
        <v>5</v>
      </c>
      <c r="B56" s="5">
        <v>4</v>
      </c>
      <c r="C56" s="5">
        <v>12</v>
      </c>
      <c r="D56" s="33">
        <v>4.8499999999999996</v>
      </c>
      <c r="E56" s="33">
        <v>9.8699999999999992</v>
      </c>
      <c r="F56" s="31" t="s">
        <v>136</v>
      </c>
      <c r="G56" t="s">
        <v>161</v>
      </c>
    </row>
    <row r="57" spans="1:7" x14ac:dyDescent="0.2">
      <c r="A57" s="5">
        <v>6</v>
      </c>
      <c r="B57" s="5">
        <v>1</v>
      </c>
      <c r="C57" s="5">
        <v>1</v>
      </c>
      <c r="D57" s="33">
        <v>9.5500000000000007</v>
      </c>
      <c r="E57" s="33">
        <v>8.9600000000000009</v>
      </c>
      <c r="F57" s="31" t="s">
        <v>135</v>
      </c>
      <c r="G57" t="s">
        <v>162</v>
      </c>
    </row>
    <row r="58" spans="1:7" x14ac:dyDescent="0.2">
      <c r="A58" s="5">
        <v>6</v>
      </c>
      <c r="B58" s="5">
        <v>1</v>
      </c>
      <c r="C58" s="5">
        <v>2</v>
      </c>
      <c r="D58" s="33">
        <v>9.5500000000000007</v>
      </c>
      <c r="E58" s="33">
        <v>9.0299999999999994</v>
      </c>
      <c r="F58" s="31" t="s">
        <v>137</v>
      </c>
      <c r="G58" t="s">
        <v>162</v>
      </c>
    </row>
    <row r="59" spans="1:7" x14ac:dyDescent="0.2">
      <c r="A59" s="5">
        <v>6</v>
      </c>
      <c r="B59" s="5">
        <v>1</v>
      </c>
      <c r="C59" s="5">
        <v>3</v>
      </c>
      <c r="D59" s="33">
        <v>9.5500000000000007</v>
      </c>
      <c r="E59" s="33">
        <v>9.18</v>
      </c>
      <c r="F59" s="31" t="s">
        <v>136</v>
      </c>
      <c r="G59" t="s">
        <v>162</v>
      </c>
    </row>
    <row r="60" spans="1:7" x14ac:dyDescent="0.2">
      <c r="A60" s="5">
        <v>6</v>
      </c>
      <c r="B60" s="5">
        <v>2</v>
      </c>
      <c r="C60" s="5">
        <v>4</v>
      </c>
      <c r="D60" s="33">
        <v>9.5500000000000007</v>
      </c>
      <c r="E60" s="33">
        <v>9.25</v>
      </c>
      <c r="F60" s="31" t="s">
        <v>136</v>
      </c>
      <c r="G60" t="s">
        <v>163</v>
      </c>
    </row>
    <row r="61" spans="1:7" x14ac:dyDescent="0.2">
      <c r="A61" s="5">
        <v>6</v>
      </c>
      <c r="B61" s="5">
        <v>2</v>
      </c>
      <c r="C61" s="5">
        <v>6</v>
      </c>
      <c r="D61" s="33">
        <v>9.5500000000000007</v>
      </c>
      <c r="E61" s="33">
        <v>9.14</v>
      </c>
      <c r="F61" s="31" t="s">
        <v>137</v>
      </c>
      <c r="G61" t="s">
        <v>163</v>
      </c>
    </row>
    <row r="62" spans="1:7" x14ac:dyDescent="0.2">
      <c r="A62" s="5">
        <v>6</v>
      </c>
      <c r="B62" s="5">
        <v>3</v>
      </c>
      <c r="C62" s="5">
        <v>7</v>
      </c>
      <c r="D62" s="33">
        <v>9.5500000000000007</v>
      </c>
      <c r="E62" s="33">
        <v>9.25</v>
      </c>
      <c r="F62" s="31" t="s">
        <v>135</v>
      </c>
      <c r="G62" t="s">
        <v>164</v>
      </c>
    </row>
    <row r="63" spans="1:7" x14ac:dyDescent="0.2">
      <c r="A63" s="5">
        <v>6</v>
      </c>
      <c r="B63" s="5">
        <v>3</v>
      </c>
      <c r="C63" s="5">
        <v>8</v>
      </c>
      <c r="D63" s="33">
        <v>9.5500000000000007</v>
      </c>
      <c r="E63" s="33">
        <v>10.29</v>
      </c>
      <c r="F63" s="31" t="s">
        <v>136</v>
      </c>
      <c r="G63" t="s">
        <v>164</v>
      </c>
    </row>
    <row r="64" spans="1:7" x14ac:dyDescent="0.2">
      <c r="A64" s="5">
        <v>6</v>
      </c>
      <c r="B64" s="5">
        <v>3</v>
      </c>
      <c r="C64" s="5">
        <v>9</v>
      </c>
      <c r="D64" s="33">
        <v>9.5500000000000007</v>
      </c>
      <c r="E64" s="33">
        <v>9.56</v>
      </c>
      <c r="F64" s="31" t="s">
        <v>137</v>
      </c>
      <c r="G64" t="s">
        <v>164</v>
      </c>
    </row>
    <row r="65" spans="1:7" x14ac:dyDescent="0.2">
      <c r="A65" s="5">
        <v>6</v>
      </c>
      <c r="B65" s="5">
        <v>4</v>
      </c>
      <c r="C65" s="5">
        <v>10</v>
      </c>
      <c r="D65" s="33">
        <v>9.5500000000000007</v>
      </c>
      <c r="E65" s="33">
        <v>8.98</v>
      </c>
      <c r="F65" s="31" t="s">
        <v>135</v>
      </c>
      <c r="G65" t="s">
        <v>165</v>
      </c>
    </row>
    <row r="66" spans="1:7" x14ac:dyDescent="0.2">
      <c r="A66" s="5">
        <v>6</v>
      </c>
      <c r="B66" s="5">
        <v>4</v>
      </c>
      <c r="C66" s="5">
        <v>11</v>
      </c>
      <c r="D66" s="33">
        <v>9.5500000000000007</v>
      </c>
      <c r="E66" s="33">
        <v>9.14</v>
      </c>
      <c r="F66" s="31" t="s">
        <v>137</v>
      </c>
      <c r="G66" t="s">
        <v>165</v>
      </c>
    </row>
    <row r="67" spans="1:7" x14ac:dyDescent="0.2">
      <c r="A67" s="5">
        <v>6</v>
      </c>
      <c r="B67" s="5">
        <v>4</v>
      </c>
      <c r="C67" s="5">
        <v>12</v>
      </c>
      <c r="D67" s="33">
        <v>9.5500000000000007</v>
      </c>
      <c r="E67" s="33">
        <v>9.4700000000000006</v>
      </c>
      <c r="F67" s="31" t="s">
        <v>136</v>
      </c>
      <c r="G67" t="s">
        <v>165</v>
      </c>
    </row>
    <row r="68" spans="1:7" x14ac:dyDescent="0.2">
      <c r="A68" s="5">
        <v>7</v>
      </c>
      <c r="B68" s="5">
        <v>1</v>
      </c>
      <c r="C68" s="5">
        <v>1</v>
      </c>
      <c r="D68" s="33">
        <v>13.55</v>
      </c>
      <c r="E68" s="33">
        <v>8.92</v>
      </c>
      <c r="F68" s="31" t="s">
        <v>135</v>
      </c>
      <c r="G68" t="s">
        <v>166</v>
      </c>
    </row>
    <row r="69" spans="1:7" x14ac:dyDescent="0.2">
      <c r="A69" s="5">
        <v>7</v>
      </c>
      <c r="B69" s="5">
        <v>1</v>
      </c>
      <c r="C69" s="5">
        <v>2</v>
      </c>
      <c r="D69" s="33">
        <v>13.55</v>
      </c>
      <c r="E69" s="33">
        <v>9</v>
      </c>
      <c r="F69" s="31" t="s">
        <v>137</v>
      </c>
      <c r="G69" t="s">
        <v>166</v>
      </c>
    </row>
    <row r="70" spans="1:7" x14ac:dyDescent="0.2">
      <c r="A70" s="5">
        <v>7</v>
      </c>
      <c r="B70" s="5">
        <v>1</v>
      </c>
      <c r="C70" s="5">
        <v>3</v>
      </c>
      <c r="D70" s="33">
        <v>13.55</v>
      </c>
      <c r="E70" s="33">
        <v>9.14</v>
      </c>
      <c r="F70" s="31" t="s">
        <v>136</v>
      </c>
      <c r="G70" t="s">
        <v>166</v>
      </c>
    </row>
    <row r="71" spans="1:7" x14ac:dyDescent="0.2">
      <c r="A71" s="5">
        <v>7</v>
      </c>
      <c r="B71" s="5">
        <v>2</v>
      </c>
      <c r="C71" s="5">
        <v>4</v>
      </c>
      <c r="D71" s="33">
        <v>13.55</v>
      </c>
      <c r="E71" s="33">
        <v>10.24</v>
      </c>
      <c r="F71" s="31" t="s">
        <v>136</v>
      </c>
      <c r="G71" t="s">
        <v>167</v>
      </c>
    </row>
    <row r="72" spans="1:7" x14ac:dyDescent="0.2">
      <c r="A72" s="5">
        <v>7</v>
      </c>
      <c r="B72" s="5">
        <v>2</v>
      </c>
      <c r="C72" s="5">
        <v>6</v>
      </c>
      <c r="D72" s="33">
        <v>13.55</v>
      </c>
      <c r="E72" s="33">
        <v>9.43</v>
      </c>
      <c r="F72" s="31" t="s">
        <v>137</v>
      </c>
      <c r="G72" t="s">
        <v>167</v>
      </c>
    </row>
    <row r="73" spans="1:7" x14ac:dyDescent="0.2">
      <c r="A73" s="5">
        <v>7</v>
      </c>
      <c r="B73" s="5">
        <v>3</v>
      </c>
      <c r="C73" s="5">
        <v>7</v>
      </c>
      <c r="D73" s="33">
        <v>13.55</v>
      </c>
      <c r="E73" s="33">
        <v>8.86</v>
      </c>
      <c r="F73" s="31" t="s">
        <v>135</v>
      </c>
      <c r="G73" t="s">
        <v>168</v>
      </c>
    </row>
    <row r="74" spans="1:7" x14ac:dyDescent="0.2">
      <c r="A74" s="5">
        <v>7</v>
      </c>
      <c r="B74" s="5">
        <v>3</v>
      </c>
      <c r="C74" s="5">
        <v>8</v>
      </c>
      <c r="D74" s="33">
        <v>13.55</v>
      </c>
      <c r="E74" s="33">
        <v>9.44</v>
      </c>
      <c r="F74" s="31" t="s">
        <v>136</v>
      </c>
      <c r="G74" t="s">
        <v>168</v>
      </c>
    </row>
    <row r="75" spans="1:7" x14ac:dyDescent="0.2">
      <c r="A75" s="5">
        <v>7</v>
      </c>
      <c r="B75" s="5">
        <v>3</v>
      </c>
      <c r="C75" s="5">
        <v>9</v>
      </c>
      <c r="D75" s="33">
        <v>13.55</v>
      </c>
      <c r="E75" s="33">
        <v>8.9700000000000006</v>
      </c>
      <c r="F75" s="31" t="s">
        <v>137</v>
      </c>
      <c r="G75" t="s">
        <v>168</v>
      </c>
    </row>
    <row r="76" spans="1:7" x14ac:dyDescent="0.2">
      <c r="A76" s="5">
        <v>7</v>
      </c>
      <c r="B76" s="5">
        <v>4</v>
      </c>
      <c r="C76" s="5">
        <v>10</v>
      </c>
      <c r="D76" s="33">
        <v>13.55</v>
      </c>
      <c r="E76" s="33">
        <v>9.02</v>
      </c>
      <c r="F76" s="31" t="s">
        <v>135</v>
      </c>
      <c r="G76" t="s">
        <v>169</v>
      </c>
    </row>
    <row r="77" spans="1:7" x14ac:dyDescent="0.2">
      <c r="A77" s="5">
        <v>7</v>
      </c>
      <c r="B77" s="5">
        <v>4</v>
      </c>
      <c r="C77" s="5">
        <v>11</v>
      </c>
      <c r="D77" s="33">
        <v>13.55</v>
      </c>
      <c r="E77" s="33">
        <v>9.34</v>
      </c>
      <c r="F77" s="31" t="s">
        <v>137</v>
      </c>
      <c r="G77" t="s">
        <v>169</v>
      </c>
    </row>
    <row r="78" spans="1:7" x14ac:dyDescent="0.2">
      <c r="A78" s="5">
        <v>7</v>
      </c>
      <c r="B78" s="5">
        <v>4</v>
      </c>
      <c r="C78" s="5">
        <v>12</v>
      </c>
      <c r="D78" s="33">
        <v>13.55</v>
      </c>
      <c r="E78" s="33">
        <v>9.56</v>
      </c>
      <c r="F78" s="31" t="s">
        <v>136</v>
      </c>
      <c r="G78" t="s">
        <v>169</v>
      </c>
    </row>
    <row r="79" spans="1:7" x14ac:dyDescent="0.2">
      <c r="A79" s="5">
        <v>8</v>
      </c>
      <c r="B79" s="5">
        <v>1</v>
      </c>
      <c r="C79" s="5">
        <v>1</v>
      </c>
      <c r="D79" s="33">
        <v>28.35</v>
      </c>
      <c r="E79" s="33">
        <v>8.98</v>
      </c>
      <c r="F79" s="31" t="s">
        <v>135</v>
      </c>
      <c r="G79" t="s">
        <v>170</v>
      </c>
    </row>
    <row r="80" spans="1:7" x14ac:dyDescent="0.2">
      <c r="A80" s="5">
        <v>8</v>
      </c>
      <c r="B80" s="5">
        <v>1</v>
      </c>
      <c r="C80" s="5">
        <v>2</v>
      </c>
      <c r="D80" s="33">
        <v>28.35</v>
      </c>
      <c r="E80" s="33">
        <v>9.0399999999999991</v>
      </c>
      <c r="F80" s="31" t="s">
        <v>137</v>
      </c>
      <c r="G80" t="s">
        <v>170</v>
      </c>
    </row>
    <row r="81" spans="1:7" x14ac:dyDescent="0.2">
      <c r="A81" s="5">
        <v>8</v>
      </c>
      <c r="B81" s="5">
        <v>1</v>
      </c>
      <c r="C81" s="5">
        <v>3</v>
      </c>
      <c r="D81" s="33">
        <v>28.35</v>
      </c>
      <c r="E81" s="33">
        <v>9.2200000000000006</v>
      </c>
      <c r="F81" s="31" t="s">
        <v>136</v>
      </c>
      <c r="G81" t="s">
        <v>170</v>
      </c>
    </row>
    <row r="82" spans="1:7" x14ac:dyDescent="0.2">
      <c r="A82" s="5">
        <v>8</v>
      </c>
      <c r="B82" s="5">
        <v>2</v>
      </c>
      <c r="C82" s="5">
        <v>4</v>
      </c>
      <c r="D82" s="33">
        <v>302.93</v>
      </c>
      <c r="E82" s="33">
        <v>9.08</v>
      </c>
      <c r="F82" s="31" t="s">
        <v>136</v>
      </c>
      <c r="G82" t="s">
        <v>171</v>
      </c>
    </row>
    <row r="83" spans="1:7" x14ac:dyDescent="0.2">
      <c r="A83" s="5">
        <v>8</v>
      </c>
      <c r="B83" s="5">
        <v>2</v>
      </c>
      <c r="C83" s="5">
        <v>6</v>
      </c>
      <c r="D83" s="33">
        <v>302.93</v>
      </c>
      <c r="E83" s="33">
        <v>9.39</v>
      </c>
      <c r="F83" s="31" t="s">
        <v>137</v>
      </c>
      <c r="G83" t="s">
        <v>171</v>
      </c>
    </row>
    <row r="84" spans="1:7" x14ac:dyDescent="0.2">
      <c r="A84" s="5">
        <v>8</v>
      </c>
      <c r="B84" s="5">
        <v>3</v>
      </c>
      <c r="C84" s="5">
        <v>7</v>
      </c>
      <c r="D84" s="33">
        <v>28.35</v>
      </c>
      <c r="E84" s="33">
        <v>8.9700000000000006</v>
      </c>
      <c r="F84" s="31" t="s">
        <v>136</v>
      </c>
      <c r="G84" t="s">
        <v>172</v>
      </c>
    </row>
    <row r="85" spans="1:7" x14ac:dyDescent="0.2">
      <c r="A85" s="5">
        <v>8</v>
      </c>
      <c r="B85" s="5">
        <v>3</v>
      </c>
      <c r="C85" s="5">
        <v>8</v>
      </c>
      <c r="D85" s="33">
        <v>28.35</v>
      </c>
      <c r="E85" s="33">
        <v>9.59</v>
      </c>
      <c r="F85" s="31" t="s">
        <v>137</v>
      </c>
      <c r="G85" t="s">
        <v>172</v>
      </c>
    </row>
    <row r="86" spans="1:7" x14ac:dyDescent="0.2">
      <c r="A86" s="5">
        <v>8</v>
      </c>
      <c r="B86" s="5">
        <v>3</v>
      </c>
      <c r="C86" s="5">
        <v>9</v>
      </c>
      <c r="D86" s="33">
        <v>28.35</v>
      </c>
      <c r="E86" s="33">
        <v>9.1300000000000008</v>
      </c>
      <c r="F86" s="31" t="s">
        <v>135</v>
      </c>
      <c r="G86" t="s">
        <v>172</v>
      </c>
    </row>
    <row r="87" spans="1:7" x14ac:dyDescent="0.2">
      <c r="A87" s="5">
        <v>8</v>
      </c>
      <c r="B87" s="5">
        <v>4</v>
      </c>
      <c r="C87" s="5">
        <v>10</v>
      </c>
      <c r="D87" s="33">
        <v>28.35</v>
      </c>
      <c r="E87" s="33">
        <v>10.119999999999999</v>
      </c>
      <c r="F87" s="31" t="s">
        <v>135</v>
      </c>
      <c r="G87" t="s">
        <v>173</v>
      </c>
    </row>
    <row r="88" spans="1:7" x14ac:dyDescent="0.2">
      <c r="A88" s="5">
        <v>8</v>
      </c>
      <c r="B88" s="5">
        <v>4</v>
      </c>
      <c r="C88" s="5">
        <v>11</v>
      </c>
      <c r="D88" s="33">
        <v>28.35</v>
      </c>
      <c r="E88" s="33">
        <v>10.45</v>
      </c>
      <c r="F88" s="31" t="s">
        <v>137</v>
      </c>
      <c r="G88" t="s">
        <v>173</v>
      </c>
    </row>
    <row r="89" spans="1:7" x14ac:dyDescent="0.2">
      <c r="A89" s="5">
        <v>8</v>
      </c>
      <c r="B89" s="5">
        <v>4</v>
      </c>
      <c r="C89" s="5">
        <v>12</v>
      </c>
      <c r="D89" s="33">
        <v>28.35</v>
      </c>
      <c r="E89" s="33">
        <v>10.85</v>
      </c>
      <c r="F89" s="31" t="s">
        <v>136</v>
      </c>
      <c r="G89" t="s">
        <v>173</v>
      </c>
    </row>
    <row r="90" spans="1:7" x14ac:dyDescent="0.2">
      <c r="A90" s="5">
        <v>9</v>
      </c>
      <c r="B90" s="5">
        <v>1</v>
      </c>
      <c r="C90" s="5">
        <v>1</v>
      </c>
      <c r="D90" s="33">
        <v>17.3</v>
      </c>
      <c r="E90" s="33">
        <v>8.35</v>
      </c>
      <c r="F90" s="31" t="s">
        <v>136</v>
      </c>
      <c r="G90" t="s">
        <v>174</v>
      </c>
    </row>
    <row r="91" spans="1:7" x14ac:dyDescent="0.2">
      <c r="A91" s="5">
        <v>9</v>
      </c>
      <c r="B91" s="5">
        <v>1</v>
      </c>
      <c r="C91" s="5">
        <v>2</v>
      </c>
      <c r="D91" s="33">
        <v>17.3</v>
      </c>
      <c r="E91" s="33">
        <v>8.49</v>
      </c>
      <c r="F91" s="31" t="s">
        <v>137</v>
      </c>
      <c r="G91" t="s">
        <v>174</v>
      </c>
    </row>
    <row r="92" spans="1:7" x14ac:dyDescent="0.2">
      <c r="A92" s="5">
        <v>9</v>
      </c>
      <c r="B92" s="5">
        <v>1</v>
      </c>
      <c r="C92" s="5">
        <v>3</v>
      </c>
      <c r="D92" s="33">
        <v>17.3</v>
      </c>
      <c r="E92" s="33">
        <v>8.66</v>
      </c>
      <c r="F92" s="31" t="s">
        <v>135</v>
      </c>
      <c r="G92" t="s">
        <v>174</v>
      </c>
    </row>
    <row r="93" spans="1:7" x14ac:dyDescent="0.2">
      <c r="A93" s="5">
        <v>9</v>
      </c>
      <c r="B93" s="5">
        <v>2</v>
      </c>
      <c r="C93" s="5">
        <v>4</v>
      </c>
      <c r="D93" s="33">
        <v>17.3</v>
      </c>
      <c r="E93" s="33">
        <v>9.68</v>
      </c>
      <c r="F93" s="31" t="s">
        <v>135</v>
      </c>
      <c r="G93" t="s">
        <v>175</v>
      </c>
    </row>
    <row r="94" spans="1:7" x14ac:dyDescent="0.2">
      <c r="A94" s="5">
        <v>9</v>
      </c>
      <c r="B94" s="5">
        <v>2</v>
      </c>
      <c r="C94" s="5">
        <v>5</v>
      </c>
      <c r="D94" s="33">
        <v>17.3</v>
      </c>
      <c r="E94" s="33">
        <v>8.6199999999999992</v>
      </c>
      <c r="F94" s="31" t="s">
        <v>136</v>
      </c>
      <c r="G94" t="s">
        <v>175</v>
      </c>
    </row>
    <row r="95" spans="1:7" x14ac:dyDescent="0.2">
      <c r="A95" s="5">
        <v>9</v>
      </c>
      <c r="B95" s="5">
        <v>2</v>
      </c>
      <c r="C95" s="5">
        <v>6</v>
      </c>
      <c r="D95" s="33">
        <v>17.3</v>
      </c>
      <c r="E95" s="33">
        <v>9.35</v>
      </c>
      <c r="F95" s="31" t="s">
        <v>137</v>
      </c>
      <c r="G95" t="s">
        <v>175</v>
      </c>
    </row>
    <row r="96" spans="1:7" x14ac:dyDescent="0.2">
      <c r="A96" s="5">
        <v>9</v>
      </c>
      <c r="B96" s="5">
        <v>3</v>
      </c>
      <c r="C96" s="5">
        <v>7</v>
      </c>
      <c r="D96" s="33">
        <v>17.3</v>
      </c>
      <c r="E96" s="33">
        <v>8.39</v>
      </c>
      <c r="F96" s="31" t="s">
        <v>135</v>
      </c>
      <c r="G96" t="s">
        <v>176</v>
      </c>
    </row>
    <row r="97" spans="1:7" x14ac:dyDescent="0.2">
      <c r="A97" s="5">
        <v>9</v>
      </c>
      <c r="B97" s="5">
        <v>3</v>
      </c>
      <c r="C97" s="5">
        <v>8</v>
      </c>
      <c r="D97" s="33">
        <v>17.3</v>
      </c>
      <c r="E97" s="33">
        <v>8.5</v>
      </c>
      <c r="F97" s="31" t="s">
        <v>137</v>
      </c>
      <c r="G97" t="s">
        <v>176</v>
      </c>
    </row>
    <row r="98" spans="1:7" x14ac:dyDescent="0.2">
      <c r="A98" s="5">
        <v>9</v>
      </c>
      <c r="B98" s="5">
        <v>3</v>
      </c>
      <c r="C98" s="5">
        <v>9</v>
      </c>
      <c r="D98" s="33">
        <v>17.3</v>
      </c>
      <c r="E98" s="33">
        <v>9.14</v>
      </c>
      <c r="F98" s="31" t="s">
        <v>136</v>
      </c>
      <c r="G98" t="s">
        <v>176</v>
      </c>
    </row>
    <row r="99" spans="1:7" x14ac:dyDescent="0.2">
      <c r="A99" s="5">
        <v>9</v>
      </c>
      <c r="B99" s="5">
        <v>4</v>
      </c>
      <c r="C99" s="5">
        <v>10</v>
      </c>
      <c r="D99" s="33">
        <v>17.3</v>
      </c>
      <c r="E99" s="33">
        <v>9.83</v>
      </c>
      <c r="F99" s="31" t="s">
        <v>136</v>
      </c>
      <c r="G99" t="s">
        <v>177</v>
      </c>
    </row>
    <row r="100" spans="1:7" x14ac:dyDescent="0.2">
      <c r="A100" s="5">
        <v>9</v>
      </c>
      <c r="B100" s="5">
        <v>4</v>
      </c>
      <c r="C100" s="5">
        <v>11</v>
      </c>
      <c r="D100" s="33">
        <v>17.3</v>
      </c>
      <c r="E100" s="33">
        <v>10.11</v>
      </c>
      <c r="F100" s="31" t="s">
        <v>137</v>
      </c>
      <c r="G100" t="s">
        <v>177</v>
      </c>
    </row>
    <row r="101" spans="1:7" x14ac:dyDescent="0.2">
      <c r="A101" s="5">
        <v>9</v>
      </c>
      <c r="B101" s="5">
        <v>4</v>
      </c>
      <c r="C101" s="5">
        <v>12</v>
      </c>
      <c r="D101" s="33">
        <v>17.3</v>
      </c>
      <c r="E101" s="33">
        <v>10.33</v>
      </c>
      <c r="F101" s="31" t="s">
        <v>135</v>
      </c>
      <c r="G101" t="s">
        <v>177</v>
      </c>
    </row>
    <row r="102" spans="1:7" x14ac:dyDescent="0.2">
      <c r="A102" s="5">
        <v>10</v>
      </c>
      <c r="B102" s="5">
        <v>1</v>
      </c>
      <c r="C102" s="5">
        <v>1</v>
      </c>
      <c r="D102" s="33">
        <v>131</v>
      </c>
      <c r="E102" s="33">
        <v>7.39</v>
      </c>
      <c r="F102" s="31" t="s">
        <v>136</v>
      </c>
      <c r="G102" t="s">
        <v>178</v>
      </c>
    </row>
    <row r="103" spans="1:7" x14ac:dyDescent="0.2">
      <c r="A103" s="5">
        <v>10</v>
      </c>
      <c r="B103" s="5">
        <v>1</v>
      </c>
      <c r="C103" s="5">
        <v>2</v>
      </c>
      <c r="D103" s="33">
        <v>131</v>
      </c>
      <c r="E103" s="33">
        <v>7.78</v>
      </c>
      <c r="F103" s="31" t="s">
        <v>137</v>
      </c>
      <c r="G103" t="s">
        <v>178</v>
      </c>
    </row>
    <row r="104" spans="1:7" x14ac:dyDescent="0.2">
      <c r="A104" s="5">
        <v>10</v>
      </c>
      <c r="B104" s="5">
        <v>1</v>
      </c>
      <c r="C104" s="5">
        <v>3</v>
      </c>
      <c r="D104" s="33">
        <v>131</v>
      </c>
      <c r="E104" s="33">
        <v>7.88</v>
      </c>
      <c r="F104" s="31" t="s">
        <v>135</v>
      </c>
      <c r="G104" t="s">
        <v>178</v>
      </c>
    </row>
    <row r="105" spans="1:7" x14ac:dyDescent="0.2">
      <c r="A105" s="5">
        <v>10</v>
      </c>
      <c r="B105" s="5">
        <v>2</v>
      </c>
      <c r="C105" s="5">
        <v>4</v>
      </c>
      <c r="D105" s="33">
        <v>131</v>
      </c>
      <c r="E105" s="33">
        <v>9.25</v>
      </c>
      <c r="F105" s="31" t="s">
        <v>136</v>
      </c>
      <c r="G105" t="s">
        <v>179</v>
      </c>
    </row>
    <row r="106" spans="1:7" x14ac:dyDescent="0.2">
      <c r="A106" s="5">
        <v>10</v>
      </c>
      <c r="B106" s="5">
        <v>2</v>
      </c>
      <c r="C106" s="5">
        <v>5</v>
      </c>
      <c r="D106" s="33">
        <v>131</v>
      </c>
      <c r="E106" s="33">
        <v>7.97</v>
      </c>
      <c r="F106" s="31" t="s">
        <v>137</v>
      </c>
      <c r="G106" t="s">
        <v>179</v>
      </c>
    </row>
    <row r="107" spans="1:7" x14ac:dyDescent="0.2">
      <c r="A107" s="5">
        <v>10</v>
      </c>
      <c r="B107" s="5">
        <v>2</v>
      </c>
      <c r="C107" s="5">
        <v>6</v>
      </c>
      <c r="D107" s="33">
        <v>131</v>
      </c>
      <c r="E107" s="33">
        <v>9.07</v>
      </c>
      <c r="F107" s="31" t="s">
        <v>135</v>
      </c>
      <c r="G107" t="s">
        <v>179</v>
      </c>
    </row>
    <row r="108" spans="1:7" x14ac:dyDescent="0.2">
      <c r="A108" s="5">
        <v>10</v>
      </c>
      <c r="B108" s="5">
        <v>3</v>
      </c>
      <c r="C108" s="5">
        <v>7</v>
      </c>
      <c r="D108" s="33">
        <v>131</v>
      </c>
      <c r="E108" s="33">
        <v>7.98</v>
      </c>
      <c r="F108" s="31" t="s">
        <v>136</v>
      </c>
      <c r="G108" t="s">
        <v>180</v>
      </c>
    </row>
    <row r="109" spans="1:7" x14ac:dyDescent="0.2">
      <c r="A109" s="5">
        <v>10</v>
      </c>
      <c r="B109" s="5">
        <v>3</v>
      </c>
      <c r="C109" s="5">
        <v>8</v>
      </c>
      <c r="D109" s="33">
        <v>131</v>
      </c>
      <c r="E109" s="33">
        <v>8.5299999999999994</v>
      </c>
      <c r="F109" s="31" t="s">
        <v>137</v>
      </c>
      <c r="G109" t="s">
        <v>180</v>
      </c>
    </row>
    <row r="110" spans="1:7" x14ac:dyDescent="0.2">
      <c r="A110" s="5">
        <v>10</v>
      </c>
      <c r="B110" s="5">
        <v>3</v>
      </c>
      <c r="C110" s="5">
        <v>9</v>
      </c>
      <c r="D110" s="33">
        <v>131</v>
      </c>
      <c r="E110" s="33">
        <v>8.07</v>
      </c>
      <c r="F110" s="31" t="s">
        <v>135</v>
      </c>
      <c r="G110" t="s">
        <v>180</v>
      </c>
    </row>
    <row r="111" spans="1:7" x14ac:dyDescent="0.2">
      <c r="A111" s="5">
        <v>10</v>
      </c>
      <c r="B111" s="5">
        <v>4</v>
      </c>
      <c r="C111" s="5">
        <v>10</v>
      </c>
      <c r="D111" s="33">
        <v>131</v>
      </c>
      <c r="E111" s="33">
        <v>9.73</v>
      </c>
      <c r="F111" s="31" t="s">
        <v>136</v>
      </c>
      <c r="G111" t="s">
        <v>181</v>
      </c>
    </row>
    <row r="112" spans="1:7" x14ac:dyDescent="0.2">
      <c r="A112" s="5">
        <v>10</v>
      </c>
      <c r="B112" s="5">
        <v>4</v>
      </c>
      <c r="C112" s="5">
        <v>11</v>
      </c>
      <c r="D112" s="33">
        <v>131</v>
      </c>
      <c r="E112" s="33">
        <v>10</v>
      </c>
      <c r="F112" s="31" t="s">
        <v>137</v>
      </c>
      <c r="G112" t="s">
        <v>181</v>
      </c>
    </row>
    <row r="113" spans="1:7" x14ac:dyDescent="0.2">
      <c r="A113" s="5">
        <v>10</v>
      </c>
      <c r="B113" s="5">
        <v>4</v>
      </c>
      <c r="C113" s="5">
        <v>12</v>
      </c>
      <c r="D113" s="33">
        <v>131</v>
      </c>
      <c r="E113" s="33">
        <v>10.199999999999999</v>
      </c>
      <c r="F113" s="31" t="s">
        <v>135</v>
      </c>
      <c r="G113" t="s">
        <v>181</v>
      </c>
    </row>
    <row r="114" spans="1:7" x14ac:dyDescent="0.2">
      <c r="A114" s="5">
        <v>11</v>
      </c>
      <c r="B114" s="5">
        <v>1</v>
      </c>
      <c r="C114" s="5">
        <v>1</v>
      </c>
      <c r="D114" s="33">
        <v>9.34</v>
      </c>
      <c r="E114" s="33">
        <v>9.14</v>
      </c>
      <c r="F114" s="31" t="s">
        <v>136</v>
      </c>
      <c r="G114" t="s">
        <v>182</v>
      </c>
    </row>
    <row r="115" spans="1:7" x14ac:dyDescent="0.2">
      <c r="A115" s="5">
        <v>11</v>
      </c>
      <c r="B115" s="5">
        <v>1</v>
      </c>
      <c r="C115" s="5">
        <v>2</v>
      </c>
      <c r="D115" s="33">
        <v>9.34</v>
      </c>
      <c r="E115" s="33">
        <v>9.3800000000000008</v>
      </c>
      <c r="F115" s="31" t="s">
        <v>137</v>
      </c>
      <c r="G115" t="s">
        <v>182</v>
      </c>
    </row>
    <row r="116" spans="1:7" x14ac:dyDescent="0.2">
      <c r="A116" s="5">
        <v>11</v>
      </c>
      <c r="B116" s="5">
        <v>1</v>
      </c>
      <c r="C116" s="5">
        <v>3</v>
      </c>
      <c r="D116" s="33">
        <v>9.34</v>
      </c>
      <c r="E116" s="33">
        <v>9.5500000000000007</v>
      </c>
      <c r="F116" s="31" t="s">
        <v>135</v>
      </c>
      <c r="G116" t="s">
        <v>182</v>
      </c>
    </row>
    <row r="117" spans="1:7" x14ac:dyDescent="0.2">
      <c r="A117" s="5">
        <v>11</v>
      </c>
      <c r="B117" s="5">
        <v>2</v>
      </c>
      <c r="C117" s="5">
        <v>4</v>
      </c>
      <c r="D117" s="33">
        <v>9.34</v>
      </c>
      <c r="E117" s="33">
        <v>9.1199999999999992</v>
      </c>
      <c r="F117" s="31" t="s">
        <v>136</v>
      </c>
      <c r="G117" t="s">
        <v>183</v>
      </c>
    </row>
    <row r="118" spans="1:7" x14ac:dyDescent="0.2">
      <c r="A118" s="5">
        <v>11</v>
      </c>
      <c r="B118" s="5">
        <v>2</v>
      </c>
      <c r="C118" s="5">
        <v>5</v>
      </c>
      <c r="D118" s="33">
        <v>9.34</v>
      </c>
      <c r="E118" s="33">
        <v>8.3000000000000007</v>
      </c>
      <c r="F118" s="31" t="s">
        <v>137</v>
      </c>
      <c r="G118" t="s">
        <v>183</v>
      </c>
    </row>
    <row r="119" spans="1:7" x14ac:dyDescent="0.2">
      <c r="A119" s="5">
        <v>11</v>
      </c>
      <c r="B119" s="5">
        <v>2</v>
      </c>
      <c r="C119" s="5">
        <v>6</v>
      </c>
      <c r="D119" s="33">
        <v>9.34</v>
      </c>
      <c r="E119" s="33">
        <v>9.39</v>
      </c>
      <c r="F119" s="31" t="s">
        <v>135</v>
      </c>
      <c r="G119" t="s">
        <v>183</v>
      </c>
    </row>
    <row r="120" spans="1:7" x14ac:dyDescent="0.2">
      <c r="A120" s="5">
        <v>11</v>
      </c>
      <c r="B120" s="5">
        <v>3</v>
      </c>
      <c r="C120" s="5">
        <v>7</v>
      </c>
      <c r="D120" s="33">
        <v>17</v>
      </c>
      <c r="E120" s="33">
        <v>9.34</v>
      </c>
      <c r="F120" s="31" t="s">
        <v>136</v>
      </c>
      <c r="G120" t="s">
        <v>184</v>
      </c>
    </row>
    <row r="121" spans="1:7" x14ac:dyDescent="0.2">
      <c r="A121" s="5">
        <v>11</v>
      </c>
      <c r="B121" s="5">
        <v>3</v>
      </c>
      <c r="C121" s="5">
        <v>8</v>
      </c>
      <c r="D121" s="33">
        <v>17</v>
      </c>
      <c r="E121" s="33">
        <v>9.98</v>
      </c>
      <c r="F121" s="31" t="s">
        <v>137</v>
      </c>
      <c r="G121" t="s">
        <v>184</v>
      </c>
    </row>
    <row r="122" spans="1:7" x14ac:dyDescent="0.2">
      <c r="A122" s="5">
        <v>11</v>
      </c>
      <c r="B122" s="5">
        <v>3</v>
      </c>
      <c r="C122" s="5">
        <v>9</v>
      </c>
      <c r="D122" s="33">
        <v>17</v>
      </c>
      <c r="E122" s="33">
        <v>9.32</v>
      </c>
      <c r="F122" s="31" t="s">
        <v>135</v>
      </c>
      <c r="G122" t="s">
        <v>184</v>
      </c>
    </row>
    <row r="123" spans="1:7" x14ac:dyDescent="0.2">
      <c r="A123" s="5">
        <v>11</v>
      </c>
      <c r="B123" s="5">
        <v>4</v>
      </c>
      <c r="C123" s="5">
        <v>10</v>
      </c>
      <c r="D123" s="33">
        <v>17</v>
      </c>
      <c r="E123" s="33">
        <v>9.3000000000000007</v>
      </c>
      <c r="F123" s="31" t="s">
        <v>136</v>
      </c>
      <c r="G123" t="s">
        <v>185</v>
      </c>
    </row>
    <row r="124" spans="1:7" x14ac:dyDescent="0.2">
      <c r="A124" s="5">
        <v>11</v>
      </c>
      <c r="B124" s="5">
        <v>4</v>
      </c>
      <c r="C124" s="5">
        <v>11</v>
      </c>
      <c r="D124" s="33">
        <v>17</v>
      </c>
      <c r="E124" s="33">
        <v>9.4600000000000009</v>
      </c>
      <c r="F124" s="31" t="s">
        <v>137</v>
      </c>
      <c r="G124" t="s">
        <v>185</v>
      </c>
    </row>
    <row r="125" spans="1:7" x14ac:dyDescent="0.2">
      <c r="A125" s="5">
        <v>11</v>
      </c>
      <c r="B125" s="5">
        <v>4</v>
      </c>
      <c r="C125" s="5">
        <v>12</v>
      </c>
      <c r="D125" s="33">
        <v>17</v>
      </c>
      <c r="E125" s="33">
        <v>9.77</v>
      </c>
      <c r="F125" s="31" t="s">
        <v>135</v>
      </c>
      <c r="G125" t="s">
        <v>185</v>
      </c>
    </row>
    <row r="126" spans="1:7" x14ac:dyDescent="0.2">
      <c r="A126" s="5">
        <v>12</v>
      </c>
      <c r="B126" s="5">
        <v>1</v>
      </c>
      <c r="C126" s="5">
        <v>1</v>
      </c>
      <c r="D126" s="33">
        <v>5</v>
      </c>
      <c r="E126" s="33">
        <v>9.06</v>
      </c>
      <c r="F126" s="31" t="s">
        <v>136</v>
      </c>
      <c r="G126" t="s">
        <v>186</v>
      </c>
    </row>
    <row r="127" spans="1:7" x14ac:dyDescent="0.2">
      <c r="A127" s="5">
        <v>12</v>
      </c>
      <c r="B127" s="5">
        <v>1</v>
      </c>
      <c r="C127" s="5">
        <v>2</v>
      </c>
      <c r="D127" s="33">
        <v>5</v>
      </c>
      <c r="E127" s="33">
        <v>8.9</v>
      </c>
      <c r="F127" s="31" t="s">
        <v>137</v>
      </c>
      <c r="G127" t="s">
        <v>186</v>
      </c>
    </row>
    <row r="128" spans="1:7" x14ac:dyDescent="0.2">
      <c r="A128" s="5">
        <v>12</v>
      </c>
      <c r="B128" s="5">
        <v>1</v>
      </c>
      <c r="C128" s="5">
        <v>3</v>
      </c>
      <c r="D128" s="33">
        <v>5</v>
      </c>
      <c r="E128" s="33">
        <v>8.83</v>
      </c>
      <c r="F128" s="31" t="s">
        <v>135</v>
      </c>
      <c r="G128" t="s">
        <v>186</v>
      </c>
    </row>
    <row r="129" spans="1:7" x14ac:dyDescent="0.2">
      <c r="A129" s="5">
        <v>12</v>
      </c>
      <c r="B129" s="5">
        <v>2</v>
      </c>
      <c r="C129" s="5">
        <v>4</v>
      </c>
      <c r="D129" s="33">
        <v>5</v>
      </c>
      <c r="E129" s="33">
        <v>9.2899999999999991</v>
      </c>
      <c r="F129" s="31" t="s">
        <v>137</v>
      </c>
      <c r="G129" t="s">
        <v>187</v>
      </c>
    </row>
    <row r="130" spans="1:7" x14ac:dyDescent="0.2">
      <c r="A130" s="5">
        <v>12</v>
      </c>
      <c r="B130" s="5">
        <v>2</v>
      </c>
      <c r="C130" s="5">
        <v>5</v>
      </c>
      <c r="D130" s="33">
        <v>5</v>
      </c>
      <c r="E130" s="33">
        <v>8.41</v>
      </c>
      <c r="F130" s="31" t="s">
        <v>136</v>
      </c>
      <c r="G130" t="s">
        <v>187</v>
      </c>
    </row>
    <row r="131" spans="1:7" x14ac:dyDescent="0.2">
      <c r="A131" s="5">
        <v>12</v>
      </c>
      <c r="B131" s="5">
        <v>2</v>
      </c>
      <c r="C131" s="5">
        <v>6</v>
      </c>
      <c r="D131" s="33">
        <v>5</v>
      </c>
      <c r="E131" s="33">
        <v>9.3000000000000007</v>
      </c>
      <c r="F131" s="31" t="s">
        <v>135</v>
      </c>
      <c r="G131" t="s">
        <v>187</v>
      </c>
    </row>
    <row r="132" spans="1:7" x14ac:dyDescent="0.2">
      <c r="A132" s="5">
        <v>12</v>
      </c>
      <c r="B132" s="5">
        <v>3</v>
      </c>
      <c r="C132" s="5">
        <v>7</v>
      </c>
      <c r="D132" s="33">
        <v>5</v>
      </c>
      <c r="E132" s="33">
        <v>9.25</v>
      </c>
      <c r="F132" s="31" t="s">
        <v>136</v>
      </c>
      <c r="G132" t="s">
        <v>188</v>
      </c>
    </row>
    <row r="133" spans="1:7" x14ac:dyDescent="0.2">
      <c r="A133" s="5">
        <v>12</v>
      </c>
      <c r="B133" s="5">
        <v>3</v>
      </c>
      <c r="C133" s="5">
        <v>8</v>
      </c>
      <c r="D133" s="33">
        <v>5</v>
      </c>
      <c r="E133" s="33">
        <v>10.08</v>
      </c>
      <c r="F133" s="31" t="s">
        <v>137</v>
      </c>
      <c r="G133" t="s">
        <v>188</v>
      </c>
    </row>
    <row r="134" spans="1:7" x14ac:dyDescent="0.2">
      <c r="A134" s="5">
        <v>12</v>
      </c>
      <c r="B134" s="5">
        <v>3</v>
      </c>
      <c r="C134" s="5">
        <v>9</v>
      </c>
      <c r="D134" s="33">
        <v>5</v>
      </c>
      <c r="E134" s="33">
        <v>9.5399999999999991</v>
      </c>
      <c r="F134" s="31" t="s">
        <v>135</v>
      </c>
      <c r="G134" t="s">
        <v>188</v>
      </c>
    </row>
    <row r="135" spans="1:7" x14ac:dyDescent="0.2">
      <c r="A135" s="5">
        <v>12</v>
      </c>
      <c r="B135" s="5">
        <v>4</v>
      </c>
      <c r="C135" s="5">
        <v>10</v>
      </c>
      <c r="D135" s="33">
        <v>5</v>
      </c>
      <c r="E135" s="33">
        <v>8.9499999999999993</v>
      </c>
      <c r="F135" s="31" t="s">
        <v>136</v>
      </c>
      <c r="G135" t="s">
        <v>189</v>
      </c>
    </row>
    <row r="136" spans="1:7" x14ac:dyDescent="0.2">
      <c r="A136" s="5">
        <v>12</v>
      </c>
      <c r="B136" s="5">
        <v>4</v>
      </c>
      <c r="C136" s="5">
        <v>11</v>
      </c>
      <c r="D136" s="33">
        <v>5</v>
      </c>
      <c r="E136" s="33">
        <v>9.2899999999999991</v>
      </c>
      <c r="F136" s="31" t="s">
        <v>137</v>
      </c>
      <c r="G136" t="s">
        <v>189</v>
      </c>
    </row>
    <row r="137" spans="1:7" x14ac:dyDescent="0.2">
      <c r="A137" s="5">
        <v>12</v>
      </c>
      <c r="B137" s="5">
        <v>4</v>
      </c>
      <c r="C137" s="5">
        <v>12</v>
      </c>
      <c r="D137" s="33">
        <v>5</v>
      </c>
      <c r="E137" s="33">
        <v>9.66</v>
      </c>
      <c r="F137" s="31" t="s">
        <v>135</v>
      </c>
      <c r="G137" t="s">
        <v>189</v>
      </c>
    </row>
    <row r="138" spans="1:7" x14ac:dyDescent="0.2">
      <c r="A138" s="5">
        <v>13</v>
      </c>
      <c r="B138" s="5">
        <v>1</v>
      </c>
      <c r="C138" s="5">
        <v>1</v>
      </c>
      <c r="D138" s="33">
        <v>6</v>
      </c>
      <c r="E138" s="33">
        <v>8.4499999999999993</v>
      </c>
      <c r="F138" s="31" t="s">
        <v>136</v>
      </c>
      <c r="G138" t="s">
        <v>190</v>
      </c>
    </row>
    <row r="139" spans="1:7" x14ac:dyDescent="0.2">
      <c r="A139" s="5">
        <v>13</v>
      </c>
      <c r="B139" s="5">
        <v>1</v>
      </c>
      <c r="C139" s="5">
        <v>2</v>
      </c>
      <c r="D139" s="33">
        <v>6</v>
      </c>
      <c r="E139" s="33">
        <v>8.77</v>
      </c>
      <c r="F139" s="31" t="s">
        <v>137</v>
      </c>
      <c r="G139" t="s">
        <v>190</v>
      </c>
    </row>
    <row r="140" spans="1:7" x14ac:dyDescent="0.2">
      <c r="A140" s="5">
        <v>13</v>
      </c>
      <c r="B140" s="5">
        <v>1</v>
      </c>
      <c r="C140" s="5">
        <v>3</v>
      </c>
      <c r="D140" s="33">
        <v>6</v>
      </c>
      <c r="E140" s="33">
        <v>8.9</v>
      </c>
      <c r="F140" s="31" t="s">
        <v>135</v>
      </c>
      <c r="G140" t="s">
        <v>190</v>
      </c>
    </row>
    <row r="141" spans="1:7" x14ac:dyDescent="0.2">
      <c r="A141" s="5">
        <v>13</v>
      </c>
      <c r="B141" s="5">
        <v>2</v>
      </c>
      <c r="C141" s="5">
        <v>4</v>
      </c>
      <c r="D141" s="33">
        <v>6</v>
      </c>
      <c r="E141" s="33">
        <v>9.2200000000000006</v>
      </c>
      <c r="F141" s="31" t="s">
        <v>136</v>
      </c>
      <c r="G141" t="s">
        <v>191</v>
      </c>
    </row>
    <row r="142" spans="1:7" x14ac:dyDescent="0.2">
      <c r="A142" s="5">
        <v>13</v>
      </c>
      <c r="B142" s="5">
        <v>2</v>
      </c>
      <c r="C142" s="5">
        <v>5</v>
      </c>
      <c r="D142" s="33">
        <v>6</v>
      </c>
      <c r="E142" s="33">
        <v>8.3800000000000008</v>
      </c>
      <c r="F142" s="31" t="s">
        <v>137</v>
      </c>
      <c r="G142" t="s">
        <v>191</v>
      </c>
    </row>
    <row r="143" spans="1:7" x14ac:dyDescent="0.2">
      <c r="A143" s="5">
        <v>13</v>
      </c>
      <c r="B143" s="5">
        <v>2</v>
      </c>
      <c r="C143" s="5">
        <v>6</v>
      </c>
      <c r="D143" s="33">
        <v>6</v>
      </c>
      <c r="E143" s="33">
        <v>9.2100000000000009</v>
      </c>
      <c r="F143" s="31" t="s">
        <v>135</v>
      </c>
      <c r="G143" t="s">
        <v>191</v>
      </c>
    </row>
    <row r="144" spans="1:7" x14ac:dyDescent="0.2">
      <c r="A144" s="5">
        <v>13</v>
      </c>
      <c r="B144" s="5">
        <v>3</v>
      </c>
      <c r="C144" s="5">
        <v>7</v>
      </c>
      <c r="D144" s="33">
        <v>122</v>
      </c>
      <c r="E144" s="33">
        <v>7.44</v>
      </c>
      <c r="F144" s="31" t="s">
        <v>136</v>
      </c>
      <c r="G144" t="s">
        <v>192</v>
      </c>
    </row>
    <row r="145" spans="1:7" x14ac:dyDescent="0.2">
      <c r="A145" s="5">
        <v>13</v>
      </c>
      <c r="B145" s="5">
        <v>3</v>
      </c>
      <c r="C145" s="5">
        <v>8</v>
      </c>
      <c r="D145" s="33">
        <v>122</v>
      </c>
      <c r="E145" s="33">
        <v>7.94</v>
      </c>
      <c r="F145" s="31" t="s">
        <v>137</v>
      </c>
      <c r="G145" t="s">
        <v>192</v>
      </c>
    </row>
    <row r="146" spans="1:7" x14ac:dyDescent="0.2">
      <c r="A146" s="5">
        <v>13</v>
      </c>
      <c r="B146" s="5">
        <v>3</v>
      </c>
      <c r="C146" s="5">
        <v>9</v>
      </c>
      <c r="D146" s="33">
        <v>122</v>
      </c>
      <c r="E146" s="33">
        <v>7.18</v>
      </c>
      <c r="F146" s="31" t="s">
        <v>135</v>
      </c>
      <c r="G146" t="s">
        <v>192</v>
      </c>
    </row>
    <row r="147" spans="1:7" x14ac:dyDescent="0.2">
      <c r="A147" s="5">
        <v>13</v>
      </c>
      <c r="B147" s="5">
        <v>4</v>
      </c>
      <c r="C147" s="5">
        <v>10</v>
      </c>
      <c r="D147" s="33">
        <v>62</v>
      </c>
      <c r="E147" s="33">
        <v>8.8800000000000008</v>
      </c>
      <c r="F147" s="31" t="s">
        <v>136</v>
      </c>
      <c r="G147" t="s">
        <v>193</v>
      </c>
    </row>
    <row r="148" spans="1:7" x14ac:dyDescent="0.2">
      <c r="A148" s="5">
        <v>13</v>
      </c>
      <c r="B148" s="5">
        <v>4</v>
      </c>
      <c r="C148" s="5">
        <v>11</v>
      </c>
      <c r="D148" s="33">
        <v>62</v>
      </c>
      <c r="E148" s="33">
        <v>9.0299999999999994</v>
      </c>
      <c r="F148" s="31" t="s">
        <v>137</v>
      </c>
      <c r="G148" t="s">
        <v>193</v>
      </c>
    </row>
    <row r="149" spans="1:7" x14ac:dyDescent="0.2">
      <c r="A149" s="5">
        <v>13</v>
      </c>
      <c r="B149" s="5">
        <v>4</v>
      </c>
      <c r="C149" s="5">
        <v>12</v>
      </c>
      <c r="D149" s="33">
        <v>62</v>
      </c>
      <c r="E149" s="33">
        <v>9.42</v>
      </c>
      <c r="F149" s="31" t="s">
        <v>135</v>
      </c>
      <c r="G149" t="s">
        <v>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68465-5EA8-8549-8CC3-8F43024080F4}">
  <dimension ref="A1:P149"/>
  <sheetViews>
    <sheetView workbookViewId="0">
      <selection sqref="A1:A1048576"/>
    </sheetView>
  </sheetViews>
  <sheetFormatPr baseColWidth="10" defaultRowHeight="16" x14ac:dyDescent="0.2"/>
  <cols>
    <col min="1" max="1" width="18" style="23" customWidth="1"/>
    <col min="2" max="2" width="6.83203125" style="26" bestFit="1" customWidth="1"/>
    <col min="3" max="3" width="11" style="26" bestFit="1" customWidth="1"/>
    <col min="4" max="4" width="13.83203125" style="26" bestFit="1" customWidth="1"/>
    <col min="5" max="5" width="8.33203125" style="26" bestFit="1" customWidth="1"/>
    <col min="6" max="6" width="10" style="26" bestFit="1" customWidth="1"/>
    <col min="7" max="7" width="4.33203125" style="26" bestFit="1" customWidth="1"/>
    <col min="8" max="8" width="5.1640625" style="26" bestFit="1" customWidth="1"/>
    <col min="9" max="9" width="5.83203125" style="26" bestFit="1" customWidth="1"/>
    <col min="10" max="10" width="9.6640625" style="38" bestFit="1" customWidth="1"/>
    <col min="11" max="11" width="7.6640625" style="29" bestFit="1" customWidth="1"/>
    <col min="12" max="12" width="10.33203125" style="30" bestFit="1" customWidth="1"/>
    <col min="13" max="13" width="7.6640625" style="29" bestFit="1" customWidth="1"/>
    <col min="14" max="14" width="13.1640625" style="40" bestFit="1" customWidth="1"/>
    <col min="15" max="15" width="28.5" style="23" bestFit="1" customWidth="1"/>
    <col min="17" max="16384" width="10.83203125" style="23"/>
  </cols>
  <sheetData>
    <row r="1" spans="1:16" x14ac:dyDescent="0.2">
      <c r="A1" s="19" t="s">
        <v>81</v>
      </c>
      <c r="B1" s="35" t="s">
        <v>16</v>
      </c>
      <c r="C1" s="35" t="s">
        <v>82</v>
      </c>
      <c r="D1" s="20" t="s">
        <v>77</v>
      </c>
      <c r="E1" s="20" t="s">
        <v>128</v>
      </c>
      <c r="F1" s="20" t="s">
        <v>129</v>
      </c>
      <c r="G1" s="20" t="s">
        <v>3</v>
      </c>
      <c r="H1" s="20" t="s">
        <v>4</v>
      </c>
      <c r="I1" s="20" t="s">
        <v>5</v>
      </c>
      <c r="J1" s="36" t="s">
        <v>124</v>
      </c>
      <c r="K1" s="21" t="s">
        <v>125</v>
      </c>
      <c r="L1" s="22" t="s">
        <v>126</v>
      </c>
      <c r="M1" s="21" t="s">
        <v>127</v>
      </c>
      <c r="N1" s="37" t="s">
        <v>75</v>
      </c>
      <c r="O1" s="19" t="s">
        <v>17</v>
      </c>
    </row>
    <row r="2" spans="1:16" x14ac:dyDescent="0.2">
      <c r="A2" s="24" t="s">
        <v>86</v>
      </c>
      <c r="B2" s="25" t="s">
        <v>26</v>
      </c>
      <c r="C2" s="25" t="s">
        <v>83</v>
      </c>
      <c r="D2" s="26" t="s">
        <v>85</v>
      </c>
      <c r="E2" s="25">
        <v>16</v>
      </c>
      <c r="F2" s="25">
        <v>16</v>
      </c>
      <c r="G2" s="25">
        <v>1</v>
      </c>
      <c r="H2" s="25">
        <v>1</v>
      </c>
      <c r="I2" s="25">
        <v>1</v>
      </c>
      <c r="J2" s="38">
        <v>201.8</v>
      </c>
      <c r="K2" s="27">
        <v>0.315</v>
      </c>
      <c r="L2" s="28">
        <v>38.78</v>
      </c>
      <c r="M2" s="27">
        <v>0.315</v>
      </c>
      <c r="N2" s="39">
        <v>1</v>
      </c>
    </row>
    <row r="3" spans="1:16" x14ac:dyDescent="0.2">
      <c r="A3" s="24" t="s">
        <v>86</v>
      </c>
      <c r="B3" s="25" t="s">
        <v>24</v>
      </c>
      <c r="C3" s="25" t="s">
        <v>83</v>
      </c>
      <c r="D3" s="26" t="s">
        <v>85</v>
      </c>
      <c r="E3" s="25">
        <v>16</v>
      </c>
      <c r="F3" s="25">
        <v>16</v>
      </c>
      <c r="G3" s="25">
        <v>1</v>
      </c>
      <c r="H3" s="25">
        <v>1</v>
      </c>
      <c r="I3" s="25">
        <v>2</v>
      </c>
      <c r="J3" s="38">
        <v>201.6</v>
      </c>
      <c r="K3" s="27">
        <v>0.314</v>
      </c>
      <c r="L3" s="28">
        <v>37.19</v>
      </c>
      <c r="M3" s="27">
        <v>0.314</v>
      </c>
      <c r="N3" s="39">
        <v>1</v>
      </c>
      <c r="O3" s="24"/>
    </row>
    <row r="4" spans="1:16" x14ac:dyDescent="0.2">
      <c r="A4" s="24" t="s">
        <v>87</v>
      </c>
      <c r="B4" s="25" t="s">
        <v>32</v>
      </c>
      <c r="C4" s="25" t="s">
        <v>83</v>
      </c>
      <c r="D4" s="26" t="s">
        <v>85</v>
      </c>
      <c r="E4" s="25">
        <v>16</v>
      </c>
      <c r="F4" s="25">
        <v>16</v>
      </c>
      <c r="G4" s="25">
        <v>1</v>
      </c>
      <c r="H4" s="25">
        <v>1</v>
      </c>
      <c r="I4" s="25">
        <v>3</v>
      </c>
      <c r="J4" s="38">
        <v>199.2</v>
      </c>
      <c r="K4" s="29">
        <v>0.22700000000000001</v>
      </c>
      <c r="L4" s="30">
        <v>35.590000000000003</v>
      </c>
      <c r="M4" s="29">
        <v>0.22700000000000001</v>
      </c>
      <c r="N4" s="39">
        <v>1</v>
      </c>
    </row>
    <row r="5" spans="1:16" x14ac:dyDescent="0.2">
      <c r="A5" s="24" t="s">
        <v>87</v>
      </c>
      <c r="B5" s="25" t="s">
        <v>36</v>
      </c>
      <c r="C5" s="25" t="s">
        <v>83</v>
      </c>
      <c r="D5" s="26" t="s">
        <v>78</v>
      </c>
      <c r="E5" s="25">
        <v>12</v>
      </c>
      <c r="F5" s="25">
        <v>12</v>
      </c>
      <c r="G5" s="25">
        <v>1</v>
      </c>
      <c r="H5" s="25">
        <v>2</v>
      </c>
      <c r="I5" s="25">
        <v>4</v>
      </c>
      <c r="J5" s="38">
        <v>200</v>
      </c>
      <c r="K5" s="27">
        <v>0.115</v>
      </c>
      <c r="L5" s="28">
        <v>28.29</v>
      </c>
      <c r="M5" s="27">
        <v>0.115</v>
      </c>
      <c r="N5" s="39">
        <v>1</v>
      </c>
      <c r="O5" s="24"/>
    </row>
    <row r="6" spans="1:16" ht="17" customHeight="1" x14ac:dyDescent="0.2">
      <c r="A6" s="24" t="s">
        <v>86</v>
      </c>
      <c r="B6" s="25" t="s">
        <v>26</v>
      </c>
      <c r="C6" s="25" t="s">
        <v>83</v>
      </c>
      <c r="D6" s="26" t="s">
        <v>78</v>
      </c>
      <c r="E6" s="25">
        <v>12</v>
      </c>
      <c r="F6" s="25">
        <v>12</v>
      </c>
      <c r="G6" s="25">
        <v>1</v>
      </c>
      <c r="H6" s="25">
        <v>2</v>
      </c>
      <c r="I6" s="25">
        <v>6</v>
      </c>
      <c r="J6" s="38">
        <v>203.6</v>
      </c>
      <c r="K6" s="29">
        <v>0.21</v>
      </c>
      <c r="L6" s="30">
        <v>34.44</v>
      </c>
      <c r="M6" s="29">
        <v>0.21</v>
      </c>
      <c r="N6" s="39">
        <v>1</v>
      </c>
      <c r="O6" s="24"/>
    </row>
    <row r="7" spans="1:16" x14ac:dyDescent="0.2">
      <c r="A7" s="24" t="s">
        <v>86</v>
      </c>
      <c r="B7" s="25" t="s">
        <v>18</v>
      </c>
      <c r="C7" s="25" t="s">
        <v>83</v>
      </c>
      <c r="D7" s="26" t="s">
        <v>78</v>
      </c>
      <c r="E7" s="25">
        <v>12</v>
      </c>
      <c r="F7" s="25">
        <v>12</v>
      </c>
      <c r="G7" s="25">
        <v>1</v>
      </c>
      <c r="H7" s="25">
        <v>3</v>
      </c>
      <c r="I7" s="25">
        <v>7</v>
      </c>
      <c r="J7" s="38">
        <v>204</v>
      </c>
      <c r="K7" s="27">
        <v>0.2</v>
      </c>
      <c r="L7" s="28">
        <v>32.200000000000003</v>
      </c>
      <c r="M7" s="27">
        <v>0.2</v>
      </c>
      <c r="N7" s="39">
        <v>1</v>
      </c>
      <c r="P7" s="23"/>
    </row>
    <row r="8" spans="1:16" x14ac:dyDescent="0.2">
      <c r="A8" s="24" t="s">
        <v>87</v>
      </c>
      <c r="B8" s="25" t="s">
        <v>31</v>
      </c>
      <c r="C8" s="25" t="s">
        <v>83</v>
      </c>
      <c r="D8" s="26" t="s">
        <v>78</v>
      </c>
      <c r="E8" s="25">
        <v>12</v>
      </c>
      <c r="F8" s="25">
        <v>12</v>
      </c>
      <c r="G8" s="25">
        <v>1</v>
      </c>
      <c r="H8" s="25">
        <v>3</v>
      </c>
      <c r="I8" s="25">
        <v>8</v>
      </c>
      <c r="J8" s="38">
        <v>204.2</v>
      </c>
      <c r="K8" s="29">
        <v>0.17100000000000001</v>
      </c>
      <c r="L8" s="30">
        <v>31.92</v>
      </c>
      <c r="M8" s="29">
        <v>0.17100000000000001</v>
      </c>
      <c r="N8" s="39">
        <v>1</v>
      </c>
      <c r="O8" s="24"/>
      <c r="P8" s="23"/>
    </row>
    <row r="9" spans="1:16" x14ac:dyDescent="0.2">
      <c r="A9" s="24" t="s">
        <v>87</v>
      </c>
      <c r="B9" s="25" t="s">
        <v>33</v>
      </c>
      <c r="C9" s="25" t="s">
        <v>83</v>
      </c>
      <c r="D9" s="26" t="s">
        <v>78</v>
      </c>
      <c r="E9" s="25">
        <v>12</v>
      </c>
      <c r="F9" s="25">
        <v>12</v>
      </c>
      <c r="G9" s="25">
        <v>1</v>
      </c>
      <c r="H9" s="25">
        <v>3</v>
      </c>
      <c r="I9" s="25">
        <v>9</v>
      </c>
      <c r="J9" s="38">
        <v>202.8</v>
      </c>
      <c r="K9" s="27">
        <v>0.29599999999999999</v>
      </c>
      <c r="L9" s="28">
        <v>37.119999999999997</v>
      </c>
      <c r="M9" s="27">
        <v>0.29599999999999999</v>
      </c>
      <c r="N9" s="39">
        <v>1</v>
      </c>
      <c r="P9" s="23"/>
    </row>
    <row r="10" spans="1:16" x14ac:dyDescent="0.2">
      <c r="A10" s="24" t="s">
        <v>86</v>
      </c>
      <c r="B10" s="25" t="s">
        <v>21</v>
      </c>
      <c r="C10" s="25" t="s">
        <v>83</v>
      </c>
      <c r="D10" s="26" t="s">
        <v>76</v>
      </c>
      <c r="E10" s="25">
        <v>8</v>
      </c>
      <c r="F10" s="25">
        <v>8</v>
      </c>
      <c r="G10" s="25">
        <v>1</v>
      </c>
      <c r="H10" s="25">
        <v>4</v>
      </c>
      <c r="I10" s="25">
        <v>10</v>
      </c>
      <c r="J10" s="38">
        <v>202.4</v>
      </c>
      <c r="K10" s="27">
        <v>4.1000000000000002E-2</v>
      </c>
      <c r="L10" s="28">
        <v>19.79</v>
      </c>
      <c r="M10" s="27">
        <v>4.1000000000000002E-2</v>
      </c>
      <c r="N10" s="39">
        <v>1</v>
      </c>
    </row>
    <row r="11" spans="1:16" x14ac:dyDescent="0.2">
      <c r="A11" s="24" t="s">
        <v>86</v>
      </c>
      <c r="B11" s="25" t="s">
        <v>20</v>
      </c>
      <c r="C11" s="25" t="s">
        <v>83</v>
      </c>
      <c r="D11" s="26" t="s">
        <v>76</v>
      </c>
      <c r="E11" s="25">
        <v>8</v>
      </c>
      <c r="F11" s="25">
        <v>8</v>
      </c>
      <c r="G11" s="25">
        <v>1</v>
      </c>
      <c r="H11" s="25">
        <v>4</v>
      </c>
      <c r="I11" s="25">
        <v>11</v>
      </c>
      <c r="J11" s="38">
        <v>203.4</v>
      </c>
      <c r="K11" s="27">
        <v>0.04</v>
      </c>
      <c r="L11" s="28">
        <v>21.17</v>
      </c>
      <c r="M11" s="27">
        <v>0.04</v>
      </c>
      <c r="N11" s="39">
        <v>1</v>
      </c>
    </row>
    <row r="12" spans="1:16" x14ac:dyDescent="0.2">
      <c r="A12" s="24" t="s">
        <v>87</v>
      </c>
      <c r="B12" s="25" t="s">
        <v>31</v>
      </c>
      <c r="C12" s="25" t="s">
        <v>83</v>
      </c>
      <c r="D12" s="26" t="s">
        <v>76</v>
      </c>
      <c r="E12" s="25">
        <v>8</v>
      </c>
      <c r="F12" s="25">
        <v>8</v>
      </c>
      <c r="G12" s="25">
        <v>1</v>
      </c>
      <c r="H12" s="25">
        <v>4</v>
      </c>
      <c r="I12" s="25">
        <v>12</v>
      </c>
      <c r="J12" s="38">
        <v>204.2</v>
      </c>
      <c r="K12" s="27">
        <v>5.5E-2</v>
      </c>
      <c r="L12" s="28">
        <v>20.91</v>
      </c>
      <c r="M12" s="27">
        <v>5.5E-2</v>
      </c>
      <c r="N12" s="39">
        <v>1</v>
      </c>
    </row>
    <row r="13" spans="1:16" x14ac:dyDescent="0.2">
      <c r="A13" s="24" t="s">
        <v>86</v>
      </c>
      <c r="B13" s="25" t="s">
        <v>19</v>
      </c>
      <c r="C13" s="25" t="s">
        <v>83</v>
      </c>
      <c r="D13" s="26" t="s">
        <v>78</v>
      </c>
      <c r="E13" s="25">
        <v>12</v>
      </c>
      <c r="F13" s="25">
        <v>16</v>
      </c>
      <c r="G13" s="25">
        <v>2</v>
      </c>
      <c r="H13" s="25">
        <v>1</v>
      </c>
      <c r="I13" s="25">
        <v>1</v>
      </c>
      <c r="J13" s="38">
        <v>201.8</v>
      </c>
      <c r="K13" s="29">
        <v>0.28799999999999998</v>
      </c>
      <c r="L13" s="28">
        <v>34.56</v>
      </c>
      <c r="M13" s="29">
        <v>0.28799999999999998</v>
      </c>
      <c r="N13" s="39">
        <v>1</v>
      </c>
      <c r="O13" s="24"/>
    </row>
    <row r="14" spans="1:16" x14ac:dyDescent="0.2">
      <c r="A14" s="24" t="s">
        <v>86</v>
      </c>
      <c r="B14" s="25" t="s">
        <v>20</v>
      </c>
      <c r="C14" s="25" t="s">
        <v>83</v>
      </c>
      <c r="D14" s="26" t="s">
        <v>78</v>
      </c>
      <c r="E14" s="25">
        <v>12</v>
      </c>
      <c r="F14" s="25">
        <v>16</v>
      </c>
      <c r="G14" s="25">
        <v>2</v>
      </c>
      <c r="H14" s="25">
        <v>1</v>
      </c>
      <c r="I14" s="25">
        <v>2</v>
      </c>
      <c r="J14" s="38">
        <v>201.6</v>
      </c>
      <c r="K14" s="29">
        <v>0.184</v>
      </c>
      <c r="L14" s="28">
        <v>30.28</v>
      </c>
      <c r="M14" s="29">
        <v>0.184</v>
      </c>
      <c r="N14" s="39">
        <v>1</v>
      </c>
      <c r="O14" s="24"/>
    </row>
    <row r="15" spans="1:16" x14ac:dyDescent="0.2">
      <c r="A15" s="24" t="s">
        <v>86</v>
      </c>
      <c r="B15" s="25" t="s">
        <v>25</v>
      </c>
      <c r="C15" s="25" t="s">
        <v>83</v>
      </c>
      <c r="D15" s="26" t="s">
        <v>78</v>
      </c>
      <c r="E15" s="25">
        <v>12</v>
      </c>
      <c r="F15" s="25">
        <v>16</v>
      </c>
      <c r="G15" s="25">
        <v>2</v>
      </c>
      <c r="H15" s="25">
        <v>1</v>
      </c>
      <c r="I15" s="25">
        <v>3</v>
      </c>
      <c r="J15" s="38">
        <v>199.2</v>
      </c>
      <c r="K15" s="27">
        <v>0.03</v>
      </c>
      <c r="L15" s="28">
        <v>18.3</v>
      </c>
      <c r="M15" s="27">
        <v>0.03</v>
      </c>
      <c r="N15" s="39">
        <v>1</v>
      </c>
    </row>
    <row r="16" spans="1:16" x14ac:dyDescent="0.2">
      <c r="A16" s="24" t="s">
        <v>87</v>
      </c>
      <c r="B16" s="25" t="s">
        <v>33</v>
      </c>
      <c r="C16" s="25" t="s">
        <v>83</v>
      </c>
      <c r="D16" s="26" t="s">
        <v>85</v>
      </c>
      <c r="E16" s="25">
        <v>16</v>
      </c>
      <c r="F16" s="25">
        <v>12</v>
      </c>
      <c r="G16" s="25">
        <v>2</v>
      </c>
      <c r="H16" s="25">
        <v>2</v>
      </c>
      <c r="I16" s="25">
        <v>4</v>
      </c>
      <c r="J16" s="38">
        <v>200</v>
      </c>
      <c r="K16" s="27">
        <v>0.27600000000000002</v>
      </c>
      <c r="L16" s="28">
        <v>36.54</v>
      </c>
      <c r="M16" s="27">
        <v>0.27600000000000002</v>
      </c>
      <c r="N16" s="39">
        <v>1</v>
      </c>
    </row>
    <row r="17" spans="1:16" x14ac:dyDescent="0.2">
      <c r="A17" s="24" t="s">
        <v>86</v>
      </c>
      <c r="B17" s="25" t="s">
        <v>26</v>
      </c>
      <c r="C17" s="25" t="s">
        <v>83</v>
      </c>
      <c r="D17" s="26" t="s">
        <v>85</v>
      </c>
      <c r="E17" s="25">
        <v>16</v>
      </c>
      <c r="F17" s="25">
        <v>12</v>
      </c>
      <c r="G17" s="25">
        <v>2</v>
      </c>
      <c r="H17" s="25">
        <v>2</v>
      </c>
      <c r="I17" s="25">
        <v>6</v>
      </c>
      <c r="J17" s="38">
        <v>203.6</v>
      </c>
      <c r="K17" s="27">
        <v>0.253</v>
      </c>
      <c r="L17" s="28">
        <v>36.200000000000003</v>
      </c>
      <c r="M17" s="27">
        <v>0.253</v>
      </c>
      <c r="N17" s="39">
        <v>1</v>
      </c>
    </row>
    <row r="18" spans="1:16" x14ac:dyDescent="0.2">
      <c r="A18" s="24" t="s">
        <v>86</v>
      </c>
      <c r="B18" s="25" t="s">
        <v>26</v>
      </c>
      <c r="C18" s="25" t="s">
        <v>83</v>
      </c>
      <c r="D18" s="26" t="s">
        <v>85</v>
      </c>
      <c r="E18" s="25">
        <v>16</v>
      </c>
      <c r="F18" s="25">
        <v>12</v>
      </c>
      <c r="G18" s="25">
        <v>2</v>
      </c>
      <c r="H18" s="25">
        <v>3</v>
      </c>
      <c r="I18" s="25">
        <v>9</v>
      </c>
      <c r="J18" s="38">
        <v>202.8</v>
      </c>
      <c r="K18" s="27">
        <v>0.46</v>
      </c>
      <c r="L18" s="28">
        <v>42.62</v>
      </c>
      <c r="M18" s="27">
        <v>0.46</v>
      </c>
      <c r="N18" s="39">
        <v>1</v>
      </c>
    </row>
    <row r="19" spans="1:16" x14ac:dyDescent="0.2">
      <c r="A19" s="24" t="s">
        <v>86</v>
      </c>
      <c r="B19" s="25" t="s">
        <v>29</v>
      </c>
      <c r="C19" s="25" t="s">
        <v>83</v>
      </c>
      <c r="D19" s="26" t="s">
        <v>76</v>
      </c>
      <c r="E19" s="25">
        <v>8</v>
      </c>
      <c r="F19" s="25">
        <v>12</v>
      </c>
      <c r="G19" s="25">
        <v>2</v>
      </c>
      <c r="H19" s="25">
        <v>3</v>
      </c>
      <c r="I19" s="25">
        <v>8</v>
      </c>
      <c r="J19" s="38">
        <v>204.2</v>
      </c>
      <c r="K19" s="27">
        <v>0.04</v>
      </c>
      <c r="L19" s="28">
        <v>20.170000000000002</v>
      </c>
      <c r="M19" s="27">
        <v>0.04</v>
      </c>
      <c r="N19" s="39">
        <v>1</v>
      </c>
      <c r="P19" s="23"/>
    </row>
    <row r="20" spans="1:16" x14ac:dyDescent="0.2">
      <c r="A20" s="24" t="s">
        <v>87</v>
      </c>
      <c r="B20" s="25" t="s">
        <v>30</v>
      </c>
      <c r="C20" s="25" t="s">
        <v>83</v>
      </c>
      <c r="D20" s="26" t="s">
        <v>76</v>
      </c>
      <c r="E20" s="25">
        <v>8</v>
      </c>
      <c r="F20" s="25">
        <v>12</v>
      </c>
      <c r="G20" s="25">
        <v>2</v>
      </c>
      <c r="H20" s="25">
        <v>3</v>
      </c>
      <c r="I20" s="25">
        <v>7</v>
      </c>
      <c r="J20" s="38">
        <v>204</v>
      </c>
      <c r="K20">
        <v>2.4E-2</v>
      </c>
      <c r="L20" s="2">
        <v>17.46</v>
      </c>
      <c r="M20">
        <v>2.4E-2</v>
      </c>
      <c r="N20" s="4">
        <v>1</v>
      </c>
      <c r="P20" s="23"/>
    </row>
    <row r="21" spans="1:16" x14ac:dyDescent="0.2">
      <c r="A21" s="24" t="s">
        <v>87</v>
      </c>
      <c r="B21" s="25" t="s">
        <v>31</v>
      </c>
      <c r="C21" s="25" t="s">
        <v>83</v>
      </c>
      <c r="D21" s="26" t="s">
        <v>78</v>
      </c>
      <c r="E21" s="25">
        <v>12</v>
      </c>
      <c r="F21" s="25">
        <v>8</v>
      </c>
      <c r="G21" s="25">
        <v>2</v>
      </c>
      <c r="H21" s="25">
        <v>4</v>
      </c>
      <c r="I21" s="25">
        <v>10</v>
      </c>
      <c r="J21" s="38">
        <v>202.4</v>
      </c>
      <c r="K21" s="27">
        <v>0.17199999999999999</v>
      </c>
      <c r="L21" s="28">
        <v>31.91</v>
      </c>
      <c r="M21" s="27">
        <v>0.17199999999999999</v>
      </c>
      <c r="N21" s="39">
        <v>1</v>
      </c>
    </row>
    <row r="22" spans="1:16" x14ac:dyDescent="0.2">
      <c r="A22" s="24" t="s">
        <v>86</v>
      </c>
      <c r="B22" s="25" t="s">
        <v>29</v>
      </c>
      <c r="C22" s="25" t="s">
        <v>83</v>
      </c>
      <c r="D22" s="26" t="s">
        <v>78</v>
      </c>
      <c r="E22" s="25">
        <v>12</v>
      </c>
      <c r="F22" s="25">
        <v>8</v>
      </c>
      <c r="G22" s="25">
        <v>2</v>
      </c>
      <c r="H22" s="25">
        <v>4</v>
      </c>
      <c r="I22" s="25">
        <v>11</v>
      </c>
      <c r="J22" s="38">
        <v>203.4</v>
      </c>
      <c r="K22" s="27">
        <v>0.16900000000000001</v>
      </c>
      <c r="L22" s="28">
        <v>31.24</v>
      </c>
      <c r="M22" s="27">
        <v>0.16900000000000001</v>
      </c>
      <c r="N22" s="39">
        <v>1</v>
      </c>
    </row>
    <row r="23" spans="1:16" x14ac:dyDescent="0.2">
      <c r="A23" s="24" t="s">
        <v>87</v>
      </c>
      <c r="B23" s="25" t="s">
        <v>30</v>
      </c>
      <c r="C23" s="25" t="s">
        <v>83</v>
      </c>
      <c r="D23" s="26" t="s">
        <v>78</v>
      </c>
      <c r="E23" s="25">
        <v>12</v>
      </c>
      <c r="F23" s="25">
        <v>8</v>
      </c>
      <c r="G23" s="25">
        <v>2</v>
      </c>
      <c r="H23" s="25">
        <v>4</v>
      </c>
      <c r="I23" s="25">
        <v>12</v>
      </c>
      <c r="J23" s="38">
        <v>204.2</v>
      </c>
      <c r="K23" s="27">
        <v>0.25800000000000001</v>
      </c>
      <c r="L23" s="28">
        <v>34.94</v>
      </c>
      <c r="M23" s="27">
        <v>0.25800000000000001</v>
      </c>
      <c r="N23" s="39">
        <v>1</v>
      </c>
    </row>
    <row r="24" spans="1:16" x14ac:dyDescent="0.2">
      <c r="A24" s="24" t="s">
        <v>87</v>
      </c>
      <c r="B24" s="25" t="s">
        <v>36</v>
      </c>
      <c r="C24" s="25" t="s">
        <v>83</v>
      </c>
      <c r="D24" s="26" t="s">
        <v>85</v>
      </c>
      <c r="E24" s="25">
        <v>16</v>
      </c>
      <c r="F24" s="25">
        <v>16</v>
      </c>
      <c r="G24" s="25">
        <v>3</v>
      </c>
      <c r="H24" s="25">
        <v>1</v>
      </c>
      <c r="I24" s="25">
        <v>1</v>
      </c>
      <c r="J24" s="38">
        <v>201.8</v>
      </c>
      <c r="K24" s="27">
        <v>0.315</v>
      </c>
      <c r="L24" s="28">
        <v>38.93</v>
      </c>
      <c r="M24" s="27">
        <v>0.315</v>
      </c>
      <c r="N24" s="39">
        <v>1</v>
      </c>
    </row>
    <row r="25" spans="1:16" x14ac:dyDescent="0.2">
      <c r="A25" s="24" t="s">
        <v>87</v>
      </c>
      <c r="B25" s="25" t="s">
        <v>36</v>
      </c>
      <c r="C25" s="25" t="s">
        <v>83</v>
      </c>
      <c r="D25" s="26" t="s">
        <v>85</v>
      </c>
      <c r="E25" s="25">
        <v>16</v>
      </c>
      <c r="F25" s="25">
        <v>16</v>
      </c>
      <c r="G25" s="25">
        <v>3</v>
      </c>
      <c r="H25" s="25">
        <v>1</v>
      </c>
      <c r="I25" s="25">
        <v>2</v>
      </c>
      <c r="J25" s="38">
        <v>201.6</v>
      </c>
      <c r="K25" s="27">
        <v>0.23599999999999999</v>
      </c>
      <c r="L25" s="28">
        <v>34.33</v>
      </c>
      <c r="M25" s="27">
        <v>0.23599999999999999</v>
      </c>
      <c r="N25" s="39">
        <v>1</v>
      </c>
    </row>
    <row r="26" spans="1:16" x14ac:dyDescent="0.2">
      <c r="A26" s="24" t="s">
        <v>86</v>
      </c>
      <c r="B26" s="25" t="s">
        <v>26</v>
      </c>
      <c r="C26" s="25" t="s">
        <v>83</v>
      </c>
      <c r="D26" s="26" t="s">
        <v>85</v>
      </c>
      <c r="E26" s="25">
        <v>16</v>
      </c>
      <c r="F26" s="25">
        <v>16</v>
      </c>
      <c r="G26" s="25">
        <v>3</v>
      </c>
      <c r="H26" s="25">
        <v>1</v>
      </c>
      <c r="I26" s="25">
        <v>3</v>
      </c>
      <c r="J26" s="38">
        <v>199.2</v>
      </c>
      <c r="K26" s="27">
        <v>0.43</v>
      </c>
      <c r="L26" s="28">
        <v>43.1</v>
      </c>
      <c r="M26" s="27">
        <v>0.43</v>
      </c>
      <c r="N26" s="39">
        <v>1</v>
      </c>
    </row>
    <row r="27" spans="1:16" x14ac:dyDescent="0.2">
      <c r="A27" s="24" t="s">
        <v>87</v>
      </c>
      <c r="B27" s="25" t="s">
        <v>36</v>
      </c>
      <c r="C27" s="25" t="s">
        <v>83</v>
      </c>
      <c r="D27" s="26" t="s">
        <v>78</v>
      </c>
      <c r="E27" s="25">
        <v>12</v>
      </c>
      <c r="F27" s="25">
        <v>12</v>
      </c>
      <c r="G27" s="25">
        <v>3</v>
      </c>
      <c r="H27" s="25">
        <v>2</v>
      </c>
      <c r="I27" s="25">
        <v>4</v>
      </c>
      <c r="J27" s="38">
        <v>200</v>
      </c>
      <c r="K27" s="27">
        <v>0.191</v>
      </c>
      <c r="L27" s="28">
        <v>33.26</v>
      </c>
      <c r="M27" s="27">
        <v>0.191</v>
      </c>
      <c r="N27" s="39">
        <v>1</v>
      </c>
    </row>
    <row r="28" spans="1:16" x14ac:dyDescent="0.2">
      <c r="A28" s="24" t="s">
        <v>86</v>
      </c>
      <c r="B28" s="25" t="s">
        <v>23</v>
      </c>
      <c r="C28" s="25" t="s">
        <v>83</v>
      </c>
      <c r="D28" s="26" t="s">
        <v>78</v>
      </c>
      <c r="E28" s="25">
        <v>12</v>
      </c>
      <c r="F28" s="25">
        <v>12</v>
      </c>
      <c r="G28" s="25">
        <v>3</v>
      </c>
      <c r="H28" s="25">
        <v>2</v>
      </c>
      <c r="I28" s="25">
        <v>6</v>
      </c>
      <c r="J28" s="38">
        <v>203.6</v>
      </c>
      <c r="K28" s="27">
        <v>0.16500000000000001</v>
      </c>
      <c r="L28" s="28">
        <v>32.36</v>
      </c>
      <c r="M28" s="27">
        <v>0.16500000000000001</v>
      </c>
      <c r="N28" s="39">
        <v>1</v>
      </c>
    </row>
    <row r="29" spans="1:16" x14ac:dyDescent="0.2">
      <c r="A29" s="24" t="s">
        <v>87</v>
      </c>
      <c r="B29" s="25" t="s">
        <v>33</v>
      </c>
      <c r="C29" s="25" t="s">
        <v>83</v>
      </c>
      <c r="D29" s="26" t="s">
        <v>78</v>
      </c>
      <c r="E29" s="25">
        <v>12</v>
      </c>
      <c r="F29" s="25">
        <v>12</v>
      </c>
      <c r="G29" s="25">
        <v>3</v>
      </c>
      <c r="H29" s="25">
        <v>3</v>
      </c>
      <c r="I29" s="25">
        <v>7</v>
      </c>
      <c r="J29" s="38">
        <v>204</v>
      </c>
      <c r="K29" s="27">
        <v>0.28799999999999998</v>
      </c>
      <c r="L29" s="28">
        <v>38.69</v>
      </c>
      <c r="M29" s="27">
        <v>0.28799999999999998</v>
      </c>
      <c r="N29" s="39">
        <v>1</v>
      </c>
      <c r="P29" s="23"/>
    </row>
    <row r="30" spans="1:16" x14ac:dyDescent="0.2">
      <c r="A30" s="24" t="s">
        <v>86</v>
      </c>
      <c r="B30" s="25" t="s">
        <v>19</v>
      </c>
      <c r="C30" s="25" t="s">
        <v>83</v>
      </c>
      <c r="D30" s="26" t="s">
        <v>78</v>
      </c>
      <c r="E30" s="25">
        <v>12</v>
      </c>
      <c r="F30" s="25">
        <v>12</v>
      </c>
      <c r="G30" s="25">
        <v>3</v>
      </c>
      <c r="H30" s="25">
        <v>3</v>
      </c>
      <c r="I30" s="25">
        <v>8</v>
      </c>
      <c r="J30" s="38">
        <v>204.2</v>
      </c>
      <c r="K30" s="27">
        <v>0.26</v>
      </c>
      <c r="L30" s="28">
        <v>34.729999999999997</v>
      </c>
      <c r="M30" s="27">
        <v>0.26</v>
      </c>
      <c r="N30" s="39">
        <v>1</v>
      </c>
      <c r="P30" s="23"/>
    </row>
    <row r="31" spans="1:16" x14ac:dyDescent="0.2">
      <c r="A31" s="24" t="s">
        <v>86</v>
      </c>
      <c r="B31" s="25" t="s">
        <v>27</v>
      </c>
      <c r="C31" s="25" t="s">
        <v>83</v>
      </c>
      <c r="D31" s="26" t="s">
        <v>78</v>
      </c>
      <c r="E31" s="25">
        <v>12</v>
      </c>
      <c r="F31" s="25">
        <v>12</v>
      </c>
      <c r="G31" s="25">
        <v>3</v>
      </c>
      <c r="H31" s="25">
        <v>3</v>
      </c>
      <c r="I31" s="25">
        <v>9</v>
      </c>
      <c r="J31" s="38">
        <v>202.8</v>
      </c>
      <c r="K31" s="27">
        <v>0.33500000000000002</v>
      </c>
      <c r="L31" s="28">
        <v>33.97</v>
      </c>
      <c r="M31" s="27">
        <v>0.33500000000000002</v>
      </c>
      <c r="N31" s="39">
        <v>1</v>
      </c>
      <c r="P31" s="23"/>
    </row>
    <row r="32" spans="1:16" x14ac:dyDescent="0.2">
      <c r="A32" s="24" t="s">
        <v>86</v>
      </c>
      <c r="B32" s="25" t="s">
        <v>57</v>
      </c>
      <c r="C32" s="25" t="s">
        <v>83</v>
      </c>
      <c r="D32" s="26" t="s">
        <v>76</v>
      </c>
      <c r="E32" s="25">
        <v>8</v>
      </c>
      <c r="F32" s="25">
        <v>8</v>
      </c>
      <c r="G32" s="25">
        <v>3</v>
      </c>
      <c r="H32" s="25">
        <v>4</v>
      </c>
      <c r="I32" s="25">
        <v>10</v>
      </c>
      <c r="J32" s="38">
        <v>202.4</v>
      </c>
      <c r="K32" s="29">
        <f>0.054+0.03+0.059+0.055</f>
        <v>0.19799999999999998</v>
      </c>
      <c r="L32" s="28"/>
      <c r="M32" s="29">
        <f>0.054+0.03+0.059+0.055</f>
        <v>0.19799999999999998</v>
      </c>
      <c r="N32" s="39">
        <v>4</v>
      </c>
    </row>
    <row r="33" spans="1:16" x14ac:dyDescent="0.2">
      <c r="A33" s="24" t="s">
        <v>87</v>
      </c>
      <c r="B33" s="25" t="s">
        <v>65</v>
      </c>
      <c r="C33" s="25" t="s">
        <v>83</v>
      </c>
      <c r="D33" s="26" t="s">
        <v>76</v>
      </c>
      <c r="E33" s="25">
        <v>8</v>
      </c>
      <c r="F33" s="25">
        <v>8</v>
      </c>
      <c r="G33" s="25">
        <v>3</v>
      </c>
      <c r="H33" s="25">
        <v>4</v>
      </c>
      <c r="I33" s="25">
        <v>11</v>
      </c>
      <c r="J33" s="38">
        <v>203.4</v>
      </c>
      <c r="K33" s="27">
        <f>0.062+0.057+0.056+0.054</f>
        <v>0.22899999999999998</v>
      </c>
      <c r="M33" s="27">
        <f>0.062+0.057+0.056+0.054</f>
        <v>0.22899999999999998</v>
      </c>
      <c r="N33" s="39">
        <v>4</v>
      </c>
    </row>
    <row r="34" spans="1:16" x14ac:dyDescent="0.2">
      <c r="A34" s="24" t="s">
        <v>87</v>
      </c>
      <c r="B34" s="25" t="s">
        <v>64</v>
      </c>
      <c r="C34" s="25" t="s">
        <v>83</v>
      </c>
      <c r="D34" s="26" t="s">
        <v>76</v>
      </c>
      <c r="E34" s="25">
        <v>8</v>
      </c>
      <c r="F34" s="25">
        <v>8</v>
      </c>
      <c r="G34" s="25">
        <v>3</v>
      </c>
      <c r="H34" s="25">
        <v>4</v>
      </c>
      <c r="I34" s="25">
        <v>12</v>
      </c>
      <c r="J34" s="38">
        <v>204.2</v>
      </c>
      <c r="K34" s="29">
        <f>0.023+0.032+0.036+0.027</f>
        <v>0.11799999999999999</v>
      </c>
      <c r="M34" s="29">
        <f>0.023+0.032+0.036+0.027</f>
        <v>0.11799999999999999</v>
      </c>
      <c r="N34" s="39">
        <v>4</v>
      </c>
    </row>
    <row r="35" spans="1:16" x14ac:dyDescent="0.2">
      <c r="A35" s="24" t="s">
        <v>87</v>
      </c>
      <c r="B35" s="25" t="s">
        <v>65</v>
      </c>
      <c r="C35" s="25" t="s">
        <v>83</v>
      </c>
      <c r="D35" s="26" t="s">
        <v>76</v>
      </c>
      <c r="E35" s="25">
        <v>8</v>
      </c>
      <c r="F35" s="25">
        <v>16</v>
      </c>
      <c r="G35" s="25">
        <v>4</v>
      </c>
      <c r="H35" s="25">
        <v>1</v>
      </c>
      <c r="I35" s="25">
        <v>1</v>
      </c>
      <c r="J35" s="38">
        <v>201.8</v>
      </c>
      <c r="K35" s="29">
        <f>(0.039+0.035+0.069+0.034)</f>
        <v>0.17700000000000002</v>
      </c>
      <c r="M35" s="29">
        <f>(0.039+0.035+0.069+0.034)</f>
        <v>0.17700000000000002</v>
      </c>
      <c r="N35" s="39">
        <v>4</v>
      </c>
    </row>
    <row r="36" spans="1:16" x14ac:dyDescent="0.2">
      <c r="A36" s="24" t="s">
        <v>87</v>
      </c>
      <c r="B36" s="25" t="s">
        <v>31</v>
      </c>
      <c r="C36" s="25" t="s">
        <v>83</v>
      </c>
      <c r="D36" s="26" t="s">
        <v>78</v>
      </c>
      <c r="E36" s="25">
        <v>12</v>
      </c>
      <c r="F36" s="25">
        <v>16</v>
      </c>
      <c r="G36" s="25">
        <v>4</v>
      </c>
      <c r="H36" s="25">
        <v>1</v>
      </c>
      <c r="I36" s="25">
        <v>2</v>
      </c>
      <c r="J36" s="38">
        <v>201.6</v>
      </c>
      <c r="K36" s="27">
        <v>0.20699999999999999</v>
      </c>
      <c r="M36" s="27">
        <v>0.20699999999999999</v>
      </c>
      <c r="N36" s="39">
        <v>1</v>
      </c>
    </row>
    <row r="37" spans="1:16" x14ac:dyDescent="0.2">
      <c r="A37" s="24" t="s">
        <v>86</v>
      </c>
      <c r="B37" s="25" t="s">
        <v>61</v>
      </c>
      <c r="C37" s="25" t="s">
        <v>83</v>
      </c>
      <c r="D37" s="26" t="s">
        <v>76</v>
      </c>
      <c r="E37" s="25">
        <v>8</v>
      </c>
      <c r="F37" s="25">
        <v>16</v>
      </c>
      <c r="G37" s="25">
        <v>4</v>
      </c>
      <c r="H37" s="25">
        <v>1</v>
      </c>
      <c r="I37" s="25">
        <v>3</v>
      </c>
      <c r="J37" s="38">
        <v>199.2</v>
      </c>
      <c r="K37" s="29">
        <f>0.053+0.04+0.058</f>
        <v>0.151</v>
      </c>
      <c r="M37" s="27">
        <f>0.053+0.04+0.058</f>
        <v>0.151</v>
      </c>
      <c r="N37" s="39">
        <v>3</v>
      </c>
    </row>
    <row r="38" spans="1:16" x14ac:dyDescent="0.2">
      <c r="A38" s="24" t="s">
        <v>87</v>
      </c>
      <c r="B38" s="25" t="s">
        <v>36</v>
      </c>
      <c r="C38" s="25" t="s">
        <v>83</v>
      </c>
      <c r="D38" s="26" t="s">
        <v>85</v>
      </c>
      <c r="E38" s="25">
        <v>16</v>
      </c>
      <c r="F38" s="25">
        <v>12</v>
      </c>
      <c r="G38" s="25">
        <v>4</v>
      </c>
      <c r="H38" s="25">
        <v>2</v>
      </c>
      <c r="I38" s="25">
        <v>4</v>
      </c>
      <c r="J38" s="38">
        <v>200</v>
      </c>
      <c r="K38" s="27">
        <v>0.32100000000000001</v>
      </c>
      <c r="M38" s="27">
        <v>0.32100000000000001</v>
      </c>
      <c r="N38" s="39">
        <v>1</v>
      </c>
    </row>
    <row r="39" spans="1:16" x14ac:dyDescent="0.2">
      <c r="A39" s="24" t="s">
        <v>86</v>
      </c>
      <c r="B39" s="25" t="s">
        <v>26</v>
      </c>
      <c r="C39" s="25" t="s">
        <v>83</v>
      </c>
      <c r="D39" s="26" t="s">
        <v>85</v>
      </c>
      <c r="E39" s="25">
        <v>16</v>
      </c>
      <c r="F39" s="25">
        <v>12</v>
      </c>
      <c r="G39" s="25">
        <v>4</v>
      </c>
      <c r="H39" s="25">
        <v>2</v>
      </c>
      <c r="I39" s="25">
        <v>6</v>
      </c>
      <c r="J39" s="38">
        <v>203.6</v>
      </c>
      <c r="K39" s="27">
        <v>0.30099999999999999</v>
      </c>
      <c r="M39" s="27">
        <v>0.30099999999999999</v>
      </c>
      <c r="N39" s="39">
        <v>1</v>
      </c>
    </row>
    <row r="40" spans="1:16" x14ac:dyDescent="0.2">
      <c r="A40" s="24" t="s">
        <v>86</v>
      </c>
      <c r="B40" s="25" t="s">
        <v>24</v>
      </c>
      <c r="C40" s="25" t="s">
        <v>83</v>
      </c>
      <c r="D40" s="26" t="s">
        <v>85</v>
      </c>
      <c r="E40" s="25">
        <v>16</v>
      </c>
      <c r="F40" s="25">
        <v>12</v>
      </c>
      <c r="G40" s="25">
        <v>4</v>
      </c>
      <c r="H40" s="25">
        <v>3</v>
      </c>
      <c r="I40" s="25">
        <v>7</v>
      </c>
      <c r="J40" s="38">
        <v>204</v>
      </c>
      <c r="K40" s="27">
        <v>0.28100000000000003</v>
      </c>
      <c r="M40" s="27">
        <v>0.28100000000000003</v>
      </c>
      <c r="N40" s="39">
        <v>1</v>
      </c>
      <c r="P40" s="23"/>
    </row>
    <row r="41" spans="1:16" x14ac:dyDescent="0.2">
      <c r="A41" s="24" t="s">
        <v>87</v>
      </c>
      <c r="B41" s="25" t="s">
        <v>36</v>
      </c>
      <c r="C41" s="25" t="s">
        <v>83</v>
      </c>
      <c r="D41" s="26" t="s">
        <v>85</v>
      </c>
      <c r="E41" s="25">
        <v>16</v>
      </c>
      <c r="F41" s="25">
        <v>12</v>
      </c>
      <c r="G41" s="25">
        <v>4</v>
      </c>
      <c r="H41" s="25">
        <v>3</v>
      </c>
      <c r="I41" s="25">
        <v>8</v>
      </c>
      <c r="J41" s="38">
        <v>204.2</v>
      </c>
      <c r="K41" s="27">
        <v>0.29699999999999999</v>
      </c>
      <c r="M41" s="27">
        <v>0.29699999999999999</v>
      </c>
      <c r="N41" s="39">
        <v>1</v>
      </c>
      <c r="P41" s="23"/>
    </row>
    <row r="42" spans="1:16" x14ac:dyDescent="0.2">
      <c r="A42" s="24" t="s">
        <v>87</v>
      </c>
      <c r="B42" s="25" t="s">
        <v>66</v>
      </c>
      <c r="C42" s="25" t="s">
        <v>83</v>
      </c>
      <c r="D42" s="26" t="s">
        <v>76</v>
      </c>
      <c r="E42" s="25">
        <v>8</v>
      </c>
      <c r="F42" s="25">
        <v>12</v>
      </c>
      <c r="G42" s="25">
        <v>4</v>
      </c>
      <c r="H42" s="25">
        <v>3</v>
      </c>
      <c r="I42" s="25">
        <v>9</v>
      </c>
      <c r="J42" s="38">
        <v>202.8</v>
      </c>
      <c r="K42" s="27">
        <f>0.053+0.051+0.034+0.037</f>
        <v>0.17500000000000002</v>
      </c>
      <c r="L42" s="28"/>
      <c r="M42" s="27">
        <f>0.053+0.051+0.034+0.037</f>
        <v>0.17500000000000002</v>
      </c>
      <c r="N42" s="39">
        <v>4</v>
      </c>
      <c r="O42" s="24"/>
      <c r="P42" s="23"/>
    </row>
    <row r="43" spans="1:16" x14ac:dyDescent="0.2">
      <c r="A43" s="24" t="s">
        <v>87</v>
      </c>
      <c r="B43" s="25" t="s">
        <v>36</v>
      </c>
      <c r="C43" s="25" t="s">
        <v>83</v>
      </c>
      <c r="D43" s="26" t="s">
        <v>85</v>
      </c>
      <c r="E43" s="25">
        <v>16</v>
      </c>
      <c r="F43" s="25">
        <v>8</v>
      </c>
      <c r="G43" s="25">
        <v>4</v>
      </c>
      <c r="H43" s="25">
        <v>4</v>
      </c>
      <c r="I43" s="25">
        <v>10</v>
      </c>
      <c r="J43" s="38">
        <v>202.4</v>
      </c>
      <c r="K43" s="27">
        <v>0.38500000000000001</v>
      </c>
      <c r="M43" s="27">
        <v>0.38500000000000001</v>
      </c>
      <c r="N43" s="39">
        <v>1</v>
      </c>
    </row>
    <row r="44" spans="1:16" x14ac:dyDescent="0.2">
      <c r="A44" s="24" t="s">
        <v>87</v>
      </c>
      <c r="B44" s="25" t="s">
        <v>30</v>
      </c>
      <c r="C44" s="25" t="s">
        <v>83</v>
      </c>
      <c r="D44" s="26" t="s">
        <v>85</v>
      </c>
      <c r="E44" s="25">
        <v>16</v>
      </c>
      <c r="F44" s="25">
        <v>8</v>
      </c>
      <c r="G44" s="25">
        <v>4</v>
      </c>
      <c r="H44" s="25">
        <v>4</v>
      </c>
      <c r="I44" s="25">
        <v>11</v>
      </c>
      <c r="J44" s="38">
        <v>203.4</v>
      </c>
      <c r="K44" s="27">
        <v>0.54800000000000004</v>
      </c>
      <c r="M44" s="27">
        <v>0.54800000000000004</v>
      </c>
      <c r="N44" s="39">
        <v>1</v>
      </c>
    </row>
    <row r="45" spans="1:16" x14ac:dyDescent="0.2">
      <c r="A45" s="24" t="s">
        <v>86</v>
      </c>
      <c r="B45" s="25" t="s">
        <v>26</v>
      </c>
      <c r="C45" s="25" t="s">
        <v>83</v>
      </c>
      <c r="D45" s="26" t="s">
        <v>85</v>
      </c>
      <c r="E45" s="25">
        <v>16</v>
      </c>
      <c r="F45" s="25">
        <v>8</v>
      </c>
      <c r="G45" s="25">
        <v>4</v>
      </c>
      <c r="H45" s="25">
        <v>4</v>
      </c>
      <c r="I45" s="25">
        <v>12</v>
      </c>
      <c r="J45" s="38">
        <v>204.2</v>
      </c>
      <c r="K45" s="27">
        <v>0.316</v>
      </c>
      <c r="M45" s="27">
        <v>0.316</v>
      </c>
      <c r="N45" s="39">
        <v>1</v>
      </c>
    </row>
    <row r="46" spans="1:16" x14ac:dyDescent="0.2">
      <c r="A46" s="24" t="s">
        <v>87</v>
      </c>
      <c r="B46" s="25" t="s">
        <v>31</v>
      </c>
      <c r="C46" s="25" t="s">
        <v>83</v>
      </c>
      <c r="D46" s="26" t="s">
        <v>78</v>
      </c>
      <c r="E46" s="25">
        <v>12</v>
      </c>
      <c r="F46" s="25">
        <v>16</v>
      </c>
      <c r="G46" s="25">
        <v>5</v>
      </c>
      <c r="H46" s="25">
        <v>1</v>
      </c>
      <c r="I46" s="25">
        <v>1</v>
      </c>
      <c r="J46" s="38">
        <v>201.8</v>
      </c>
      <c r="K46" s="27">
        <v>0.254</v>
      </c>
      <c r="M46" s="27">
        <v>0.254</v>
      </c>
      <c r="N46" s="39">
        <v>1</v>
      </c>
      <c r="P46" s="23"/>
    </row>
    <row r="47" spans="1:16" x14ac:dyDescent="0.2">
      <c r="A47" s="24" t="s">
        <v>86</v>
      </c>
      <c r="B47" s="25" t="s">
        <v>24</v>
      </c>
      <c r="C47" s="25" t="s">
        <v>83</v>
      </c>
      <c r="D47" s="26" t="s">
        <v>85</v>
      </c>
      <c r="E47" s="25">
        <v>16</v>
      </c>
      <c r="F47" s="25">
        <v>16</v>
      </c>
      <c r="G47" s="25">
        <v>5</v>
      </c>
      <c r="H47" s="25">
        <v>1</v>
      </c>
      <c r="I47" s="25">
        <v>2</v>
      </c>
      <c r="J47" s="38">
        <v>201.6</v>
      </c>
      <c r="K47" s="27">
        <v>0.27200000000000002</v>
      </c>
      <c r="M47" s="27">
        <v>0.27200000000000002</v>
      </c>
      <c r="N47" s="39">
        <v>1</v>
      </c>
    </row>
    <row r="48" spans="1:16" x14ac:dyDescent="0.2">
      <c r="A48" s="24" t="s">
        <v>87</v>
      </c>
      <c r="B48" s="25" t="s">
        <v>33</v>
      </c>
      <c r="C48" s="25" t="s">
        <v>83</v>
      </c>
      <c r="D48" s="26" t="s">
        <v>78</v>
      </c>
      <c r="E48" s="25">
        <v>12</v>
      </c>
      <c r="F48" s="25">
        <v>16</v>
      </c>
      <c r="G48" s="25">
        <v>5</v>
      </c>
      <c r="H48" s="25">
        <v>1</v>
      </c>
      <c r="I48" s="25">
        <v>3</v>
      </c>
      <c r="J48" s="38">
        <v>199.2</v>
      </c>
      <c r="K48" s="27">
        <v>0.28299999999999997</v>
      </c>
      <c r="M48" s="27">
        <v>0.28299999999999997</v>
      </c>
      <c r="N48" s="39">
        <v>1</v>
      </c>
    </row>
    <row r="49" spans="1:16" x14ac:dyDescent="0.2">
      <c r="A49" s="24" t="s">
        <v>87</v>
      </c>
      <c r="B49" s="25" t="s">
        <v>63</v>
      </c>
      <c r="C49" s="25" t="s">
        <v>83</v>
      </c>
      <c r="D49" s="26" t="s">
        <v>76</v>
      </c>
      <c r="E49" s="25">
        <v>8</v>
      </c>
      <c r="F49" s="25">
        <v>12</v>
      </c>
      <c r="G49" s="25">
        <v>5</v>
      </c>
      <c r="H49" s="25">
        <v>2</v>
      </c>
      <c r="I49" s="25">
        <v>4</v>
      </c>
      <c r="J49" s="38">
        <v>200</v>
      </c>
      <c r="K49" s="29">
        <f>0.047+0.028+0.036+0.044</f>
        <v>0.15499999999999997</v>
      </c>
      <c r="M49" s="29">
        <v>0.109</v>
      </c>
      <c r="N49" s="39">
        <v>4</v>
      </c>
    </row>
    <row r="50" spans="1:16" x14ac:dyDescent="0.2">
      <c r="A50" s="24" t="s">
        <v>86</v>
      </c>
      <c r="B50" s="25" t="s">
        <v>59</v>
      </c>
      <c r="C50" s="25" t="s">
        <v>83</v>
      </c>
      <c r="D50" s="26" t="s">
        <v>76</v>
      </c>
      <c r="E50" s="25">
        <v>8</v>
      </c>
      <c r="F50" s="25">
        <v>12</v>
      </c>
      <c r="G50" s="25">
        <v>5</v>
      </c>
      <c r="H50" s="25">
        <v>2</v>
      </c>
      <c r="I50" s="25">
        <v>6</v>
      </c>
      <c r="J50" s="38">
        <v>203.6</v>
      </c>
      <c r="K50" s="29">
        <f>0.026+0.069+0.49+0.03</f>
        <v>0.61499999999999999</v>
      </c>
      <c r="M50" s="29">
        <f>0.026+0.069+0.049+0.03</f>
        <v>0.17400000000000002</v>
      </c>
      <c r="N50" s="39">
        <v>4</v>
      </c>
    </row>
    <row r="51" spans="1:16" x14ac:dyDescent="0.2">
      <c r="A51" s="24" t="s">
        <v>87</v>
      </c>
      <c r="B51" s="25" t="s">
        <v>64</v>
      </c>
      <c r="C51" s="25" t="s">
        <v>83</v>
      </c>
      <c r="D51" s="26" t="s">
        <v>76</v>
      </c>
      <c r="E51" s="25">
        <v>8</v>
      </c>
      <c r="F51" s="25">
        <v>12</v>
      </c>
      <c r="G51" s="25">
        <v>5</v>
      </c>
      <c r="H51" s="25">
        <v>3</v>
      </c>
      <c r="I51" s="25">
        <v>7</v>
      </c>
      <c r="J51" s="38">
        <v>204</v>
      </c>
      <c r="K51" s="29">
        <f>0.057+0.047+0.046</f>
        <v>0.15000000000000002</v>
      </c>
      <c r="M51" s="29">
        <f>0.057+0.047+0.046</f>
        <v>0.15000000000000002</v>
      </c>
      <c r="N51" s="39">
        <v>4</v>
      </c>
      <c r="P51" s="23"/>
    </row>
    <row r="52" spans="1:16" x14ac:dyDescent="0.2">
      <c r="A52" s="24" t="s">
        <v>86</v>
      </c>
      <c r="B52" s="25" t="s">
        <v>60</v>
      </c>
      <c r="C52" s="25" t="s">
        <v>83</v>
      </c>
      <c r="D52" s="26" t="s">
        <v>76</v>
      </c>
      <c r="E52" s="25">
        <v>8</v>
      </c>
      <c r="F52" s="25">
        <v>12</v>
      </c>
      <c r="G52" s="25">
        <v>5</v>
      </c>
      <c r="H52" s="25">
        <v>3</v>
      </c>
      <c r="I52" s="25">
        <v>8</v>
      </c>
      <c r="J52" s="38">
        <v>204.2</v>
      </c>
      <c r="K52" s="29">
        <f>0.071+0.026+0.034+0.045</f>
        <v>0.17599999999999999</v>
      </c>
      <c r="M52" s="29">
        <f>0.071+0.026+0.034+0.045</f>
        <v>0.17599999999999999</v>
      </c>
      <c r="N52" s="39">
        <v>4</v>
      </c>
      <c r="P52" s="23"/>
    </row>
    <row r="53" spans="1:16" x14ac:dyDescent="0.2">
      <c r="A53" s="24" t="s">
        <v>87</v>
      </c>
      <c r="B53" s="25" t="s">
        <v>65</v>
      </c>
      <c r="C53" s="25" t="s">
        <v>83</v>
      </c>
      <c r="D53" s="26" t="s">
        <v>76</v>
      </c>
      <c r="E53" s="25">
        <v>8</v>
      </c>
      <c r="F53" s="25">
        <v>12</v>
      </c>
      <c r="G53" s="25">
        <v>5</v>
      </c>
      <c r="H53" s="25">
        <v>3</v>
      </c>
      <c r="I53" s="25">
        <v>9</v>
      </c>
      <c r="J53" s="38">
        <v>202.8</v>
      </c>
      <c r="K53" s="29">
        <f>0.063+0.064+0.046</f>
        <v>0.17299999999999999</v>
      </c>
      <c r="M53" s="29">
        <f>0.063+0.064+0.046</f>
        <v>0.17299999999999999</v>
      </c>
      <c r="N53" s="39">
        <v>3</v>
      </c>
      <c r="P53" s="23"/>
    </row>
    <row r="54" spans="1:16" x14ac:dyDescent="0.2">
      <c r="A54" s="24" t="s">
        <v>87</v>
      </c>
      <c r="B54" s="25" t="s">
        <v>30</v>
      </c>
      <c r="C54" s="25" t="s">
        <v>83</v>
      </c>
      <c r="D54" s="26" t="s">
        <v>85</v>
      </c>
      <c r="E54" s="25">
        <v>16</v>
      </c>
      <c r="F54" s="25">
        <v>8</v>
      </c>
      <c r="G54" s="25">
        <v>5</v>
      </c>
      <c r="H54" s="25">
        <v>4</v>
      </c>
      <c r="I54" s="25">
        <v>10</v>
      </c>
      <c r="J54" s="38">
        <v>202.4</v>
      </c>
      <c r="K54" s="27">
        <v>0.33800000000000002</v>
      </c>
      <c r="M54" s="27">
        <v>0.33800000000000002</v>
      </c>
      <c r="N54" s="39">
        <v>1</v>
      </c>
    </row>
    <row r="55" spans="1:16" x14ac:dyDescent="0.2">
      <c r="A55" s="24" t="s">
        <v>86</v>
      </c>
      <c r="B55" s="25" t="s">
        <v>27</v>
      </c>
      <c r="C55" s="25" t="s">
        <v>83</v>
      </c>
      <c r="D55" s="26" t="s">
        <v>85</v>
      </c>
      <c r="E55" s="25">
        <v>16</v>
      </c>
      <c r="F55" s="25">
        <v>8</v>
      </c>
      <c r="G55" s="25">
        <v>5</v>
      </c>
      <c r="H55" s="25">
        <v>4</v>
      </c>
      <c r="I55" s="25">
        <v>11</v>
      </c>
      <c r="J55" s="38">
        <v>203.4</v>
      </c>
      <c r="K55" s="27">
        <v>0.379</v>
      </c>
      <c r="M55" s="27">
        <v>0.379</v>
      </c>
      <c r="N55" s="39">
        <v>1</v>
      </c>
    </row>
    <row r="56" spans="1:16" x14ac:dyDescent="0.2">
      <c r="A56" s="24" t="s">
        <v>86</v>
      </c>
      <c r="B56" s="25" t="s">
        <v>26</v>
      </c>
      <c r="C56" s="25" t="s">
        <v>83</v>
      </c>
      <c r="D56" s="26" t="s">
        <v>85</v>
      </c>
      <c r="E56" s="25">
        <v>16</v>
      </c>
      <c r="F56" s="25">
        <v>8</v>
      </c>
      <c r="G56" s="25">
        <v>5</v>
      </c>
      <c r="H56" s="25">
        <v>4</v>
      </c>
      <c r="I56" s="25">
        <v>12</v>
      </c>
      <c r="J56" s="38">
        <v>204.2</v>
      </c>
      <c r="K56" s="27">
        <v>0.312</v>
      </c>
      <c r="M56" s="27">
        <v>0.312</v>
      </c>
      <c r="N56" s="39">
        <v>1</v>
      </c>
    </row>
    <row r="57" spans="1:16" x14ac:dyDescent="0.2">
      <c r="A57" s="24" t="s">
        <v>86</v>
      </c>
      <c r="B57" s="25" t="s">
        <v>43</v>
      </c>
      <c r="C57" s="25" t="s">
        <v>84</v>
      </c>
      <c r="D57" s="26" t="s">
        <v>85</v>
      </c>
      <c r="E57" s="25">
        <v>16</v>
      </c>
      <c r="F57" s="25">
        <v>16</v>
      </c>
      <c r="G57" s="25">
        <v>6</v>
      </c>
      <c r="H57" s="25">
        <v>1</v>
      </c>
      <c r="I57" s="25">
        <v>1</v>
      </c>
      <c r="J57" s="38">
        <v>201.8</v>
      </c>
      <c r="K57" s="27">
        <v>0.495</v>
      </c>
      <c r="M57" s="27">
        <v>0.495</v>
      </c>
      <c r="N57" s="39">
        <v>1</v>
      </c>
    </row>
    <row r="58" spans="1:16" x14ac:dyDescent="0.2">
      <c r="A58" s="24" t="s">
        <v>87</v>
      </c>
      <c r="B58" s="25" t="s">
        <v>36</v>
      </c>
      <c r="C58" s="25" t="s">
        <v>83</v>
      </c>
      <c r="D58" s="26" t="s">
        <v>78</v>
      </c>
      <c r="E58" s="25">
        <v>12</v>
      </c>
      <c r="F58" s="25">
        <v>16</v>
      </c>
      <c r="G58" s="25">
        <v>6</v>
      </c>
      <c r="H58" s="25">
        <v>1</v>
      </c>
      <c r="I58" s="25">
        <v>2</v>
      </c>
      <c r="J58" s="38">
        <v>201.6</v>
      </c>
      <c r="K58" s="27">
        <v>0.16600000000000001</v>
      </c>
      <c r="M58" s="27">
        <v>0.16600000000000001</v>
      </c>
      <c r="N58" s="39">
        <v>1</v>
      </c>
    </row>
    <row r="59" spans="1:16" x14ac:dyDescent="0.2">
      <c r="A59" s="24" t="s">
        <v>87</v>
      </c>
      <c r="B59" s="25" t="s">
        <v>31</v>
      </c>
      <c r="C59" s="25" t="s">
        <v>83</v>
      </c>
      <c r="D59" s="26" t="s">
        <v>78</v>
      </c>
      <c r="E59" s="25">
        <v>12</v>
      </c>
      <c r="F59" s="25">
        <v>16</v>
      </c>
      <c r="G59" s="25">
        <v>6</v>
      </c>
      <c r="H59" s="25">
        <v>1</v>
      </c>
      <c r="I59" s="25">
        <v>3</v>
      </c>
      <c r="J59" s="38">
        <v>199.2</v>
      </c>
      <c r="K59" s="27">
        <v>0.23100000000000001</v>
      </c>
      <c r="M59" s="27">
        <v>0.23100000000000001</v>
      </c>
      <c r="N59" s="39">
        <v>1</v>
      </c>
    </row>
    <row r="60" spans="1:16" x14ac:dyDescent="0.2">
      <c r="A60" s="24" t="s">
        <v>86</v>
      </c>
      <c r="B60" s="25" t="s">
        <v>54</v>
      </c>
      <c r="C60" s="25" t="s">
        <v>83</v>
      </c>
      <c r="D60" s="26" t="s">
        <v>76</v>
      </c>
      <c r="E60" s="25">
        <v>8</v>
      </c>
      <c r="F60" s="25">
        <v>8</v>
      </c>
      <c r="G60" s="25">
        <v>6</v>
      </c>
      <c r="H60" s="25">
        <v>2</v>
      </c>
      <c r="I60" s="25">
        <v>4</v>
      </c>
      <c r="J60" s="38">
        <v>200</v>
      </c>
      <c r="K60" s="29">
        <f>0.051+0.05+0.041+0.058</f>
        <v>0.2</v>
      </c>
      <c r="M60" s="29">
        <f>0.051+0.05+0.041+0.058</f>
        <v>0.2</v>
      </c>
      <c r="N60" s="39">
        <v>4</v>
      </c>
    </row>
    <row r="61" spans="1:16" x14ac:dyDescent="0.2">
      <c r="A61" s="24" t="s">
        <v>86</v>
      </c>
      <c r="B61" s="25" t="s">
        <v>55</v>
      </c>
      <c r="C61" s="25" t="s">
        <v>83</v>
      </c>
      <c r="D61" s="26" t="s">
        <v>76</v>
      </c>
      <c r="E61" s="25">
        <v>8</v>
      </c>
      <c r="F61" s="25">
        <v>8</v>
      </c>
      <c r="G61" s="25">
        <v>6</v>
      </c>
      <c r="H61" s="25">
        <v>2</v>
      </c>
      <c r="I61" s="25">
        <v>6</v>
      </c>
      <c r="J61" s="38">
        <v>203.6</v>
      </c>
      <c r="K61" s="29">
        <f>0.049+0.045+0.049+0.032</f>
        <v>0.17500000000000002</v>
      </c>
      <c r="M61" s="29">
        <f>0.049+0.045+0.049+0.032</f>
        <v>0.17500000000000002</v>
      </c>
      <c r="N61" s="39">
        <v>4</v>
      </c>
    </row>
    <row r="62" spans="1:16" x14ac:dyDescent="0.2">
      <c r="A62" s="24" t="s">
        <v>86</v>
      </c>
      <c r="B62" s="25" t="s">
        <v>21</v>
      </c>
      <c r="C62" s="25" t="s">
        <v>83</v>
      </c>
      <c r="D62" s="26" t="s">
        <v>78</v>
      </c>
      <c r="E62" s="25">
        <v>12</v>
      </c>
      <c r="F62" s="25">
        <v>8</v>
      </c>
      <c r="G62" s="25">
        <v>6</v>
      </c>
      <c r="H62" s="25">
        <v>3</v>
      </c>
      <c r="I62" s="25">
        <v>7</v>
      </c>
      <c r="J62" s="38">
        <v>204</v>
      </c>
      <c r="K62" s="27">
        <v>0.20100000000000001</v>
      </c>
      <c r="M62" s="27">
        <v>0.20100000000000001</v>
      </c>
      <c r="N62" s="39">
        <v>1</v>
      </c>
      <c r="P62" s="23"/>
    </row>
    <row r="63" spans="1:16" x14ac:dyDescent="0.2">
      <c r="A63" s="24" t="s">
        <v>86</v>
      </c>
      <c r="B63" s="25" t="s">
        <v>29</v>
      </c>
      <c r="C63" s="25" t="s">
        <v>83</v>
      </c>
      <c r="D63" s="26" t="s">
        <v>78</v>
      </c>
      <c r="E63" s="25">
        <v>12</v>
      </c>
      <c r="F63" s="25">
        <v>8</v>
      </c>
      <c r="G63" s="25">
        <v>6</v>
      </c>
      <c r="H63" s="25">
        <v>3</v>
      </c>
      <c r="I63" s="25">
        <v>8</v>
      </c>
      <c r="J63" s="38">
        <v>204.2</v>
      </c>
      <c r="K63" s="27">
        <v>0.19700000000000001</v>
      </c>
      <c r="L63" s="28"/>
      <c r="M63" s="27">
        <v>0.19700000000000001</v>
      </c>
      <c r="N63" s="39">
        <v>1</v>
      </c>
      <c r="O63" s="24"/>
      <c r="P63" s="23"/>
    </row>
    <row r="64" spans="1:16" x14ac:dyDescent="0.2">
      <c r="A64" s="24" t="s">
        <v>87</v>
      </c>
      <c r="B64" s="25" t="s">
        <v>36</v>
      </c>
      <c r="C64" s="25" t="s">
        <v>83</v>
      </c>
      <c r="D64" s="26" t="s">
        <v>78</v>
      </c>
      <c r="E64" s="25">
        <v>12</v>
      </c>
      <c r="F64" s="25">
        <v>8</v>
      </c>
      <c r="G64" s="25">
        <v>6</v>
      </c>
      <c r="H64" s="25">
        <v>3</v>
      </c>
      <c r="I64" s="25">
        <v>9</v>
      </c>
      <c r="J64" s="38">
        <v>202.8</v>
      </c>
      <c r="K64" s="27">
        <v>0.192</v>
      </c>
      <c r="M64" s="27">
        <v>0.192</v>
      </c>
      <c r="N64" s="39">
        <v>1</v>
      </c>
      <c r="P64" s="23"/>
    </row>
    <row r="65" spans="1:16" x14ac:dyDescent="0.2">
      <c r="A65" s="24" t="s">
        <v>86</v>
      </c>
      <c r="B65" s="25" t="s">
        <v>41</v>
      </c>
      <c r="C65" s="25" t="s">
        <v>84</v>
      </c>
      <c r="D65" s="26" t="s">
        <v>85</v>
      </c>
      <c r="E65" s="25">
        <v>16</v>
      </c>
      <c r="F65" s="25">
        <v>8</v>
      </c>
      <c r="G65" s="25">
        <v>6</v>
      </c>
      <c r="H65" s="25">
        <v>4</v>
      </c>
      <c r="I65" s="25">
        <v>10</v>
      </c>
      <c r="J65" s="38">
        <v>202.4</v>
      </c>
      <c r="K65" s="27">
        <v>0.255</v>
      </c>
      <c r="M65" s="27">
        <v>0.255</v>
      </c>
      <c r="N65" s="39">
        <v>1</v>
      </c>
    </row>
    <row r="66" spans="1:16" x14ac:dyDescent="0.2">
      <c r="A66" s="24" t="s">
        <v>86</v>
      </c>
      <c r="B66" s="25" t="s">
        <v>57</v>
      </c>
      <c r="C66" s="25" t="s">
        <v>83</v>
      </c>
      <c r="D66" s="26" t="s">
        <v>76</v>
      </c>
      <c r="E66" s="25">
        <v>8</v>
      </c>
      <c r="F66" s="25">
        <v>8</v>
      </c>
      <c r="G66" s="25">
        <v>6</v>
      </c>
      <c r="H66" s="25">
        <v>4</v>
      </c>
      <c r="I66" s="25">
        <v>11</v>
      </c>
      <c r="J66" s="38">
        <v>203.4</v>
      </c>
      <c r="K66" s="29">
        <f>0.038+0.041+0.024+0.038</f>
        <v>0.14100000000000001</v>
      </c>
      <c r="M66" s="29">
        <f>0.038+0.041+0.024+0.038</f>
        <v>0.14100000000000001</v>
      </c>
      <c r="N66" s="39">
        <v>4</v>
      </c>
    </row>
    <row r="67" spans="1:16" x14ac:dyDescent="0.2">
      <c r="A67" s="24" t="s">
        <v>87</v>
      </c>
      <c r="B67" s="25" t="s">
        <v>62</v>
      </c>
      <c r="C67" s="25" t="s">
        <v>83</v>
      </c>
      <c r="D67" s="26" t="s">
        <v>76</v>
      </c>
      <c r="E67" s="25">
        <v>8</v>
      </c>
      <c r="F67" s="25">
        <v>8</v>
      </c>
      <c r="G67" s="25">
        <v>6</v>
      </c>
      <c r="H67" s="25">
        <v>4</v>
      </c>
      <c r="I67" s="25">
        <v>12</v>
      </c>
      <c r="J67" s="38">
        <v>204.2</v>
      </c>
      <c r="K67" s="29">
        <f>0.034+0.048+0.026+0.022</f>
        <v>0.13</v>
      </c>
      <c r="M67" s="29">
        <f>0.034+0.048+0.026+0.022</f>
        <v>0.13</v>
      </c>
      <c r="N67" s="39">
        <v>4</v>
      </c>
    </row>
    <row r="68" spans="1:16" x14ac:dyDescent="0.2">
      <c r="A68" s="24" t="s">
        <v>86</v>
      </c>
      <c r="B68" s="25" t="s">
        <v>56</v>
      </c>
      <c r="C68" s="25" t="s">
        <v>83</v>
      </c>
      <c r="D68" s="26" t="s">
        <v>76</v>
      </c>
      <c r="E68" s="25">
        <v>8</v>
      </c>
      <c r="F68" s="25">
        <v>16</v>
      </c>
      <c r="G68" s="25">
        <v>7</v>
      </c>
      <c r="H68" s="25">
        <v>1</v>
      </c>
      <c r="I68" s="25">
        <v>1</v>
      </c>
      <c r="J68" s="38">
        <v>201.8</v>
      </c>
      <c r="K68" s="27">
        <f>0.054+0.046+0.036+0.042</f>
        <v>0.17800000000000002</v>
      </c>
      <c r="L68" s="28"/>
      <c r="M68" s="27">
        <f>0.054+0.046+0.036+0.042</f>
        <v>0.17800000000000002</v>
      </c>
      <c r="N68" s="39">
        <v>4</v>
      </c>
    </row>
    <row r="69" spans="1:16" x14ac:dyDescent="0.2">
      <c r="A69" s="24" t="s">
        <v>87</v>
      </c>
      <c r="B69" s="25" t="s">
        <v>64</v>
      </c>
      <c r="C69" s="25" t="s">
        <v>83</v>
      </c>
      <c r="D69" s="26" t="s">
        <v>76</v>
      </c>
      <c r="E69" s="25">
        <v>8</v>
      </c>
      <c r="F69" s="25">
        <v>16</v>
      </c>
      <c r="G69" s="25">
        <v>7</v>
      </c>
      <c r="H69" s="25">
        <v>1</v>
      </c>
      <c r="I69" s="25">
        <v>2</v>
      </c>
      <c r="J69" s="38">
        <v>201.6</v>
      </c>
      <c r="K69" s="27">
        <f>0.048+0.061+0.053+0.046+0.031</f>
        <v>0.23900000000000002</v>
      </c>
      <c r="L69" s="28"/>
      <c r="M69" s="27">
        <f>0.048+0.061+0.053+0.046+0.031</f>
        <v>0.23900000000000002</v>
      </c>
      <c r="N69" s="39">
        <v>5</v>
      </c>
    </row>
    <row r="70" spans="1:16" x14ac:dyDescent="0.2">
      <c r="A70" s="24" t="s">
        <v>87</v>
      </c>
      <c r="B70" s="25" t="s">
        <v>66</v>
      </c>
      <c r="C70" s="25" t="s">
        <v>83</v>
      </c>
      <c r="D70" s="26" t="s">
        <v>76</v>
      </c>
      <c r="E70" s="25">
        <v>8</v>
      </c>
      <c r="F70" s="25">
        <v>16</v>
      </c>
      <c r="G70" s="25">
        <v>7</v>
      </c>
      <c r="H70" s="25">
        <v>1</v>
      </c>
      <c r="I70" s="25">
        <v>3</v>
      </c>
      <c r="J70" s="38">
        <v>199.2</v>
      </c>
      <c r="K70" s="27">
        <f>0.03+0.047+0.057+0.05</f>
        <v>0.184</v>
      </c>
      <c r="L70" s="28"/>
      <c r="M70" s="27">
        <f>0.03+0.047+0.057+0.05</f>
        <v>0.184</v>
      </c>
      <c r="N70" s="39">
        <v>4</v>
      </c>
    </row>
    <row r="71" spans="1:16" x14ac:dyDescent="0.2">
      <c r="A71" s="24" t="s">
        <v>86</v>
      </c>
      <c r="B71" s="25" t="s">
        <v>28</v>
      </c>
      <c r="C71" s="25" t="s">
        <v>83</v>
      </c>
      <c r="D71" s="26" t="s">
        <v>78</v>
      </c>
      <c r="E71" s="25">
        <v>12</v>
      </c>
      <c r="F71" s="25">
        <v>8</v>
      </c>
      <c r="G71" s="25">
        <v>7</v>
      </c>
      <c r="H71" s="25">
        <v>2</v>
      </c>
      <c r="I71" s="25">
        <v>4</v>
      </c>
      <c r="J71" s="38">
        <v>200</v>
      </c>
      <c r="K71" s="27">
        <v>0.20899999999999999</v>
      </c>
      <c r="M71" s="27">
        <v>0.20899999999999999</v>
      </c>
      <c r="N71" s="39">
        <v>1</v>
      </c>
    </row>
    <row r="72" spans="1:16" x14ac:dyDescent="0.2">
      <c r="A72" s="24" t="s">
        <v>87</v>
      </c>
      <c r="B72" s="25" t="s">
        <v>30</v>
      </c>
      <c r="C72" s="25" t="s">
        <v>83</v>
      </c>
      <c r="D72" s="26" t="s">
        <v>78</v>
      </c>
      <c r="E72" s="25">
        <v>12</v>
      </c>
      <c r="F72" s="25">
        <v>8</v>
      </c>
      <c r="G72" s="25">
        <v>7</v>
      </c>
      <c r="H72" s="25">
        <v>2</v>
      </c>
      <c r="I72" s="25">
        <v>6</v>
      </c>
      <c r="J72" s="38">
        <v>203.6</v>
      </c>
      <c r="K72" s="27">
        <v>0.247</v>
      </c>
      <c r="M72" s="27">
        <v>0.247</v>
      </c>
      <c r="N72" s="39">
        <v>1</v>
      </c>
    </row>
    <row r="73" spans="1:16" x14ac:dyDescent="0.2">
      <c r="A73" s="24" t="s">
        <v>86</v>
      </c>
      <c r="B73" s="25" t="s">
        <v>58</v>
      </c>
      <c r="C73" s="25" t="s">
        <v>83</v>
      </c>
      <c r="D73" s="26" t="s">
        <v>76</v>
      </c>
      <c r="E73" s="25">
        <v>8</v>
      </c>
      <c r="F73" s="25">
        <v>16</v>
      </c>
      <c r="G73" s="25">
        <v>7</v>
      </c>
      <c r="H73" s="25">
        <v>3</v>
      </c>
      <c r="I73" s="25">
        <v>7</v>
      </c>
      <c r="J73" s="38">
        <v>204</v>
      </c>
      <c r="K73" s="29">
        <f>0.031+0.029+0.023+0.038</f>
        <v>0.121</v>
      </c>
      <c r="M73" s="29">
        <f>0.031+0.029+0.023+0.038</f>
        <v>0.121</v>
      </c>
      <c r="N73" s="39">
        <v>4</v>
      </c>
      <c r="P73" s="23"/>
    </row>
    <row r="74" spans="1:16" x14ac:dyDescent="0.2">
      <c r="A74" s="24" t="s">
        <v>87</v>
      </c>
      <c r="B74" s="25" t="s">
        <v>63</v>
      </c>
      <c r="C74" s="25" t="s">
        <v>83</v>
      </c>
      <c r="D74" s="26" t="s">
        <v>76</v>
      </c>
      <c r="E74" s="25">
        <v>8</v>
      </c>
      <c r="F74" s="25">
        <v>16</v>
      </c>
      <c r="G74" s="25">
        <v>7</v>
      </c>
      <c r="H74" s="25">
        <v>3</v>
      </c>
      <c r="I74" s="25">
        <v>8</v>
      </c>
      <c r="J74" s="38">
        <v>204.2</v>
      </c>
      <c r="K74" s="29">
        <f>0.042+0.062+0.046+0.043</f>
        <v>0.193</v>
      </c>
      <c r="M74" s="29">
        <f>0.042+0.062+0.046+0.043</f>
        <v>0.193</v>
      </c>
      <c r="N74" s="39">
        <v>4</v>
      </c>
      <c r="P74" s="23"/>
    </row>
    <row r="75" spans="1:16" x14ac:dyDescent="0.2">
      <c r="A75" s="24" t="s">
        <v>86</v>
      </c>
      <c r="B75" s="25" t="s">
        <v>60</v>
      </c>
      <c r="C75" s="25" t="s">
        <v>83</v>
      </c>
      <c r="D75" s="26" t="s">
        <v>76</v>
      </c>
      <c r="E75" s="25">
        <v>8</v>
      </c>
      <c r="F75" s="25">
        <v>16</v>
      </c>
      <c r="G75" s="25">
        <v>7</v>
      </c>
      <c r="H75" s="25">
        <v>3</v>
      </c>
      <c r="I75" s="25">
        <v>9</v>
      </c>
      <c r="J75" s="38">
        <v>202.8</v>
      </c>
      <c r="K75" s="29">
        <f>0.025+0.035+0.018+0.02</f>
        <v>9.8000000000000004E-2</v>
      </c>
      <c r="M75" s="29">
        <f>0.025+0.035+0.018+0.02</f>
        <v>9.8000000000000004E-2</v>
      </c>
      <c r="N75" s="39">
        <v>4</v>
      </c>
      <c r="P75" s="23"/>
    </row>
    <row r="76" spans="1:16" x14ac:dyDescent="0.2">
      <c r="A76" s="24" t="s">
        <v>86</v>
      </c>
      <c r="B76" s="25" t="s">
        <v>53</v>
      </c>
      <c r="C76" s="25" t="s">
        <v>83</v>
      </c>
      <c r="D76" s="26" t="s">
        <v>76</v>
      </c>
      <c r="E76" s="25">
        <v>8</v>
      </c>
      <c r="F76" s="25">
        <v>8</v>
      </c>
      <c r="G76" s="25">
        <v>7</v>
      </c>
      <c r="H76" s="25">
        <v>4</v>
      </c>
      <c r="I76" s="25">
        <v>10</v>
      </c>
      <c r="J76" s="38">
        <v>202.4</v>
      </c>
      <c r="K76" s="29">
        <f>0.035+0.066+0.064+0.06</f>
        <v>0.22500000000000001</v>
      </c>
      <c r="M76" s="29">
        <f>0.035+0.066+0.064+0.06</f>
        <v>0.22500000000000001</v>
      </c>
      <c r="N76" s="39">
        <v>4</v>
      </c>
    </row>
    <row r="77" spans="1:16" x14ac:dyDescent="0.2">
      <c r="A77" s="24" t="s">
        <v>87</v>
      </c>
      <c r="B77" s="25" t="s">
        <v>62</v>
      </c>
      <c r="C77" s="25" t="s">
        <v>83</v>
      </c>
      <c r="D77" s="26" t="s">
        <v>76</v>
      </c>
      <c r="E77" s="25">
        <v>8</v>
      </c>
      <c r="F77" s="25">
        <v>8</v>
      </c>
      <c r="G77" s="25">
        <v>7</v>
      </c>
      <c r="H77" s="25">
        <v>4</v>
      </c>
      <c r="I77" s="25">
        <v>11</v>
      </c>
      <c r="J77" s="38">
        <v>203.4</v>
      </c>
      <c r="K77" s="29">
        <f>0.06+0.039+0.033+0.026</f>
        <v>0.158</v>
      </c>
      <c r="M77" s="29">
        <f>0.06+0.039+0.033+0.026</f>
        <v>0.158</v>
      </c>
      <c r="N77" s="39">
        <v>4</v>
      </c>
    </row>
    <row r="78" spans="1:16" x14ac:dyDescent="0.2">
      <c r="A78" s="24" t="s">
        <v>86</v>
      </c>
      <c r="B78" s="25" t="s">
        <v>26</v>
      </c>
      <c r="C78" s="25" t="s">
        <v>83</v>
      </c>
      <c r="D78" s="26" t="s">
        <v>78</v>
      </c>
      <c r="E78" s="25">
        <v>12</v>
      </c>
      <c r="F78" s="25">
        <v>8</v>
      </c>
      <c r="G78" s="25">
        <v>7</v>
      </c>
      <c r="H78" s="25">
        <v>4</v>
      </c>
      <c r="I78" s="25">
        <v>12</v>
      </c>
      <c r="J78" s="38">
        <v>204.2</v>
      </c>
      <c r="K78" s="27">
        <v>0.192</v>
      </c>
      <c r="L78" s="28"/>
      <c r="M78" s="27">
        <v>0.192</v>
      </c>
      <c r="N78" s="39">
        <v>1</v>
      </c>
      <c r="O78" s="24"/>
    </row>
    <row r="79" spans="1:16" x14ac:dyDescent="0.2">
      <c r="A79" s="24" t="s">
        <v>86</v>
      </c>
      <c r="B79" s="25" t="s">
        <v>56</v>
      </c>
      <c r="C79" s="25" t="s">
        <v>83</v>
      </c>
      <c r="D79" s="26" t="s">
        <v>76</v>
      </c>
      <c r="E79" s="25">
        <v>8</v>
      </c>
      <c r="F79" s="25">
        <v>16</v>
      </c>
      <c r="G79" s="25">
        <v>8</v>
      </c>
      <c r="H79" s="25">
        <v>1</v>
      </c>
      <c r="I79" s="25">
        <v>1</v>
      </c>
      <c r="J79" s="38">
        <v>201.8</v>
      </c>
      <c r="K79" s="27">
        <f>0.042+0.042+0.045+0.046</f>
        <v>0.17499999999999999</v>
      </c>
      <c r="L79" s="28"/>
      <c r="M79" s="27">
        <f>0.042+0.042+0.045+0.046</f>
        <v>0.17499999999999999</v>
      </c>
      <c r="N79" s="39">
        <v>4</v>
      </c>
      <c r="O79" s="24"/>
    </row>
    <row r="80" spans="1:16" x14ac:dyDescent="0.2">
      <c r="A80" s="24" t="s">
        <v>87</v>
      </c>
      <c r="B80" s="25" t="s">
        <v>31</v>
      </c>
      <c r="C80" s="25" t="s">
        <v>83</v>
      </c>
      <c r="D80" s="26" t="s">
        <v>76</v>
      </c>
      <c r="E80" s="25">
        <v>8</v>
      </c>
      <c r="F80" s="25">
        <v>16</v>
      </c>
      <c r="G80" s="25">
        <v>8</v>
      </c>
      <c r="H80" s="25">
        <v>1</v>
      </c>
      <c r="I80" s="25">
        <v>2</v>
      </c>
      <c r="J80" s="38">
        <v>201.6</v>
      </c>
      <c r="K80" s="27">
        <v>0.13300000000000001</v>
      </c>
      <c r="L80" s="28"/>
      <c r="M80" s="27">
        <v>0.13300000000000001</v>
      </c>
      <c r="N80" s="39">
        <v>1</v>
      </c>
      <c r="O80" s="24"/>
    </row>
    <row r="81" spans="1:16" x14ac:dyDescent="0.2">
      <c r="A81" s="24" t="s">
        <v>87</v>
      </c>
      <c r="B81" s="25" t="s">
        <v>36</v>
      </c>
      <c r="C81" s="25" t="s">
        <v>83</v>
      </c>
      <c r="D81" s="26" t="s">
        <v>76</v>
      </c>
      <c r="E81" s="25">
        <v>8</v>
      </c>
      <c r="F81" s="25">
        <v>16</v>
      </c>
      <c r="G81" s="25">
        <v>8</v>
      </c>
      <c r="H81" s="25">
        <v>1</v>
      </c>
      <c r="I81" s="25">
        <v>3</v>
      </c>
      <c r="J81" s="38">
        <v>199.2</v>
      </c>
      <c r="K81" s="27">
        <v>0.27900000000000003</v>
      </c>
      <c r="M81" s="27">
        <v>0.27900000000000003</v>
      </c>
      <c r="N81" s="39">
        <v>1</v>
      </c>
    </row>
    <row r="82" spans="1:16" x14ac:dyDescent="0.2">
      <c r="A82" s="24" t="s">
        <v>86</v>
      </c>
      <c r="B82" s="25" t="s">
        <v>28</v>
      </c>
      <c r="C82" s="25" t="s">
        <v>83</v>
      </c>
      <c r="D82" s="26" t="s">
        <v>78</v>
      </c>
      <c r="E82" s="25">
        <v>12</v>
      </c>
      <c r="F82" s="25">
        <v>8</v>
      </c>
      <c r="G82" s="25">
        <v>8</v>
      </c>
      <c r="H82" s="25">
        <v>2</v>
      </c>
      <c r="I82" s="25">
        <v>4</v>
      </c>
      <c r="J82" s="38">
        <v>200</v>
      </c>
      <c r="K82" s="27">
        <v>0.189</v>
      </c>
      <c r="M82" s="27">
        <v>0.189</v>
      </c>
      <c r="N82" s="39">
        <v>1</v>
      </c>
    </row>
    <row r="83" spans="1:16" x14ac:dyDescent="0.2">
      <c r="A83" s="24" t="s">
        <v>87</v>
      </c>
      <c r="B83" s="25" t="s">
        <v>30</v>
      </c>
      <c r="C83" s="25" t="s">
        <v>83</v>
      </c>
      <c r="D83" s="26" t="s">
        <v>78</v>
      </c>
      <c r="E83" s="25">
        <v>12</v>
      </c>
      <c r="F83" s="25">
        <v>8</v>
      </c>
      <c r="G83" s="25">
        <v>8</v>
      </c>
      <c r="H83" s="25">
        <v>2</v>
      </c>
      <c r="I83" s="25">
        <v>6</v>
      </c>
      <c r="J83" s="38">
        <v>203.6</v>
      </c>
      <c r="K83" s="27">
        <v>0.23599999999999999</v>
      </c>
      <c r="L83" s="28"/>
      <c r="M83" s="27">
        <v>0.23599999999999999</v>
      </c>
      <c r="N83" s="39">
        <v>1</v>
      </c>
      <c r="O83" s="24"/>
    </row>
    <row r="84" spans="1:16" x14ac:dyDescent="0.2">
      <c r="A84" s="24" t="s">
        <v>86</v>
      </c>
      <c r="B84" s="25" t="s">
        <v>22</v>
      </c>
      <c r="C84" s="25" t="s">
        <v>83</v>
      </c>
      <c r="D84" s="26" t="s">
        <v>76</v>
      </c>
      <c r="E84" s="25">
        <v>8</v>
      </c>
      <c r="F84" s="25">
        <v>16</v>
      </c>
      <c r="G84" s="25">
        <v>8</v>
      </c>
      <c r="H84" s="25">
        <v>3</v>
      </c>
      <c r="I84" s="25">
        <v>7</v>
      </c>
      <c r="J84" s="38">
        <v>204</v>
      </c>
      <c r="K84" s="27">
        <v>0.183</v>
      </c>
      <c r="M84" s="27">
        <v>0.183</v>
      </c>
      <c r="N84" s="39">
        <v>1</v>
      </c>
      <c r="P84" s="23"/>
    </row>
    <row r="85" spans="1:16" x14ac:dyDescent="0.2">
      <c r="A85" s="24" t="s">
        <v>86</v>
      </c>
      <c r="B85" s="25" t="s">
        <v>60</v>
      </c>
      <c r="C85" s="25" t="s">
        <v>83</v>
      </c>
      <c r="D85" s="26" t="s">
        <v>76</v>
      </c>
      <c r="E85" s="25">
        <v>8</v>
      </c>
      <c r="F85" s="25">
        <v>16</v>
      </c>
      <c r="G85" s="25">
        <v>8</v>
      </c>
      <c r="H85" s="25">
        <v>3</v>
      </c>
      <c r="I85" s="25">
        <v>8</v>
      </c>
      <c r="J85" s="38">
        <v>204.2</v>
      </c>
      <c r="K85" s="29">
        <f>0.041+0.019+0.043+0.03</f>
        <v>0.13300000000000001</v>
      </c>
      <c r="M85" s="29">
        <f>0.041+0.019+0.043+0.03</f>
        <v>0.13300000000000001</v>
      </c>
      <c r="N85" s="39">
        <v>4</v>
      </c>
      <c r="P85" s="23"/>
    </row>
    <row r="86" spans="1:16" x14ac:dyDescent="0.2">
      <c r="A86" s="24" t="s">
        <v>87</v>
      </c>
      <c r="B86" s="25" t="s">
        <v>63</v>
      </c>
      <c r="C86" s="25" t="s">
        <v>83</v>
      </c>
      <c r="D86" s="26" t="s">
        <v>76</v>
      </c>
      <c r="E86" s="25">
        <v>8</v>
      </c>
      <c r="F86" s="25">
        <v>16</v>
      </c>
      <c r="G86" s="25">
        <v>8</v>
      </c>
      <c r="H86" s="25">
        <v>3</v>
      </c>
      <c r="I86" s="25">
        <v>9</v>
      </c>
      <c r="J86" s="38">
        <v>202.8</v>
      </c>
      <c r="K86" s="29">
        <f>0.028+0.029+0.035+0.014</f>
        <v>0.106</v>
      </c>
      <c r="M86" s="29">
        <f>0.028+0.029+0.035+0.014</f>
        <v>0.106</v>
      </c>
      <c r="N86" s="39">
        <v>4</v>
      </c>
      <c r="P86" s="23"/>
    </row>
    <row r="87" spans="1:16" x14ac:dyDescent="0.2">
      <c r="A87" s="24" t="s">
        <v>87</v>
      </c>
      <c r="B87" s="25" t="s">
        <v>36</v>
      </c>
      <c r="C87" s="25" t="s">
        <v>83</v>
      </c>
      <c r="D87" s="26" t="s">
        <v>78</v>
      </c>
      <c r="E87" s="25">
        <v>12</v>
      </c>
      <c r="F87" s="25">
        <v>8</v>
      </c>
      <c r="G87" s="25">
        <v>8</v>
      </c>
      <c r="H87" s="25">
        <v>4</v>
      </c>
      <c r="I87" s="25">
        <v>10</v>
      </c>
      <c r="J87" s="38">
        <v>202.4</v>
      </c>
      <c r="K87" s="27">
        <v>0.17199999999999999</v>
      </c>
      <c r="M87" s="27">
        <v>0.17199999999999999</v>
      </c>
      <c r="N87" s="39">
        <v>1</v>
      </c>
    </row>
    <row r="88" spans="1:16" x14ac:dyDescent="0.2">
      <c r="A88" s="24" t="s">
        <v>86</v>
      </c>
      <c r="B88" s="25" t="s">
        <v>26</v>
      </c>
      <c r="C88" s="25" t="s">
        <v>83</v>
      </c>
      <c r="D88" s="26" t="s">
        <v>78</v>
      </c>
      <c r="E88" s="25">
        <v>12</v>
      </c>
      <c r="F88" s="25">
        <v>8</v>
      </c>
      <c r="G88" s="25">
        <v>8</v>
      </c>
      <c r="H88" s="25">
        <v>4</v>
      </c>
      <c r="I88" s="25">
        <v>11</v>
      </c>
      <c r="J88" s="38">
        <v>203.4</v>
      </c>
      <c r="K88" s="27">
        <v>0.183</v>
      </c>
      <c r="M88" s="27">
        <v>0.183</v>
      </c>
      <c r="N88" s="39">
        <v>1</v>
      </c>
    </row>
    <row r="89" spans="1:16" x14ac:dyDescent="0.2">
      <c r="A89" s="24" t="s">
        <v>87</v>
      </c>
      <c r="B89" s="25" t="s">
        <v>30</v>
      </c>
      <c r="C89" s="25" t="s">
        <v>83</v>
      </c>
      <c r="D89" s="26" t="s">
        <v>78</v>
      </c>
      <c r="E89" s="25">
        <v>12</v>
      </c>
      <c r="F89" s="25">
        <v>8</v>
      </c>
      <c r="G89" s="25">
        <v>8</v>
      </c>
      <c r="H89" s="25">
        <v>4</v>
      </c>
      <c r="I89" s="25">
        <v>12</v>
      </c>
      <c r="J89" s="38">
        <v>204.2</v>
      </c>
      <c r="K89" s="27">
        <v>0.23499999999999999</v>
      </c>
      <c r="M89" s="27">
        <v>0.23499999999999999</v>
      </c>
      <c r="N89" s="39">
        <v>1</v>
      </c>
    </row>
    <row r="90" spans="1:16" x14ac:dyDescent="0.2">
      <c r="A90" s="24" t="s">
        <v>87</v>
      </c>
      <c r="B90" s="25" t="s">
        <v>52</v>
      </c>
      <c r="C90" s="25" t="s">
        <v>84</v>
      </c>
      <c r="D90" s="26" t="s">
        <v>85</v>
      </c>
      <c r="E90" s="25">
        <v>16</v>
      </c>
      <c r="F90" s="25">
        <v>16</v>
      </c>
      <c r="G90" s="25">
        <v>9</v>
      </c>
      <c r="H90" s="25">
        <v>1</v>
      </c>
      <c r="I90" s="25">
        <v>1</v>
      </c>
      <c r="J90" s="38">
        <v>201.8</v>
      </c>
      <c r="K90" s="27">
        <v>0.27500000000000002</v>
      </c>
      <c r="M90" s="27">
        <v>0.27500000000000002</v>
      </c>
      <c r="N90" s="39">
        <v>1</v>
      </c>
    </row>
    <row r="91" spans="1:16" x14ac:dyDescent="0.2">
      <c r="A91" s="24" t="s">
        <v>86</v>
      </c>
      <c r="B91" s="25" t="s">
        <v>37</v>
      </c>
      <c r="C91" s="25" t="s">
        <v>84</v>
      </c>
      <c r="D91" s="26" t="s">
        <v>85</v>
      </c>
      <c r="E91" s="25">
        <v>16</v>
      </c>
      <c r="F91" s="25">
        <v>16</v>
      </c>
      <c r="G91" s="25">
        <v>9</v>
      </c>
      <c r="H91" s="25">
        <v>1</v>
      </c>
      <c r="I91" s="25">
        <v>2</v>
      </c>
      <c r="J91" s="38">
        <v>201.6</v>
      </c>
      <c r="K91" s="27">
        <v>0.53400000000000003</v>
      </c>
      <c r="M91" s="27">
        <v>0.53400000000000003</v>
      </c>
      <c r="N91" s="39">
        <v>1</v>
      </c>
    </row>
    <row r="92" spans="1:16" x14ac:dyDescent="0.2">
      <c r="A92" s="24" t="s">
        <v>86</v>
      </c>
      <c r="B92" s="25" t="s">
        <v>35</v>
      </c>
      <c r="C92" s="25" t="s">
        <v>84</v>
      </c>
      <c r="D92" s="26" t="s">
        <v>85</v>
      </c>
      <c r="E92" s="25">
        <v>16</v>
      </c>
      <c r="F92" s="25">
        <v>16</v>
      </c>
      <c r="G92" s="25">
        <v>9</v>
      </c>
      <c r="H92" s="25">
        <v>1</v>
      </c>
      <c r="I92" s="25">
        <v>3</v>
      </c>
      <c r="J92" s="38">
        <v>199.2</v>
      </c>
      <c r="K92" s="27">
        <v>0.41</v>
      </c>
      <c r="M92" s="27">
        <v>0.41</v>
      </c>
      <c r="N92" s="39">
        <v>1</v>
      </c>
    </row>
    <row r="93" spans="1:16" x14ac:dyDescent="0.2">
      <c r="A93" s="24" t="s">
        <v>86</v>
      </c>
      <c r="B93" s="25" t="s">
        <v>35</v>
      </c>
      <c r="C93" s="25" t="s">
        <v>84</v>
      </c>
      <c r="D93" s="26" t="s">
        <v>76</v>
      </c>
      <c r="E93" s="25">
        <v>8</v>
      </c>
      <c r="F93" s="25">
        <v>8</v>
      </c>
      <c r="G93" s="25">
        <v>9</v>
      </c>
      <c r="H93" s="25">
        <v>2</v>
      </c>
      <c r="I93" s="25">
        <v>4</v>
      </c>
      <c r="J93" s="38">
        <v>200</v>
      </c>
      <c r="K93" s="27">
        <v>0.20399999999999999</v>
      </c>
      <c r="M93" s="27">
        <v>0.20399999999999999</v>
      </c>
      <c r="N93" s="39">
        <v>1</v>
      </c>
    </row>
    <row r="94" spans="1:16" x14ac:dyDescent="0.2">
      <c r="A94" s="24" t="s">
        <v>86</v>
      </c>
      <c r="B94" s="25" t="s">
        <v>34</v>
      </c>
      <c r="C94" s="25" t="s">
        <v>84</v>
      </c>
      <c r="D94" s="26" t="s">
        <v>76</v>
      </c>
      <c r="E94" s="25">
        <v>8</v>
      </c>
      <c r="F94" s="25">
        <v>8</v>
      </c>
      <c r="G94" s="25">
        <v>9</v>
      </c>
      <c r="H94" s="25">
        <v>2</v>
      </c>
      <c r="I94" s="25">
        <v>5</v>
      </c>
      <c r="J94" s="38">
        <v>203.6</v>
      </c>
      <c r="K94" s="27">
        <v>6.3E-2</v>
      </c>
      <c r="M94" s="27">
        <v>6.3E-2</v>
      </c>
      <c r="N94" s="39">
        <v>1</v>
      </c>
    </row>
    <row r="95" spans="1:16" x14ac:dyDescent="0.2">
      <c r="A95" s="24" t="s">
        <v>86</v>
      </c>
      <c r="B95" s="25" t="s">
        <v>70</v>
      </c>
      <c r="C95" s="25" t="s">
        <v>84</v>
      </c>
      <c r="D95" s="26" t="s">
        <v>76</v>
      </c>
      <c r="E95" s="25">
        <v>8</v>
      </c>
      <c r="F95" s="25">
        <v>8</v>
      </c>
      <c r="G95" s="25">
        <v>9</v>
      </c>
      <c r="H95" s="25">
        <v>2</v>
      </c>
      <c r="I95" s="25">
        <v>6</v>
      </c>
      <c r="J95" s="38">
        <v>204</v>
      </c>
      <c r="K95" s="29">
        <f>0.064+0.053</f>
        <v>0.11699999999999999</v>
      </c>
      <c r="M95" s="29">
        <f>0.064+0.053</f>
        <v>0.11699999999999999</v>
      </c>
      <c r="N95" s="39">
        <v>2</v>
      </c>
    </row>
    <row r="96" spans="1:16" x14ac:dyDescent="0.2">
      <c r="A96" s="24" t="s">
        <v>87</v>
      </c>
      <c r="B96" s="25" t="s">
        <v>42</v>
      </c>
      <c r="C96" s="25" t="s">
        <v>84</v>
      </c>
      <c r="D96" s="26" t="s">
        <v>85</v>
      </c>
      <c r="E96" s="25">
        <v>16</v>
      </c>
      <c r="F96" s="25">
        <v>16</v>
      </c>
      <c r="G96" s="25">
        <v>9</v>
      </c>
      <c r="H96" s="25">
        <v>3</v>
      </c>
      <c r="I96" s="25">
        <v>7</v>
      </c>
      <c r="J96" s="38">
        <v>204</v>
      </c>
      <c r="K96" s="27">
        <v>0.31</v>
      </c>
      <c r="M96" s="27">
        <v>0.31</v>
      </c>
      <c r="N96" s="39">
        <v>1</v>
      </c>
      <c r="P96" s="23"/>
    </row>
    <row r="97" spans="1:16" x14ac:dyDescent="0.2">
      <c r="A97" s="24" t="s">
        <v>87</v>
      </c>
      <c r="B97" s="25" t="s">
        <v>44</v>
      </c>
      <c r="C97" s="25" t="s">
        <v>84</v>
      </c>
      <c r="D97" s="26" t="s">
        <v>85</v>
      </c>
      <c r="E97" s="25">
        <v>16</v>
      </c>
      <c r="F97" s="25">
        <v>16</v>
      </c>
      <c r="G97" s="25">
        <v>9</v>
      </c>
      <c r="H97" s="25">
        <v>3</v>
      </c>
      <c r="I97" s="25">
        <v>8</v>
      </c>
      <c r="J97" s="38">
        <v>204.2</v>
      </c>
      <c r="K97" s="27">
        <v>0.36699999999999999</v>
      </c>
      <c r="M97" s="27">
        <v>0.36699999999999999</v>
      </c>
      <c r="N97" s="39">
        <v>1</v>
      </c>
      <c r="P97" s="23"/>
    </row>
    <row r="98" spans="1:16" x14ac:dyDescent="0.2">
      <c r="A98" s="24" t="s">
        <v>86</v>
      </c>
      <c r="B98" s="25" t="s">
        <v>43</v>
      </c>
      <c r="C98" s="25" t="s">
        <v>84</v>
      </c>
      <c r="D98" s="26" t="s">
        <v>85</v>
      </c>
      <c r="E98" s="25">
        <v>16</v>
      </c>
      <c r="F98" s="25">
        <v>16</v>
      </c>
      <c r="G98" s="25">
        <v>9</v>
      </c>
      <c r="H98" s="25">
        <v>3</v>
      </c>
      <c r="I98" s="25">
        <v>9</v>
      </c>
      <c r="J98" s="38">
        <v>202.8</v>
      </c>
      <c r="K98" s="27">
        <v>0.38100000000000001</v>
      </c>
      <c r="M98" s="27">
        <v>0.38100000000000001</v>
      </c>
      <c r="N98" s="39">
        <v>1</v>
      </c>
      <c r="P98" s="23"/>
    </row>
    <row r="99" spans="1:16" x14ac:dyDescent="0.2">
      <c r="A99" s="24" t="s">
        <v>87</v>
      </c>
      <c r="B99" s="25" t="s">
        <v>42</v>
      </c>
      <c r="C99" s="25" t="s">
        <v>84</v>
      </c>
      <c r="D99" s="26" t="s">
        <v>76</v>
      </c>
      <c r="E99" s="25">
        <v>8</v>
      </c>
      <c r="F99" s="25">
        <v>8</v>
      </c>
      <c r="G99" s="25">
        <v>9</v>
      </c>
      <c r="H99" s="25">
        <v>4</v>
      </c>
      <c r="I99" s="25">
        <v>10</v>
      </c>
      <c r="J99" s="38">
        <v>202.4</v>
      </c>
      <c r="K99" s="27">
        <v>0.17599999999999999</v>
      </c>
      <c r="M99" s="27">
        <v>0.17599999999999999</v>
      </c>
      <c r="N99" s="39">
        <v>1</v>
      </c>
    </row>
    <row r="100" spans="1:16" x14ac:dyDescent="0.2">
      <c r="A100" s="24" t="s">
        <v>87</v>
      </c>
      <c r="B100" s="25" t="s">
        <v>44</v>
      </c>
      <c r="C100" s="25" t="s">
        <v>84</v>
      </c>
      <c r="D100" s="26" t="s">
        <v>76</v>
      </c>
      <c r="E100" s="25">
        <v>8</v>
      </c>
      <c r="F100" s="25">
        <v>8</v>
      </c>
      <c r="G100" s="25">
        <v>9</v>
      </c>
      <c r="H100" s="25">
        <v>4</v>
      </c>
      <c r="I100" s="25">
        <v>11</v>
      </c>
      <c r="J100" s="38">
        <v>203.4</v>
      </c>
      <c r="K100" s="27">
        <v>0.11</v>
      </c>
      <c r="M100" s="27">
        <v>0.11</v>
      </c>
      <c r="N100" s="39">
        <v>1</v>
      </c>
    </row>
    <row r="101" spans="1:16" x14ac:dyDescent="0.2">
      <c r="A101" s="24" t="s">
        <v>87</v>
      </c>
      <c r="B101" s="25" t="s">
        <v>74</v>
      </c>
      <c r="C101" s="25" t="s">
        <v>84</v>
      </c>
      <c r="D101" s="26" t="s">
        <v>76</v>
      </c>
      <c r="E101" s="25">
        <v>8</v>
      </c>
      <c r="F101" s="25">
        <v>8</v>
      </c>
      <c r="G101" s="25">
        <v>9</v>
      </c>
      <c r="H101" s="25">
        <v>4</v>
      </c>
      <c r="I101" s="25">
        <v>12</v>
      </c>
      <c r="J101" s="38">
        <v>204.2</v>
      </c>
      <c r="K101" s="29">
        <f>0.08+0.59</f>
        <v>0.66999999999999993</v>
      </c>
      <c r="M101" s="29">
        <f>0.08+0.59</f>
        <v>0.66999999999999993</v>
      </c>
      <c r="N101" s="39">
        <v>2</v>
      </c>
    </row>
    <row r="102" spans="1:16" x14ac:dyDescent="0.2">
      <c r="A102" s="24" t="s">
        <v>87</v>
      </c>
      <c r="B102" s="25" t="s">
        <v>51</v>
      </c>
      <c r="C102" s="25" t="s">
        <v>84</v>
      </c>
      <c r="D102" s="26" t="s">
        <v>85</v>
      </c>
      <c r="E102" s="25">
        <v>16</v>
      </c>
      <c r="F102" s="25">
        <v>16</v>
      </c>
      <c r="G102" s="25">
        <v>10</v>
      </c>
      <c r="H102" s="25">
        <v>1</v>
      </c>
      <c r="I102" s="25">
        <v>1</v>
      </c>
      <c r="J102" s="38">
        <v>201.8</v>
      </c>
      <c r="K102" s="27">
        <v>0.29699999999999999</v>
      </c>
      <c r="M102" s="27">
        <v>0.29699999999999999</v>
      </c>
      <c r="N102" s="39">
        <v>1</v>
      </c>
    </row>
    <row r="103" spans="1:16" x14ac:dyDescent="0.2">
      <c r="A103" s="24" t="s">
        <v>86</v>
      </c>
      <c r="B103" s="25" t="s">
        <v>35</v>
      </c>
      <c r="C103" s="25" t="s">
        <v>84</v>
      </c>
      <c r="D103" s="26" t="s">
        <v>85</v>
      </c>
      <c r="E103" s="25">
        <v>16</v>
      </c>
      <c r="F103" s="25">
        <v>16</v>
      </c>
      <c r="G103" s="25">
        <v>10</v>
      </c>
      <c r="H103" s="25">
        <v>1</v>
      </c>
      <c r="I103" s="25">
        <v>2</v>
      </c>
      <c r="J103" s="38">
        <v>201.6</v>
      </c>
      <c r="K103" s="27">
        <v>0.50700000000000001</v>
      </c>
      <c r="M103" s="27">
        <v>0.50700000000000001</v>
      </c>
      <c r="N103" s="39">
        <v>1</v>
      </c>
    </row>
    <row r="104" spans="1:16" x14ac:dyDescent="0.2">
      <c r="A104" s="24" t="s">
        <v>87</v>
      </c>
      <c r="B104" s="25" t="s">
        <v>42</v>
      </c>
      <c r="C104" s="25" t="s">
        <v>84</v>
      </c>
      <c r="D104" s="26" t="s">
        <v>85</v>
      </c>
      <c r="E104" s="25">
        <v>16</v>
      </c>
      <c r="F104" s="25">
        <v>16</v>
      </c>
      <c r="G104" s="25">
        <v>10</v>
      </c>
      <c r="H104" s="25">
        <v>1</v>
      </c>
      <c r="I104" s="25">
        <v>3</v>
      </c>
      <c r="J104" s="38">
        <v>199.2</v>
      </c>
      <c r="K104" s="27">
        <v>0.377</v>
      </c>
      <c r="M104" s="27">
        <v>0.377</v>
      </c>
      <c r="N104" s="39">
        <v>1</v>
      </c>
    </row>
    <row r="105" spans="1:16" x14ac:dyDescent="0.2">
      <c r="A105" s="24" t="s">
        <v>87</v>
      </c>
      <c r="B105" s="25" t="s">
        <v>72</v>
      </c>
      <c r="C105" s="25" t="s">
        <v>84</v>
      </c>
      <c r="D105" s="26" t="s">
        <v>76</v>
      </c>
      <c r="E105" s="25">
        <v>8</v>
      </c>
      <c r="F105" s="25">
        <v>8</v>
      </c>
      <c r="G105" s="25">
        <v>10</v>
      </c>
      <c r="H105" s="25">
        <v>2</v>
      </c>
      <c r="I105" s="25">
        <v>4</v>
      </c>
      <c r="J105" s="38">
        <v>200</v>
      </c>
      <c r="K105" s="29">
        <f>0.056+0.132</f>
        <v>0.188</v>
      </c>
      <c r="M105" s="29">
        <f>0.056+0.132</f>
        <v>0.188</v>
      </c>
      <c r="N105" s="39">
        <v>2</v>
      </c>
    </row>
    <row r="106" spans="1:16" x14ac:dyDescent="0.2">
      <c r="A106" s="24" t="s">
        <v>86</v>
      </c>
      <c r="B106" s="25" t="s">
        <v>68</v>
      </c>
      <c r="C106" s="25" t="s">
        <v>84</v>
      </c>
      <c r="D106" s="26" t="s">
        <v>76</v>
      </c>
      <c r="E106" s="25">
        <v>8</v>
      </c>
      <c r="F106" s="25">
        <v>8</v>
      </c>
      <c r="G106" s="25">
        <v>10</v>
      </c>
      <c r="H106" s="25">
        <v>2</v>
      </c>
      <c r="I106" s="25">
        <v>5</v>
      </c>
      <c r="J106" s="38">
        <v>204</v>
      </c>
      <c r="K106" s="27">
        <f>0.182+0.158</f>
        <v>0.33999999999999997</v>
      </c>
      <c r="L106" s="28"/>
      <c r="M106" s="27">
        <f>0.182+0.158</f>
        <v>0.33999999999999997</v>
      </c>
      <c r="N106" s="39">
        <v>2</v>
      </c>
      <c r="O106" s="24"/>
    </row>
    <row r="107" spans="1:16" x14ac:dyDescent="0.2">
      <c r="A107" s="24" t="s">
        <v>87</v>
      </c>
      <c r="B107" s="25" t="s">
        <v>71</v>
      </c>
      <c r="C107" s="25" t="s">
        <v>84</v>
      </c>
      <c r="D107" s="26" t="s">
        <v>76</v>
      </c>
      <c r="E107" s="25">
        <v>8</v>
      </c>
      <c r="F107" s="25">
        <v>8</v>
      </c>
      <c r="G107" s="25">
        <v>10</v>
      </c>
      <c r="H107" s="25">
        <v>2</v>
      </c>
      <c r="I107" s="25">
        <v>6</v>
      </c>
      <c r="J107" s="38">
        <v>203.6</v>
      </c>
      <c r="K107" s="29">
        <f>0.121+0.109</f>
        <v>0.22999999999999998</v>
      </c>
      <c r="M107" s="29">
        <f>0.121+0.109</f>
        <v>0.22999999999999998</v>
      </c>
      <c r="N107" s="39">
        <v>2</v>
      </c>
    </row>
    <row r="108" spans="1:16" x14ac:dyDescent="0.2">
      <c r="A108" s="24" t="s">
        <v>87</v>
      </c>
      <c r="B108" s="25" t="s">
        <v>44</v>
      </c>
      <c r="C108" s="25" t="s">
        <v>84</v>
      </c>
      <c r="D108" s="26" t="s">
        <v>85</v>
      </c>
      <c r="E108" s="25">
        <v>16</v>
      </c>
      <c r="F108" s="25">
        <v>16</v>
      </c>
      <c r="G108" s="25">
        <v>10</v>
      </c>
      <c r="H108" s="25">
        <v>3</v>
      </c>
      <c r="I108" s="25">
        <v>7</v>
      </c>
      <c r="J108" s="38">
        <v>204</v>
      </c>
      <c r="K108" s="27">
        <v>0.36799999999999999</v>
      </c>
      <c r="M108" s="27">
        <v>0.36799999999999999</v>
      </c>
      <c r="N108" s="39">
        <v>1</v>
      </c>
      <c r="P108" s="23"/>
    </row>
    <row r="109" spans="1:16" x14ac:dyDescent="0.2">
      <c r="A109" s="24" t="s">
        <v>86</v>
      </c>
      <c r="B109" s="25" t="s">
        <v>43</v>
      </c>
      <c r="C109" s="25" t="s">
        <v>84</v>
      </c>
      <c r="D109" s="26" t="s">
        <v>85</v>
      </c>
      <c r="E109" s="25">
        <v>16</v>
      </c>
      <c r="F109" s="25">
        <v>16</v>
      </c>
      <c r="G109" s="25">
        <v>10</v>
      </c>
      <c r="H109" s="25">
        <v>3</v>
      </c>
      <c r="I109" s="25">
        <v>8</v>
      </c>
      <c r="J109" s="38">
        <v>204.2</v>
      </c>
      <c r="K109" s="27">
        <v>0.51100000000000001</v>
      </c>
      <c r="M109" s="27">
        <v>0.51100000000000001</v>
      </c>
      <c r="N109" s="39">
        <v>1</v>
      </c>
      <c r="P109" s="23"/>
    </row>
    <row r="110" spans="1:16" x14ac:dyDescent="0.2">
      <c r="A110" s="24" t="s">
        <v>86</v>
      </c>
      <c r="B110" s="25" t="s">
        <v>41</v>
      </c>
      <c r="C110" s="25" t="s">
        <v>84</v>
      </c>
      <c r="D110" s="26" t="s">
        <v>85</v>
      </c>
      <c r="E110" s="25">
        <v>16</v>
      </c>
      <c r="F110" s="25">
        <v>16</v>
      </c>
      <c r="G110" s="25">
        <v>10</v>
      </c>
      <c r="H110" s="25">
        <v>3</v>
      </c>
      <c r="I110" s="25">
        <v>9</v>
      </c>
      <c r="J110" s="38">
        <v>202.8</v>
      </c>
      <c r="K110" s="27">
        <v>0.35399999999999998</v>
      </c>
      <c r="M110" s="27">
        <v>0.35399999999999998</v>
      </c>
      <c r="N110" s="39">
        <v>1</v>
      </c>
      <c r="P110" s="23"/>
    </row>
    <row r="111" spans="1:16" x14ac:dyDescent="0.2">
      <c r="A111" s="24" t="s">
        <v>86</v>
      </c>
      <c r="B111" s="25" t="s">
        <v>69</v>
      </c>
      <c r="C111" s="25" t="s">
        <v>84</v>
      </c>
      <c r="D111" s="26" t="s">
        <v>76</v>
      </c>
      <c r="E111" s="25">
        <v>8</v>
      </c>
      <c r="F111" s="25">
        <v>8</v>
      </c>
      <c r="G111" s="25">
        <v>10</v>
      </c>
      <c r="H111" s="25">
        <v>4</v>
      </c>
      <c r="I111" s="25">
        <v>10</v>
      </c>
      <c r="J111" s="38">
        <v>202.4</v>
      </c>
      <c r="K111" s="29">
        <f>0.078+0.077</f>
        <v>0.155</v>
      </c>
      <c r="M111" s="29">
        <f>0.078+0.077</f>
        <v>0.155</v>
      </c>
      <c r="N111" s="39">
        <v>2</v>
      </c>
    </row>
    <row r="112" spans="1:16" x14ac:dyDescent="0.2">
      <c r="A112" s="24" t="s">
        <v>86</v>
      </c>
      <c r="B112" s="25" t="s">
        <v>67</v>
      </c>
      <c r="C112" s="25" t="s">
        <v>84</v>
      </c>
      <c r="D112" s="26" t="s">
        <v>76</v>
      </c>
      <c r="E112" s="25">
        <v>8</v>
      </c>
      <c r="F112" s="25">
        <v>8</v>
      </c>
      <c r="G112" s="25">
        <v>10</v>
      </c>
      <c r="H112" s="25">
        <v>4</v>
      </c>
      <c r="I112" s="25">
        <v>11</v>
      </c>
      <c r="J112" s="38">
        <v>203.4</v>
      </c>
      <c r="K112" s="29">
        <f>0.101+0.099</f>
        <v>0.2</v>
      </c>
      <c r="M112" s="29">
        <f>0.101+0.099</f>
        <v>0.2</v>
      </c>
      <c r="N112" s="39">
        <v>2</v>
      </c>
    </row>
    <row r="113" spans="1:16" x14ac:dyDescent="0.2">
      <c r="A113" s="24" t="s">
        <v>87</v>
      </c>
      <c r="B113" s="25" t="s">
        <v>73</v>
      </c>
      <c r="C113" s="25" t="s">
        <v>84</v>
      </c>
      <c r="D113" s="26" t="s">
        <v>76</v>
      </c>
      <c r="E113" s="25">
        <v>8</v>
      </c>
      <c r="F113" s="25">
        <v>8</v>
      </c>
      <c r="G113" s="25">
        <v>10</v>
      </c>
      <c r="H113" s="25">
        <v>4</v>
      </c>
      <c r="I113" s="25">
        <v>12</v>
      </c>
      <c r="J113" s="38">
        <v>204.2</v>
      </c>
      <c r="K113" s="27">
        <f>0.108+0.098</f>
        <v>0.20600000000000002</v>
      </c>
      <c r="L113" s="28"/>
      <c r="M113" s="27">
        <f>0.108+0.098</f>
        <v>0.20600000000000002</v>
      </c>
      <c r="N113" s="39">
        <v>2</v>
      </c>
      <c r="O113" s="24"/>
    </row>
    <row r="114" spans="1:16" x14ac:dyDescent="0.2">
      <c r="A114" s="24" t="s">
        <v>87</v>
      </c>
      <c r="B114" s="25" t="s">
        <v>42</v>
      </c>
      <c r="C114" s="25" t="s">
        <v>84</v>
      </c>
      <c r="D114" s="26" t="s">
        <v>78</v>
      </c>
      <c r="E114" s="25">
        <v>12</v>
      </c>
      <c r="F114" s="25">
        <v>12</v>
      </c>
      <c r="G114" s="25">
        <v>11</v>
      </c>
      <c r="H114" s="25">
        <v>1</v>
      </c>
      <c r="I114" s="25">
        <v>1</v>
      </c>
      <c r="J114" s="38">
        <v>201.8</v>
      </c>
      <c r="K114" s="27">
        <v>0.23100000000000001</v>
      </c>
      <c r="L114" s="28"/>
      <c r="M114" s="27">
        <v>0.23100000000000001</v>
      </c>
      <c r="N114" s="39">
        <v>1</v>
      </c>
      <c r="O114" s="24"/>
    </row>
    <row r="115" spans="1:16" x14ac:dyDescent="0.2">
      <c r="A115" s="24" t="s">
        <v>87</v>
      </c>
      <c r="B115" s="25" t="s">
        <v>44</v>
      </c>
      <c r="C115" s="25" t="s">
        <v>84</v>
      </c>
      <c r="D115" s="26" t="s">
        <v>78</v>
      </c>
      <c r="E115" s="25">
        <v>12</v>
      </c>
      <c r="F115" s="25">
        <v>12</v>
      </c>
      <c r="G115" s="25">
        <v>11</v>
      </c>
      <c r="H115" s="25">
        <v>1</v>
      </c>
      <c r="I115" s="25">
        <v>2</v>
      </c>
      <c r="J115" s="38">
        <v>201.6</v>
      </c>
      <c r="K115" s="27">
        <v>0.27300000000000002</v>
      </c>
      <c r="M115" s="27">
        <v>0.27300000000000002</v>
      </c>
      <c r="N115" s="39">
        <v>1</v>
      </c>
    </row>
    <row r="116" spans="1:16" x14ac:dyDescent="0.2">
      <c r="A116" s="24" t="s">
        <v>87</v>
      </c>
      <c r="B116" s="25" t="s">
        <v>45</v>
      </c>
      <c r="C116" s="25" t="s">
        <v>84</v>
      </c>
      <c r="D116" s="26" t="s">
        <v>78</v>
      </c>
      <c r="E116" s="25">
        <v>12</v>
      </c>
      <c r="F116" s="25">
        <v>12</v>
      </c>
      <c r="G116" s="25">
        <v>11</v>
      </c>
      <c r="H116" s="25">
        <v>1</v>
      </c>
      <c r="I116" s="25">
        <v>3</v>
      </c>
      <c r="J116" s="38">
        <v>199.2</v>
      </c>
      <c r="K116" s="27">
        <v>0.38800000000000001</v>
      </c>
      <c r="M116" s="27">
        <v>0.38800000000000001</v>
      </c>
      <c r="N116" s="39">
        <v>1</v>
      </c>
    </row>
    <row r="117" spans="1:16" x14ac:dyDescent="0.2">
      <c r="A117" s="24" t="s">
        <v>87</v>
      </c>
      <c r="B117" s="25" t="s">
        <v>51</v>
      </c>
      <c r="C117" s="25" t="s">
        <v>84</v>
      </c>
      <c r="D117" s="26" t="s">
        <v>78</v>
      </c>
      <c r="E117" s="25">
        <v>12</v>
      </c>
      <c r="F117" s="25">
        <v>12</v>
      </c>
      <c r="G117" s="25">
        <v>11</v>
      </c>
      <c r="H117" s="25">
        <v>2</v>
      </c>
      <c r="I117" s="25">
        <v>4</v>
      </c>
      <c r="J117" s="38">
        <v>200</v>
      </c>
      <c r="K117" s="27">
        <v>0.24299999999999999</v>
      </c>
      <c r="M117" s="27">
        <v>0.24299999999999999</v>
      </c>
      <c r="N117" s="39">
        <v>1</v>
      </c>
    </row>
    <row r="118" spans="1:16" x14ac:dyDescent="0.2">
      <c r="A118" s="24" t="s">
        <v>86</v>
      </c>
      <c r="B118" s="25" t="s">
        <v>34</v>
      </c>
      <c r="C118" s="25" t="s">
        <v>84</v>
      </c>
      <c r="D118" s="26" t="s">
        <v>78</v>
      </c>
      <c r="E118" s="25">
        <v>12</v>
      </c>
      <c r="F118" s="25">
        <v>12</v>
      </c>
      <c r="G118" s="25">
        <v>11</v>
      </c>
      <c r="H118" s="25">
        <v>2</v>
      </c>
      <c r="I118" s="25">
        <v>5</v>
      </c>
      <c r="J118" s="38">
        <v>204</v>
      </c>
      <c r="K118" s="27">
        <v>0.30499999999999999</v>
      </c>
      <c r="M118" s="27">
        <v>0.30499999999999999</v>
      </c>
      <c r="N118" s="39">
        <v>1</v>
      </c>
    </row>
    <row r="119" spans="1:16" x14ac:dyDescent="0.2">
      <c r="A119" s="24" t="s">
        <v>87</v>
      </c>
      <c r="B119" s="25" t="s">
        <v>44</v>
      </c>
      <c r="C119" s="25" t="s">
        <v>84</v>
      </c>
      <c r="D119" s="26" t="s">
        <v>78</v>
      </c>
      <c r="E119" s="25">
        <v>12</v>
      </c>
      <c r="F119" s="25">
        <v>12</v>
      </c>
      <c r="G119" s="25">
        <v>11</v>
      </c>
      <c r="H119" s="25">
        <v>2</v>
      </c>
      <c r="I119" s="25">
        <v>6</v>
      </c>
      <c r="J119" s="38">
        <v>203.6</v>
      </c>
      <c r="K119" s="27">
        <v>0.28100000000000003</v>
      </c>
      <c r="M119" s="27">
        <v>0.28100000000000003</v>
      </c>
      <c r="N119" s="39">
        <v>1</v>
      </c>
    </row>
    <row r="120" spans="1:16" x14ac:dyDescent="0.2">
      <c r="A120" s="24" t="s">
        <v>86</v>
      </c>
      <c r="B120" s="25" t="s">
        <v>41</v>
      </c>
      <c r="C120" s="25" t="s">
        <v>84</v>
      </c>
      <c r="D120" s="26" t="s">
        <v>78</v>
      </c>
      <c r="E120" s="25">
        <v>12</v>
      </c>
      <c r="F120" s="25">
        <v>12</v>
      </c>
      <c r="G120" s="25">
        <v>11</v>
      </c>
      <c r="H120" s="25">
        <v>3</v>
      </c>
      <c r="I120" s="25">
        <v>7</v>
      </c>
      <c r="J120" s="38">
        <v>204</v>
      </c>
      <c r="K120" s="27">
        <v>0.40100000000000002</v>
      </c>
      <c r="M120" s="27">
        <v>0.40100000000000002</v>
      </c>
      <c r="N120" s="39">
        <v>1</v>
      </c>
      <c r="P120" s="23"/>
    </row>
    <row r="121" spans="1:16" x14ac:dyDescent="0.2">
      <c r="A121" s="24" t="s">
        <v>87</v>
      </c>
      <c r="B121" s="25" t="s">
        <v>52</v>
      </c>
      <c r="C121" s="25" t="s">
        <v>84</v>
      </c>
      <c r="D121" s="26" t="s">
        <v>78</v>
      </c>
      <c r="E121" s="25">
        <v>12</v>
      </c>
      <c r="F121" s="25">
        <v>12</v>
      </c>
      <c r="G121" s="25">
        <v>11</v>
      </c>
      <c r="H121" s="25">
        <v>3</v>
      </c>
      <c r="I121" s="25">
        <v>8</v>
      </c>
      <c r="J121" s="38">
        <v>204.2</v>
      </c>
      <c r="K121" s="27">
        <v>0.4</v>
      </c>
      <c r="M121" s="27">
        <v>0.4</v>
      </c>
      <c r="N121" s="39">
        <v>1</v>
      </c>
      <c r="P121" s="23"/>
    </row>
    <row r="122" spans="1:16" x14ac:dyDescent="0.2">
      <c r="A122" s="24" t="s">
        <v>87</v>
      </c>
      <c r="B122" s="25" t="s">
        <v>51</v>
      </c>
      <c r="C122" s="25" t="s">
        <v>84</v>
      </c>
      <c r="D122" s="26" t="s">
        <v>78</v>
      </c>
      <c r="E122" s="25">
        <v>12</v>
      </c>
      <c r="F122" s="25">
        <v>12</v>
      </c>
      <c r="G122" s="25">
        <v>11</v>
      </c>
      <c r="H122" s="25">
        <v>3</v>
      </c>
      <c r="I122" s="25">
        <v>9</v>
      </c>
      <c r="J122" s="38">
        <v>202.8</v>
      </c>
      <c r="K122" s="27">
        <v>0.374</v>
      </c>
      <c r="M122" s="27">
        <v>0.374</v>
      </c>
      <c r="N122" s="39">
        <v>1</v>
      </c>
      <c r="P122" s="23"/>
    </row>
    <row r="123" spans="1:16" x14ac:dyDescent="0.2">
      <c r="A123" s="24" t="s">
        <v>86</v>
      </c>
      <c r="B123" s="25" t="s">
        <v>58</v>
      </c>
      <c r="C123" s="25" t="s">
        <v>83</v>
      </c>
      <c r="D123" s="26" t="s">
        <v>76</v>
      </c>
      <c r="E123" s="25">
        <v>8</v>
      </c>
      <c r="F123" s="25">
        <v>8</v>
      </c>
      <c r="G123" s="25">
        <v>11</v>
      </c>
      <c r="H123" s="25">
        <v>4</v>
      </c>
      <c r="I123" s="25">
        <v>10</v>
      </c>
      <c r="J123" s="38">
        <v>202.4</v>
      </c>
      <c r="K123" s="29">
        <f>0.067+0.071+0.064+0.053</f>
        <v>0.255</v>
      </c>
      <c r="M123" s="29">
        <f>0.067+0.071+0.064+0.053</f>
        <v>0.255</v>
      </c>
      <c r="N123" s="39">
        <v>4</v>
      </c>
    </row>
    <row r="124" spans="1:16" x14ac:dyDescent="0.2">
      <c r="A124" s="24" t="s">
        <v>87</v>
      </c>
      <c r="B124" s="25" t="s">
        <v>62</v>
      </c>
      <c r="C124" s="25" t="s">
        <v>83</v>
      </c>
      <c r="D124" s="26" t="s">
        <v>76</v>
      </c>
      <c r="E124" s="25">
        <v>8</v>
      </c>
      <c r="F124" s="25">
        <v>8</v>
      </c>
      <c r="G124" s="25">
        <v>11</v>
      </c>
      <c r="H124" s="25">
        <v>4</v>
      </c>
      <c r="I124" s="25">
        <v>11</v>
      </c>
      <c r="J124" s="38">
        <v>203.4</v>
      </c>
      <c r="K124" s="29">
        <f>0.049+0.037+0.045+0.025</f>
        <v>0.156</v>
      </c>
      <c r="M124" s="29">
        <f>0.049+0.037+0.045+0.025</f>
        <v>0.156</v>
      </c>
      <c r="N124" s="39">
        <v>4</v>
      </c>
    </row>
    <row r="125" spans="1:16" x14ac:dyDescent="0.2">
      <c r="A125" s="24" t="s">
        <v>86</v>
      </c>
      <c r="B125" s="25" t="s">
        <v>53</v>
      </c>
      <c r="C125" s="25" t="s">
        <v>83</v>
      </c>
      <c r="D125" s="26" t="s">
        <v>76</v>
      </c>
      <c r="E125" s="25">
        <v>8</v>
      </c>
      <c r="F125" s="25">
        <v>8</v>
      </c>
      <c r="G125" s="25">
        <v>11</v>
      </c>
      <c r="H125" s="25">
        <v>4</v>
      </c>
      <c r="I125" s="25">
        <v>12</v>
      </c>
      <c r="J125" s="38">
        <v>204.2</v>
      </c>
      <c r="K125" s="29">
        <f>0.074+0.063+0.046+0.063</f>
        <v>0.246</v>
      </c>
      <c r="M125" s="29">
        <f>0.074+0.063+0.046+0.063</f>
        <v>0.246</v>
      </c>
      <c r="N125" s="39">
        <v>4</v>
      </c>
    </row>
    <row r="126" spans="1:16" x14ac:dyDescent="0.2">
      <c r="A126" s="24" t="s">
        <v>88</v>
      </c>
      <c r="B126" s="25" t="s">
        <v>47</v>
      </c>
      <c r="C126" s="25" t="s">
        <v>84</v>
      </c>
      <c r="D126" s="26" t="s">
        <v>85</v>
      </c>
      <c r="E126" s="25">
        <v>16</v>
      </c>
      <c r="F126" s="25">
        <v>16</v>
      </c>
      <c r="G126" s="25">
        <v>12</v>
      </c>
      <c r="H126" s="25">
        <v>1</v>
      </c>
      <c r="I126" s="25">
        <v>1</v>
      </c>
      <c r="J126" s="38">
        <v>201.8</v>
      </c>
      <c r="K126" s="27">
        <v>0.82099999999999995</v>
      </c>
      <c r="M126" s="27">
        <v>0.82099999999999995</v>
      </c>
      <c r="N126" s="39">
        <v>1</v>
      </c>
    </row>
    <row r="127" spans="1:16" x14ac:dyDescent="0.2">
      <c r="A127" s="24" t="s">
        <v>88</v>
      </c>
      <c r="B127" s="25" t="s">
        <v>49</v>
      </c>
      <c r="C127" s="25" t="s">
        <v>84</v>
      </c>
      <c r="D127" s="26" t="s">
        <v>85</v>
      </c>
      <c r="E127" s="25">
        <v>16</v>
      </c>
      <c r="F127" s="25">
        <v>16</v>
      </c>
      <c r="G127" s="25">
        <v>12</v>
      </c>
      <c r="H127" s="25">
        <v>1</v>
      </c>
      <c r="I127" s="25">
        <v>2</v>
      </c>
      <c r="J127" s="38">
        <v>201.6</v>
      </c>
      <c r="K127" s="27">
        <v>0.443</v>
      </c>
      <c r="M127" s="27">
        <v>0.443</v>
      </c>
      <c r="N127" s="39">
        <v>1</v>
      </c>
    </row>
    <row r="128" spans="1:16" x14ac:dyDescent="0.2">
      <c r="A128" s="24" t="s">
        <v>88</v>
      </c>
      <c r="B128" s="25" t="s">
        <v>48</v>
      </c>
      <c r="C128" s="25" t="s">
        <v>84</v>
      </c>
      <c r="D128" s="26" t="s">
        <v>85</v>
      </c>
      <c r="E128" s="25">
        <v>16</v>
      </c>
      <c r="F128" s="25">
        <v>16</v>
      </c>
      <c r="G128" s="25">
        <v>12</v>
      </c>
      <c r="H128" s="25">
        <v>1</v>
      </c>
      <c r="I128" s="25">
        <v>3</v>
      </c>
      <c r="J128" s="38">
        <v>199.2</v>
      </c>
      <c r="K128" s="27">
        <v>0.45300000000000001</v>
      </c>
      <c r="M128" s="27">
        <v>0.45300000000000001</v>
      </c>
      <c r="N128" s="39">
        <v>1</v>
      </c>
    </row>
    <row r="129" spans="1:16" x14ac:dyDescent="0.2">
      <c r="A129" s="24" t="s">
        <v>88</v>
      </c>
      <c r="B129" s="25" t="s">
        <v>48</v>
      </c>
      <c r="C129" s="25" t="s">
        <v>84</v>
      </c>
      <c r="D129" s="26" t="s">
        <v>78</v>
      </c>
      <c r="E129" s="25">
        <v>12</v>
      </c>
      <c r="F129" s="25">
        <v>12</v>
      </c>
      <c r="G129" s="25">
        <v>12</v>
      </c>
      <c r="H129" s="25">
        <v>2</v>
      </c>
      <c r="I129" s="25">
        <v>4</v>
      </c>
      <c r="J129" s="38">
        <v>200</v>
      </c>
      <c r="K129" s="27">
        <v>0.64300000000000002</v>
      </c>
      <c r="M129" s="27">
        <v>0.64300000000000002</v>
      </c>
      <c r="N129" s="39">
        <v>1</v>
      </c>
    </row>
    <row r="130" spans="1:16" x14ac:dyDescent="0.2">
      <c r="A130" s="24" t="s">
        <v>88</v>
      </c>
      <c r="B130" s="25" t="s">
        <v>49</v>
      </c>
      <c r="C130" s="25" t="s">
        <v>84</v>
      </c>
      <c r="D130" s="26" t="s">
        <v>78</v>
      </c>
      <c r="E130" s="25">
        <v>12</v>
      </c>
      <c r="F130" s="25">
        <v>12</v>
      </c>
      <c r="G130" s="25">
        <v>12</v>
      </c>
      <c r="H130" s="25">
        <v>2</v>
      </c>
      <c r="I130" s="25">
        <v>5</v>
      </c>
      <c r="J130" s="38">
        <v>204</v>
      </c>
      <c r="K130" s="27">
        <v>0.50800000000000001</v>
      </c>
      <c r="M130" s="27">
        <v>0.50800000000000001</v>
      </c>
      <c r="N130" s="39">
        <v>1</v>
      </c>
    </row>
    <row r="131" spans="1:16" x14ac:dyDescent="0.2">
      <c r="A131" s="24" t="s">
        <v>88</v>
      </c>
      <c r="B131" s="25" t="s">
        <v>46</v>
      </c>
      <c r="C131" s="25" t="s">
        <v>84</v>
      </c>
      <c r="D131" s="26" t="s">
        <v>78</v>
      </c>
      <c r="E131" s="25">
        <v>12</v>
      </c>
      <c r="F131" s="25">
        <v>12</v>
      </c>
      <c r="G131" s="25">
        <v>12</v>
      </c>
      <c r="H131" s="25">
        <v>2</v>
      </c>
      <c r="I131" s="25">
        <v>6</v>
      </c>
      <c r="J131" s="38">
        <v>203.6</v>
      </c>
      <c r="K131" s="27">
        <v>0.58299999999999996</v>
      </c>
      <c r="M131" s="27">
        <v>0.58299999999999996</v>
      </c>
      <c r="N131" s="39">
        <v>1</v>
      </c>
    </row>
    <row r="132" spans="1:16" x14ac:dyDescent="0.2">
      <c r="A132" s="24" t="s">
        <v>86</v>
      </c>
      <c r="B132" s="25" t="s">
        <v>39</v>
      </c>
      <c r="C132" s="25" t="s">
        <v>84</v>
      </c>
      <c r="D132" s="26" t="s">
        <v>78</v>
      </c>
      <c r="E132" s="25">
        <v>12</v>
      </c>
      <c r="F132" s="25">
        <v>12</v>
      </c>
      <c r="G132" s="25">
        <v>12</v>
      </c>
      <c r="H132" s="25">
        <v>3</v>
      </c>
      <c r="I132" s="25">
        <v>7</v>
      </c>
      <c r="J132" s="38">
        <v>204</v>
      </c>
      <c r="K132" s="27">
        <v>0.32500000000000001</v>
      </c>
      <c r="M132" s="27">
        <v>0.32500000000000001</v>
      </c>
      <c r="N132" s="39">
        <v>1</v>
      </c>
      <c r="P132" s="23"/>
    </row>
    <row r="133" spans="1:16" x14ac:dyDescent="0.2">
      <c r="A133" s="24" t="s">
        <v>86</v>
      </c>
      <c r="B133" s="25" t="s">
        <v>40</v>
      </c>
      <c r="C133" s="25" t="s">
        <v>84</v>
      </c>
      <c r="D133" s="26" t="s">
        <v>78</v>
      </c>
      <c r="E133" s="25">
        <v>12</v>
      </c>
      <c r="F133" s="25">
        <v>12</v>
      </c>
      <c r="G133" s="25">
        <v>12</v>
      </c>
      <c r="H133" s="25">
        <v>3</v>
      </c>
      <c r="I133" s="25">
        <v>8</v>
      </c>
      <c r="J133" s="38">
        <v>204.2</v>
      </c>
      <c r="K133" s="27">
        <v>0.21099999999999999</v>
      </c>
      <c r="M133" s="27">
        <v>0.21099999999999999</v>
      </c>
      <c r="N133" s="39">
        <v>1</v>
      </c>
      <c r="P133" s="23"/>
    </row>
    <row r="134" spans="1:16" x14ac:dyDescent="0.2">
      <c r="A134" s="24" t="s">
        <v>86</v>
      </c>
      <c r="B134" s="25" t="s">
        <v>38</v>
      </c>
      <c r="C134" s="25" t="s">
        <v>84</v>
      </c>
      <c r="D134" s="26" t="s">
        <v>78</v>
      </c>
      <c r="E134" s="25">
        <v>12</v>
      </c>
      <c r="F134" s="25">
        <v>12</v>
      </c>
      <c r="G134" s="25">
        <v>12</v>
      </c>
      <c r="H134" s="25">
        <v>3</v>
      </c>
      <c r="I134" s="25">
        <v>9</v>
      </c>
      <c r="J134" s="38">
        <v>202.8</v>
      </c>
      <c r="K134" s="27">
        <v>0.40400000000000003</v>
      </c>
      <c r="M134" s="27">
        <v>0.40400000000000003</v>
      </c>
      <c r="N134" s="39">
        <v>1</v>
      </c>
      <c r="P134" s="23"/>
    </row>
    <row r="135" spans="1:16" x14ac:dyDescent="0.2">
      <c r="A135" s="24" t="s">
        <v>88</v>
      </c>
      <c r="B135" s="25" t="s">
        <v>49</v>
      </c>
      <c r="C135" s="25" t="s">
        <v>84</v>
      </c>
      <c r="D135" s="26" t="s">
        <v>76</v>
      </c>
      <c r="E135" s="25">
        <v>8</v>
      </c>
      <c r="F135" s="25">
        <v>8</v>
      </c>
      <c r="G135" s="25">
        <v>12</v>
      </c>
      <c r="H135" s="25">
        <v>4</v>
      </c>
      <c r="I135" s="25">
        <v>10</v>
      </c>
      <c r="J135" s="38">
        <v>202.4</v>
      </c>
      <c r="K135" s="27">
        <v>0.33800000000000002</v>
      </c>
      <c r="M135" s="27">
        <v>0.33800000000000002</v>
      </c>
      <c r="N135" s="39">
        <v>1</v>
      </c>
    </row>
    <row r="136" spans="1:16" x14ac:dyDescent="0.2">
      <c r="A136" s="24" t="s">
        <v>88</v>
      </c>
      <c r="B136" s="25" t="s">
        <v>48</v>
      </c>
      <c r="C136" s="25" t="s">
        <v>84</v>
      </c>
      <c r="D136" s="26" t="s">
        <v>76</v>
      </c>
      <c r="E136" s="25">
        <v>8</v>
      </c>
      <c r="F136" s="25">
        <v>8</v>
      </c>
      <c r="G136" s="25">
        <v>12</v>
      </c>
      <c r="H136" s="25">
        <v>4</v>
      </c>
      <c r="I136" s="25">
        <v>11</v>
      </c>
      <c r="J136" s="38">
        <v>203.4</v>
      </c>
      <c r="K136" s="27">
        <v>0.42799999999999999</v>
      </c>
      <c r="M136" s="27">
        <v>0.42799999999999999</v>
      </c>
      <c r="N136" s="39">
        <v>1</v>
      </c>
    </row>
    <row r="137" spans="1:16" x14ac:dyDescent="0.2">
      <c r="A137" s="24" t="s">
        <v>88</v>
      </c>
      <c r="B137" s="25" t="s">
        <v>47</v>
      </c>
      <c r="C137" s="25" t="s">
        <v>84</v>
      </c>
      <c r="D137" s="26" t="s">
        <v>76</v>
      </c>
      <c r="E137" s="25">
        <v>8</v>
      </c>
      <c r="F137" s="25">
        <v>8</v>
      </c>
      <c r="G137" s="25">
        <v>12</v>
      </c>
      <c r="H137" s="25">
        <v>4</v>
      </c>
      <c r="I137" s="25">
        <v>12</v>
      </c>
      <c r="J137" s="38">
        <v>204.2</v>
      </c>
      <c r="K137" s="27">
        <v>0.32800000000000001</v>
      </c>
      <c r="M137" s="27">
        <v>0.32800000000000001</v>
      </c>
      <c r="N137" s="39">
        <v>1</v>
      </c>
    </row>
    <row r="138" spans="1:16" x14ac:dyDescent="0.2">
      <c r="A138" s="24" t="s">
        <v>88</v>
      </c>
      <c r="B138" s="25" t="s">
        <v>48</v>
      </c>
      <c r="C138" s="25" t="s">
        <v>84</v>
      </c>
      <c r="D138" s="26" t="s">
        <v>85</v>
      </c>
      <c r="E138" s="25">
        <v>16</v>
      </c>
      <c r="F138" s="25">
        <v>16</v>
      </c>
      <c r="G138" s="25">
        <v>13</v>
      </c>
      <c r="H138" s="25">
        <v>1</v>
      </c>
      <c r="I138" s="25">
        <v>1</v>
      </c>
      <c r="J138" s="38">
        <v>201.8</v>
      </c>
      <c r="K138" s="27">
        <v>0.45500000000000002</v>
      </c>
      <c r="L138" s="28"/>
      <c r="M138" s="27">
        <v>0.45500000000000002</v>
      </c>
      <c r="N138" s="39">
        <v>1</v>
      </c>
      <c r="O138" s="24"/>
    </row>
    <row r="139" spans="1:16" x14ac:dyDescent="0.2">
      <c r="A139" s="24" t="s">
        <v>88</v>
      </c>
      <c r="B139" s="25" t="s">
        <v>49</v>
      </c>
      <c r="C139" s="25" t="s">
        <v>84</v>
      </c>
      <c r="D139" s="26" t="s">
        <v>85</v>
      </c>
      <c r="E139" s="25">
        <v>16</v>
      </c>
      <c r="F139" s="25">
        <v>16</v>
      </c>
      <c r="G139" s="25">
        <v>13</v>
      </c>
      <c r="H139" s="25">
        <v>1</v>
      </c>
      <c r="I139" s="25">
        <v>2</v>
      </c>
      <c r="J139" s="38">
        <v>201.6</v>
      </c>
      <c r="K139" s="27">
        <v>0.33900000000000002</v>
      </c>
      <c r="M139" s="27">
        <v>0.33900000000000002</v>
      </c>
      <c r="N139" s="39">
        <v>1</v>
      </c>
    </row>
    <row r="140" spans="1:16" x14ac:dyDescent="0.2">
      <c r="A140" s="24" t="s">
        <v>88</v>
      </c>
      <c r="B140" s="25" t="s">
        <v>49</v>
      </c>
      <c r="C140" s="25" t="s">
        <v>84</v>
      </c>
      <c r="D140" s="26" t="s">
        <v>85</v>
      </c>
      <c r="E140" s="25">
        <v>16</v>
      </c>
      <c r="F140" s="25">
        <v>16</v>
      </c>
      <c r="G140" s="25">
        <v>13</v>
      </c>
      <c r="H140" s="25">
        <v>1</v>
      </c>
      <c r="I140" s="25">
        <v>3</v>
      </c>
      <c r="J140" s="38">
        <v>199.2</v>
      </c>
      <c r="K140" s="27">
        <v>0.45200000000000001</v>
      </c>
      <c r="M140" s="27">
        <v>0.45200000000000001</v>
      </c>
      <c r="N140" s="39">
        <v>1</v>
      </c>
    </row>
    <row r="141" spans="1:16" x14ac:dyDescent="0.2">
      <c r="A141" s="24" t="s">
        <v>88</v>
      </c>
      <c r="B141" s="25" t="s">
        <v>48</v>
      </c>
      <c r="C141" s="25" t="s">
        <v>84</v>
      </c>
      <c r="D141" s="26" t="s">
        <v>78</v>
      </c>
      <c r="E141" s="25">
        <v>12</v>
      </c>
      <c r="F141" s="25">
        <v>12</v>
      </c>
      <c r="G141" s="25">
        <v>13</v>
      </c>
      <c r="H141" s="25">
        <v>2</v>
      </c>
      <c r="I141" s="25">
        <v>4</v>
      </c>
      <c r="J141" s="38">
        <v>200</v>
      </c>
      <c r="K141" s="27">
        <v>0.58099999999999996</v>
      </c>
      <c r="M141" s="27">
        <v>0.58099999999999996</v>
      </c>
      <c r="N141" s="39">
        <v>1</v>
      </c>
    </row>
    <row r="142" spans="1:16" x14ac:dyDescent="0.2">
      <c r="A142" s="24" t="s">
        <v>88</v>
      </c>
      <c r="B142" s="25" t="s">
        <v>48</v>
      </c>
      <c r="C142" s="25" t="s">
        <v>84</v>
      </c>
      <c r="D142" s="26" t="s">
        <v>78</v>
      </c>
      <c r="E142" s="25">
        <v>12</v>
      </c>
      <c r="F142" s="25">
        <v>12</v>
      </c>
      <c r="G142" s="25">
        <v>13</v>
      </c>
      <c r="H142" s="25">
        <v>2</v>
      </c>
      <c r="I142" s="25">
        <v>5</v>
      </c>
      <c r="J142" s="38">
        <v>204</v>
      </c>
      <c r="K142" s="27">
        <v>0.56799999999999995</v>
      </c>
      <c r="M142" s="27">
        <v>0.56799999999999995</v>
      </c>
      <c r="N142" s="39">
        <v>1</v>
      </c>
    </row>
    <row r="143" spans="1:16" x14ac:dyDescent="0.2">
      <c r="A143" s="24" t="s">
        <v>88</v>
      </c>
      <c r="B143" s="25" t="s">
        <v>46</v>
      </c>
      <c r="C143" s="25" t="s">
        <v>84</v>
      </c>
      <c r="D143" s="26" t="s">
        <v>78</v>
      </c>
      <c r="E143" s="25">
        <v>12</v>
      </c>
      <c r="F143" s="25">
        <v>12</v>
      </c>
      <c r="G143" s="25">
        <v>13</v>
      </c>
      <c r="H143" s="25">
        <v>2</v>
      </c>
      <c r="I143" s="25">
        <v>6</v>
      </c>
      <c r="J143" s="38">
        <v>203.6</v>
      </c>
      <c r="K143" s="27">
        <v>0.7</v>
      </c>
      <c r="M143" s="27">
        <v>0.7</v>
      </c>
      <c r="N143" s="39">
        <v>1</v>
      </c>
    </row>
    <row r="144" spans="1:16" x14ac:dyDescent="0.2">
      <c r="A144" s="24" t="s">
        <v>88</v>
      </c>
      <c r="B144" s="25" t="s">
        <v>48</v>
      </c>
      <c r="C144" s="25" t="s">
        <v>84</v>
      </c>
      <c r="D144" s="26" t="s">
        <v>78</v>
      </c>
      <c r="E144" s="25">
        <v>12</v>
      </c>
      <c r="F144" s="25">
        <v>12</v>
      </c>
      <c r="G144" s="25">
        <v>13</v>
      </c>
      <c r="H144" s="25">
        <v>3</v>
      </c>
      <c r="I144" s="25">
        <v>7</v>
      </c>
      <c r="J144" s="38">
        <v>204</v>
      </c>
      <c r="K144" s="27">
        <v>0.46700000000000003</v>
      </c>
      <c r="M144" s="27">
        <v>0.46700000000000003</v>
      </c>
      <c r="N144" s="39">
        <v>1</v>
      </c>
      <c r="P144" s="23"/>
    </row>
    <row r="145" spans="1:16" x14ac:dyDescent="0.2">
      <c r="A145" s="24" t="s">
        <v>88</v>
      </c>
      <c r="B145" s="25" t="s">
        <v>49</v>
      </c>
      <c r="C145" s="25" t="s">
        <v>84</v>
      </c>
      <c r="D145" s="26" t="s">
        <v>78</v>
      </c>
      <c r="E145" s="25">
        <v>12</v>
      </c>
      <c r="F145" s="25">
        <v>12</v>
      </c>
      <c r="G145" s="25">
        <v>13</v>
      </c>
      <c r="H145" s="25">
        <v>3</v>
      </c>
      <c r="I145" s="25">
        <v>8</v>
      </c>
      <c r="J145" s="38">
        <v>204.2</v>
      </c>
      <c r="K145" s="27">
        <v>0.52100000000000002</v>
      </c>
      <c r="M145" s="27">
        <v>0.52100000000000002</v>
      </c>
      <c r="N145" s="39">
        <v>1</v>
      </c>
      <c r="P145" s="23"/>
    </row>
    <row r="146" spans="1:16" x14ac:dyDescent="0.2">
      <c r="A146" s="24" t="s">
        <v>88</v>
      </c>
      <c r="B146" s="25" t="s">
        <v>48</v>
      </c>
      <c r="C146" s="25" t="s">
        <v>84</v>
      </c>
      <c r="D146" s="26" t="s">
        <v>78</v>
      </c>
      <c r="E146" s="25">
        <v>12</v>
      </c>
      <c r="F146" s="25">
        <v>12</v>
      </c>
      <c r="G146" s="25">
        <v>13</v>
      </c>
      <c r="H146" s="25">
        <v>3</v>
      </c>
      <c r="I146" s="25">
        <v>9</v>
      </c>
      <c r="J146" s="38">
        <v>202.8</v>
      </c>
      <c r="K146" s="27">
        <v>0.52400000000000002</v>
      </c>
      <c r="M146" s="27">
        <v>0.52400000000000002</v>
      </c>
      <c r="N146" s="39">
        <v>1</v>
      </c>
      <c r="P146" s="23"/>
    </row>
    <row r="147" spans="1:16" x14ac:dyDescent="0.2">
      <c r="A147" s="24" t="s">
        <v>88</v>
      </c>
      <c r="B147" s="25" t="s">
        <v>46</v>
      </c>
      <c r="C147" s="25" t="s">
        <v>84</v>
      </c>
      <c r="D147" s="26" t="s">
        <v>76</v>
      </c>
      <c r="E147" s="25">
        <v>8</v>
      </c>
      <c r="F147" s="25">
        <v>8</v>
      </c>
      <c r="G147" s="25">
        <v>13</v>
      </c>
      <c r="H147" s="25">
        <v>4</v>
      </c>
      <c r="I147" s="25">
        <v>10</v>
      </c>
      <c r="J147" s="38">
        <v>202.4</v>
      </c>
      <c r="K147" s="27">
        <v>0.36699999999999999</v>
      </c>
      <c r="M147" s="27">
        <v>0.36699999999999999</v>
      </c>
      <c r="N147" s="39">
        <v>1</v>
      </c>
    </row>
    <row r="148" spans="1:16" x14ac:dyDescent="0.2">
      <c r="A148" s="24" t="s">
        <v>88</v>
      </c>
      <c r="B148" s="25" t="s">
        <v>50</v>
      </c>
      <c r="C148" s="25" t="s">
        <v>84</v>
      </c>
      <c r="D148" s="26" t="s">
        <v>76</v>
      </c>
      <c r="E148" s="25">
        <v>8</v>
      </c>
      <c r="F148" s="25">
        <v>8</v>
      </c>
      <c r="G148" s="25">
        <v>13</v>
      </c>
      <c r="H148" s="25">
        <v>4</v>
      </c>
      <c r="I148" s="25">
        <v>11</v>
      </c>
      <c r="J148" s="38">
        <v>203.4</v>
      </c>
      <c r="K148" s="27">
        <v>0.41399999999999998</v>
      </c>
      <c r="L148" s="28"/>
      <c r="M148" s="27">
        <v>0.41399999999999998</v>
      </c>
      <c r="N148" s="39">
        <v>1</v>
      </c>
      <c r="O148" s="24"/>
    </row>
    <row r="149" spans="1:16" x14ac:dyDescent="0.2">
      <c r="A149" s="24" t="s">
        <v>88</v>
      </c>
      <c r="B149" s="25" t="s">
        <v>48</v>
      </c>
      <c r="C149" s="25" t="s">
        <v>84</v>
      </c>
      <c r="D149" s="26" t="s">
        <v>76</v>
      </c>
      <c r="E149" s="25">
        <v>8</v>
      </c>
      <c r="F149" s="25">
        <v>8</v>
      </c>
      <c r="G149" s="25">
        <v>13</v>
      </c>
      <c r="H149" s="25">
        <v>4</v>
      </c>
      <c r="I149" s="25">
        <v>12</v>
      </c>
      <c r="J149" s="38">
        <v>204.2</v>
      </c>
      <c r="K149" s="27">
        <v>0.4</v>
      </c>
      <c r="M149" s="27">
        <v>0.4</v>
      </c>
      <c r="N149" s="3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election activeCell="D46" sqref="D46"/>
    </sheetView>
  </sheetViews>
  <sheetFormatPr baseColWidth="10" defaultColWidth="11.1640625" defaultRowHeight="15" customHeight="1" x14ac:dyDescent="0.2"/>
  <cols>
    <col min="1" max="2" width="10.5" customWidth="1"/>
    <col min="3" max="3" width="10.83203125" customWidth="1"/>
    <col min="4" max="25" width="10.5" customWidth="1"/>
  </cols>
  <sheetData>
    <row r="1" spans="1:7" x14ac:dyDescent="0.2">
      <c r="A1" t="s">
        <v>0</v>
      </c>
      <c r="B1" t="s">
        <v>1</v>
      </c>
      <c r="C1" s="1" t="s">
        <v>2</v>
      </c>
      <c r="D1" t="s">
        <v>9</v>
      </c>
      <c r="E1" t="s">
        <v>10</v>
      </c>
      <c r="F1" t="s">
        <v>11</v>
      </c>
      <c r="G1" t="s">
        <v>12</v>
      </c>
    </row>
    <row r="2" spans="1:7" x14ac:dyDescent="0.2">
      <c r="A2">
        <v>1</v>
      </c>
      <c r="B2">
        <v>201</v>
      </c>
      <c r="C2" s="1">
        <v>205</v>
      </c>
      <c r="D2">
        <v>202</v>
      </c>
      <c r="E2">
        <v>200</v>
      </c>
      <c r="F2">
        <v>201</v>
      </c>
      <c r="G2">
        <f>AVERAGE(B2:F2)</f>
        <v>201.8</v>
      </c>
    </row>
    <row r="3" spans="1:7" x14ac:dyDescent="0.2">
      <c r="A3">
        <v>2</v>
      </c>
      <c r="B3">
        <v>199</v>
      </c>
      <c r="C3" s="1">
        <v>202</v>
      </c>
      <c r="D3">
        <v>200</v>
      </c>
      <c r="E3">
        <v>205</v>
      </c>
      <c r="F3">
        <v>202</v>
      </c>
      <c r="G3">
        <f t="shared" ref="G3:G13" si="0">AVERAGE(B3:F3)</f>
        <v>201.6</v>
      </c>
    </row>
    <row r="4" spans="1:7" x14ac:dyDescent="0.2">
      <c r="A4">
        <v>3</v>
      </c>
      <c r="B4">
        <v>200</v>
      </c>
      <c r="C4" s="1">
        <v>201</v>
      </c>
      <c r="D4">
        <v>195</v>
      </c>
      <c r="E4">
        <v>201</v>
      </c>
      <c r="F4">
        <v>199</v>
      </c>
      <c r="G4">
        <f t="shared" si="0"/>
        <v>199.2</v>
      </c>
    </row>
    <row r="5" spans="1:7" x14ac:dyDescent="0.2">
      <c r="A5">
        <v>4</v>
      </c>
      <c r="B5">
        <v>198</v>
      </c>
      <c r="C5" s="1">
        <v>198</v>
      </c>
      <c r="D5">
        <v>202</v>
      </c>
      <c r="E5">
        <v>201</v>
      </c>
      <c r="F5">
        <v>201</v>
      </c>
      <c r="G5">
        <f t="shared" si="0"/>
        <v>200</v>
      </c>
    </row>
    <row r="6" spans="1:7" x14ac:dyDescent="0.2">
      <c r="A6">
        <v>5</v>
      </c>
      <c r="B6">
        <v>202</v>
      </c>
      <c r="C6" s="1">
        <v>204</v>
      </c>
      <c r="D6">
        <v>205</v>
      </c>
      <c r="E6">
        <v>203</v>
      </c>
      <c r="F6">
        <v>206</v>
      </c>
      <c r="G6">
        <f t="shared" si="0"/>
        <v>204</v>
      </c>
    </row>
    <row r="7" spans="1:7" x14ac:dyDescent="0.2">
      <c r="A7">
        <v>6</v>
      </c>
      <c r="B7">
        <v>200</v>
      </c>
      <c r="C7" s="1">
        <v>204</v>
      </c>
      <c r="D7">
        <v>206</v>
      </c>
      <c r="E7">
        <v>201</v>
      </c>
      <c r="F7">
        <v>207</v>
      </c>
      <c r="G7">
        <f t="shared" si="0"/>
        <v>203.6</v>
      </c>
    </row>
    <row r="8" spans="1:7" x14ac:dyDescent="0.2">
      <c r="A8">
        <v>7</v>
      </c>
      <c r="B8">
        <v>205</v>
      </c>
      <c r="C8" s="1">
        <v>203</v>
      </c>
      <c r="D8">
        <v>204</v>
      </c>
      <c r="E8">
        <v>202</v>
      </c>
      <c r="F8">
        <v>206</v>
      </c>
      <c r="G8">
        <f t="shared" si="0"/>
        <v>204</v>
      </c>
    </row>
    <row r="9" spans="1:7" x14ac:dyDescent="0.2">
      <c r="A9">
        <v>8</v>
      </c>
      <c r="B9">
        <v>206</v>
      </c>
      <c r="C9" s="1">
        <v>204</v>
      </c>
      <c r="D9">
        <v>204</v>
      </c>
      <c r="E9">
        <v>205</v>
      </c>
      <c r="F9">
        <v>202</v>
      </c>
      <c r="G9">
        <f t="shared" si="0"/>
        <v>204.2</v>
      </c>
    </row>
    <row r="10" spans="1:7" x14ac:dyDescent="0.2">
      <c r="A10">
        <v>9</v>
      </c>
      <c r="B10">
        <v>203</v>
      </c>
      <c r="C10" s="1">
        <v>200</v>
      </c>
      <c r="D10">
        <v>203</v>
      </c>
      <c r="E10">
        <v>203</v>
      </c>
      <c r="F10">
        <v>205</v>
      </c>
      <c r="G10">
        <f t="shared" si="0"/>
        <v>202.8</v>
      </c>
    </row>
    <row r="11" spans="1:7" x14ac:dyDescent="0.2">
      <c r="A11">
        <v>10</v>
      </c>
      <c r="B11">
        <v>204</v>
      </c>
      <c r="C11" s="1">
        <v>200</v>
      </c>
      <c r="D11">
        <v>202</v>
      </c>
      <c r="E11">
        <v>204</v>
      </c>
      <c r="F11">
        <v>202</v>
      </c>
      <c r="G11">
        <f t="shared" si="0"/>
        <v>202.4</v>
      </c>
    </row>
    <row r="12" spans="1:7" x14ac:dyDescent="0.2">
      <c r="A12">
        <v>11</v>
      </c>
      <c r="B12">
        <v>204</v>
      </c>
      <c r="C12" s="1">
        <v>203</v>
      </c>
      <c r="D12">
        <v>200</v>
      </c>
      <c r="E12">
        <v>204</v>
      </c>
      <c r="F12">
        <v>206</v>
      </c>
      <c r="G12">
        <f t="shared" si="0"/>
        <v>203.4</v>
      </c>
    </row>
    <row r="13" spans="1:7" x14ac:dyDescent="0.2">
      <c r="A13">
        <v>12</v>
      </c>
      <c r="B13">
        <v>206</v>
      </c>
      <c r="C13" s="1">
        <v>204</v>
      </c>
      <c r="D13">
        <v>204</v>
      </c>
      <c r="E13">
        <v>204</v>
      </c>
      <c r="F13">
        <v>203</v>
      </c>
      <c r="G13">
        <f t="shared" si="0"/>
        <v>204.2</v>
      </c>
    </row>
    <row r="14" spans="1:7" x14ac:dyDescent="0.2">
      <c r="C14" s="1"/>
    </row>
    <row r="15" spans="1:7" x14ac:dyDescent="0.2">
      <c r="C15" s="1"/>
    </row>
    <row r="16" spans="1:7" x14ac:dyDescent="0.2">
      <c r="C16" s="1"/>
    </row>
    <row r="17" spans="3:3" x14ac:dyDescent="0.2">
      <c r="C17" s="1"/>
    </row>
    <row r="18" spans="3:3" x14ac:dyDescent="0.2">
      <c r="C18" s="1"/>
    </row>
    <row r="19" spans="3:3" x14ac:dyDescent="0.2">
      <c r="C19" s="1"/>
    </row>
    <row r="20" spans="3:3" x14ac:dyDescent="0.2">
      <c r="C20" s="1"/>
    </row>
    <row r="21" spans="3:3" x14ac:dyDescent="0.2">
      <c r="C21" s="1"/>
    </row>
    <row r="22" spans="3:3" x14ac:dyDescent="0.2">
      <c r="C22" s="1"/>
    </row>
    <row r="23" spans="3:3" x14ac:dyDescent="0.2">
      <c r="C23" s="1"/>
    </row>
    <row r="24" spans="3:3" x14ac:dyDescent="0.2">
      <c r="C24" s="1"/>
    </row>
    <row r="25" spans="3:3" x14ac:dyDescent="0.2">
      <c r="C25" s="1"/>
    </row>
    <row r="26" spans="3:3" x14ac:dyDescent="0.2">
      <c r="C26" s="1"/>
    </row>
    <row r="27" spans="3:3" x14ac:dyDescent="0.2">
      <c r="C27" s="1"/>
    </row>
    <row r="28" spans="3:3" x14ac:dyDescent="0.2">
      <c r="C28" s="1"/>
    </row>
    <row r="29" spans="3:3" x14ac:dyDescent="0.2">
      <c r="C29" s="1"/>
    </row>
    <row r="30" spans="3:3" x14ac:dyDescent="0.2">
      <c r="C30" s="1"/>
    </row>
    <row r="31" spans="3:3" x14ac:dyDescent="0.2">
      <c r="C31" s="1"/>
    </row>
    <row r="32" spans="3:3" x14ac:dyDescent="0.2">
      <c r="C32" s="1"/>
    </row>
    <row r="33" spans="3:3" x14ac:dyDescent="0.2">
      <c r="C33" s="1"/>
    </row>
    <row r="34" spans="3:3" x14ac:dyDescent="0.2">
      <c r="C34" s="1"/>
    </row>
    <row r="35" spans="3:3" x14ac:dyDescent="0.2">
      <c r="C35" s="1"/>
    </row>
    <row r="36" spans="3:3" x14ac:dyDescent="0.2">
      <c r="C36" s="1"/>
    </row>
    <row r="37" spans="3:3" x14ac:dyDescent="0.2">
      <c r="C37" s="1"/>
    </row>
    <row r="38" spans="3:3" x14ac:dyDescent="0.2">
      <c r="C38" s="1"/>
    </row>
    <row r="39" spans="3:3" x14ac:dyDescent="0.2">
      <c r="C39" s="1"/>
    </row>
    <row r="40" spans="3:3" x14ac:dyDescent="0.2">
      <c r="C40" s="1"/>
    </row>
    <row r="41" spans="3:3" x14ac:dyDescent="0.2">
      <c r="C41" s="1"/>
    </row>
    <row r="42" spans="3:3" x14ac:dyDescent="0.2">
      <c r="C42" s="1"/>
    </row>
    <row r="43" spans="3:3" x14ac:dyDescent="0.2">
      <c r="C43" s="1"/>
    </row>
    <row r="44" spans="3:3" x14ac:dyDescent="0.2">
      <c r="C44" s="1"/>
    </row>
    <row r="45" spans="3:3" x14ac:dyDescent="0.2">
      <c r="C45" s="1"/>
    </row>
    <row r="46" spans="3:3" x14ac:dyDescent="0.2">
      <c r="C46" s="1"/>
    </row>
    <row r="47" spans="3:3" x14ac:dyDescent="0.2">
      <c r="C47" s="1"/>
    </row>
    <row r="48" spans="3:3" x14ac:dyDescent="0.2">
      <c r="C48" s="1"/>
    </row>
    <row r="49" spans="3:3" x14ac:dyDescent="0.2">
      <c r="C49" s="1"/>
    </row>
    <row r="50" spans="3:3" x14ac:dyDescent="0.2">
      <c r="C50" s="1"/>
    </row>
    <row r="51" spans="3:3" x14ac:dyDescent="0.2">
      <c r="C51" s="1"/>
    </row>
    <row r="52" spans="3:3" x14ac:dyDescent="0.2">
      <c r="C52" s="1"/>
    </row>
    <row r="53" spans="3:3" x14ac:dyDescent="0.2">
      <c r="C53" s="1"/>
    </row>
    <row r="54" spans="3:3" x14ac:dyDescent="0.2">
      <c r="C54" s="1"/>
    </row>
    <row r="55" spans="3:3" x14ac:dyDescent="0.2">
      <c r="C55" s="1"/>
    </row>
    <row r="56" spans="3:3" x14ac:dyDescent="0.2">
      <c r="C56" s="1"/>
    </row>
    <row r="57" spans="3:3" x14ac:dyDescent="0.2">
      <c r="C57" s="1"/>
    </row>
    <row r="58" spans="3:3" x14ac:dyDescent="0.2">
      <c r="C58" s="1"/>
    </row>
    <row r="59" spans="3:3" x14ac:dyDescent="0.2">
      <c r="C59" s="1"/>
    </row>
    <row r="60" spans="3:3" x14ac:dyDescent="0.2">
      <c r="C60" s="1"/>
    </row>
    <row r="61" spans="3:3" x14ac:dyDescent="0.2">
      <c r="C61" s="1"/>
    </row>
    <row r="62" spans="3:3" x14ac:dyDescent="0.2">
      <c r="C62" s="1"/>
    </row>
    <row r="63" spans="3:3" x14ac:dyDescent="0.2">
      <c r="C63" s="1"/>
    </row>
    <row r="64" spans="3:3" x14ac:dyDescent="0.2">
      <c r="C64" s="1"/>
    </row>
    <row r="65" spans="3:3" x14ac:dyDescent="0.2">
      <c r="C65" s="1"/>
    </row>
    <row r="66" spans="3:3" x14ac:dyDescent="0.2">
      <c r="C66" s="1"/>
    </row>
    <row r="67" spans="3:3" x14ac:dyDescent="0.2">
      <c r="C67" s="1"/>
    </row>
    <row r="68" spans="3:3" x14ac:dyDescent="0.2">
      <c r="C68" s="1"/>
    </row>
    <row r="69" spans="3:3" x14ac:dyDescent="0.2">
      <c r="C69" s="1"/>
    </row>
    <row r="70" spans="3:3" x14ac:dyDescent="0.2">
      <c r="C70" s="1"/>
    </row>
    <row r="71" spans="3:3" x14ac:dyDescent="0.2">
      <c r="C71" s="1"/>
    </row>
    <row r="72" spans="3:3" x14ac:dyDescent="0.2">
      <c r="C72" s="1"/>
    </row>
    <row r="73" spans="3:3" x14ac:dyDescent="0.2">
      <c r="C73" s="1"/>
    </row>
    <row r="74" spans="3:3" x14ac:dyDescent="0.2">
      <c r="C74" s="1"/>
    </row>
    <row r="75" spans="3:3" x14ac:dyDescent="0.2">
      <c r="C75" s="1"/>
    </row>
    <row r="76" spans="3:3" x14ac:dyDescent="0.2">
      <c r="C76" s="1"/>
    </row>
    <row r="77" spans="3:3" x14ac:dyDescent="0.2">
      <c r="C77" s="1"/>
    </row>
    <row r="78" spans="3:3" x14ac:dyDescent="0.2">
      <c r="C78" s="1"/>
    </row>
    <row r="79" spans="3:3" x14ac:dyDescent="0.2">
      <c r="C79" s="1"/>
    </row>
    <row r="80" spans="3:3" x14ac:dyDescent="0.2">
      <c r="C80" s="1"/>
    </row>
    <row r="81" spans="3:3" x14ac:dyDescent="0.2">
      <c r="C81" s="1"/>
    </row>
    <row r="82" spans="3:3" x14ac:dyDescent="0.2">
      <c r="C82" s="1"/>
    </row>
    <row r="83" spans="3:3" x14ac:dyDescent="0.2">
      <c r="C83" s="1"/>
    </row>
    <row r="84" spans="3:3" x14ac:dyDescent="0.2">
      <c r="C84" s="1"/>
    </row>
    <row r="85" spans="3:3" x14ac:dyDescent="0.2">
      <c r="C85" s="1"/>
    </row>
    <row r="86" spans="3:3" x14ac:dyDescent="0.2">
      <c r="C86" s="1"/>
    </row>
    <row r="87" spans="3:3" x14ac:dyDescent="0.2">
      <c r="C87" s="1"/>
    </row>
    <row r="88" spans="3:3" x14ac:dyDescent="0.2">
      <c r="C88" s="1"/>
    </row>
    <row r="89" spans="3:3" x14ac:dyDescent="0.2">
      <c r="C89" s="1"/>
    </row>
    <row r="90" spans="3:3" x14ac:dyDescent="0.2">
      <c r="C90" s="1"/>
    </row>
    <row r="91" spans="3:3" x14ac:dyDescent="0.2">
      <c r="C91" s="1"/>
    </row>
    <row r="92" spans="3:3" x14ac:dyDescent="0.2">
      <c r="C92" s="1"/>
    </row>
    <row r="93" spans="3:3" x14ac:dyDescent="0.2">
      <c r="C93" s="1"/>
    </row>
    <row r="94" spans="3:3" x14ac:dyDescent="0.2">
      <c r="C94" s="1"/>
    </row>
    <row r="95" spans="3:3" x14ac:dyDescent="0.2">
      <c r="C95" s="1"/>
    </row>
    <row r="96" spans="3:3" x14ac:dyDescent="0.2">
      <c r="C96" s="1"/>
    </row>
    <row r="97" spans="3:3" x14ac:dyDescent="0.2">
      <c r="C97" s="1"/>
    </row>
    <row r="98" spans="3:3" x14ac:dyDescent="0.2">
      <c r="C98" s="1"/>
    </row>
    <row r="99" spans="3:3" x14ac:dyDescent="0.2">
      <c r="C99" s="1"/>
    </row>
    <row r="100" spans="3:3" x14ac:dyDescent="0.2">
      <c r="C100" s="1"/>
    </row>
    <row r="101" spans="3:3" x14ac:dyDescent="0.2">
      <c r="C101" s="1"/>
    </row>
    <row r="102" spans="3:3" x14ac:dyDescent="0.2">
      <c r="C102" s="1"/>
    </row>
    <row r="103" spans="3:3" x14ac:dyDescent="0.2">
      <c r="C103" s="1"/>
    </row>
    <row r="104" spans="3:3" x14ac:dyDescent="0.2">
      <c r="C104" s="1"/>
    </row>
    <row r="105" spans="3:3" x14ac:dyDescent="0.2">
      <c r="C105" s="1"/>
    </row>
    <row r="106" spans="3:3" x14ac:dyDescent="0.2">
      <c r="C106" s="1"/>
    </row>
    <row r="107" spans="3:3" x14ac:dyDescent="0.2">
      <c r="C107" s="1"/>
    </row>
    <row r="108" spans="3:3" x14ac:dyDescent="0.2">
      <c r="C108" s="1"/>
    </row>
    <row r="109" spans="3:3" x14ac:dyDescent="0.2">
      <c r="C109" s="1"/>
    </row>
    <row r="110" spans="3:3" x14ac:dyDescent="0.2">
      <c r="C110" s="1"/>
    </row>
    <row r="111" spans="3:3" x14ac:dyDescent="0.2">
      <c r="C111" s="1"/>
    </row>
    <row r="112" spans="3:3" x14ac:dyDescent="0.2">
      <c r="C112" s="1"/>
    </row>
    <row r="113" spans="3:3" x14ac:dyDescent="0.2">
      <c r="C113" s="1"/>
    </row>
    <row r="114" spans="3:3" x14ac:dyDescent="0.2">
      <c r="C114" s="1"/>
    </row>
    <row r="115" spans="3:3" x14ac:dyDescent="0.2">
      <c r="C115" s="1"/>
    </row>
    <row r="116" spans="3:3" x14ac:dyDescent="0.2">
      <c r="C116" s="1"/>
    </row>
    <row r="117" spans="3:3" x14ac:dyDescent="0.2">
      <c r="C117" s="1"/>
    </row>
    <row r="118" spans="3:3" x14ac:dyDescent="0.2">
      <c r="C118" s="1"/>
    </row>
    <row r="119" spans="3:3" x14ac:dyDescent="0.2">
      <c r="C119" s="1"/>
    </row>
    <row r="120" spans="3:3" x14ac:dyDescent="0.2">
      <c r="C120" s="1"/>
    </row>
    <row r="121" spans="3:3" x14ac:dyDescent="0.2">
      <c r="C121" s="1"/>
    </row>
    <row r="122" spans="3:3" x14ac:dyDescent="0.2">
      <c r="C122" s="1"/>
    </row>
    <row r="123" spans="3:3" x14ac:dyDescent="0.2">
      <c r="C123" s="1"/>
    </row>
    <row r="124" spans="3:3" x14ac:dyDescent="0.2">
      <c r="C124" s="1"/>
    </row>
    <row r="125" spans="3:3" x14ac:dyDescent="0.2">
      <c r="C125" s="1"/>
    </row>
    <row r="126" spans="3:3" x14ac:dyDescent="0.2">
      <c r="C126" s="1"/>
    </row>
    <row r="127" spans="3:3" x14ac:dyDescent="0.2">
      <c r="C127" s="1"/>
    </row>
    <row r="128" spans="3:3" x14ac:dyDescent="0.2">
      <c r="C128" s="1"/>
    </row>
    <row r="129" spans="3:3" x14ac:dyDescent="0.2">
      <c r="C129" s="1"/>
    </row>
    <row r="130" spans="3:3" x14ac:dyDescent="0.2">
      <c r="C130" s="1"/>
    </row>
    <row r="131" spans="3:3" x14ac:dyDescent="0.2">
      <c r="C131" s="1"/>
    </row>
    <row r="132" spans="3:3" x14ac:dyDescent="0.2">
      <c r="C132" s="1"/>
    </row>
    <row r="133" spans="3:3" x14ac:dyDescent="0.2">
      <c r="C133" s="1"/>
    </row>
    <row r="134" spans="3:3" x14ac:dyDescent="0.2">
      <c r="C134" s="1"/>
    </row>
    <row r="135" spans="3:3" x14ac:dyDescent="0.2">
      <c r="C135" s="1"/>
    </row>
    <row r="136" spans="3:3" x14ac:dyDescent="0.2">
      <c r="C136" s="1"/>
    </row>
    <row r="137" spans="3:3" x14ac:dyDescent="0.2">
      <c r="C137" s="1"/>
    </row>
    <row r="138" spans="3:3" x14ac:dyDescent="0.2">
      <c r="C138" s="1"/>
    </row>
    <row r="139" spans="3:3" x14ac:dyDescent="0.2">
      <c r="C139" s="1"/>
    </row>
    <row r="140" spans="3:3" x14ac:dyDescent="0.2">
      <c r="C140" s="1"/>
    </row>
    <row r="141" spans="3:3" x14ac:dyDescent="0.2">
      <c r="C141" s="1"/>
    </row>
    <row r="142" spans="3:3" x14ac:dyDescent="0.2">
      <c r="C142" s="1"/>
    </row>
    <row r="143" spans="3:3" x14ac:dyDescent="0.2">
      <c r="C143" s="1"/>
    </row>
    <row r="144" spans="3:3" x14ac:dyDescent="0.2">
      <c r="C144" s="1"/>
    </row>
    <row r="145" spans="3:3" x14ac:dyDescent="0.2">
      <c r="C145" s="1"/>
    </row>
    <row r="146" spans="3:3" x14ac:dyDescent="0.2">
      <c r="C146" s="1"/>
    </row>
    <row r="147" spans="3:3" x14ac:dyDescent="0.2">
      <c r="C147" s="1"/>
    </row>
    <row r="148" spans="3:3" x14ac:dyDescent="0.2">
      <c r="C148" s="1"/>
    </row>
    <row r="149" spans="3:3" x14ac:dyDescent="0.2">
      <c r="C149" s="1"/>
    </row>
    <row r="150" spans="3:3" x14ac:dyDescent="0.2">
      <c r="C150" s="1"/>
    </row>
    <row r="151" spans="3:3" x14ac:dyDescent="0.2">
      <c r="C151" s="1"/>
    </row>
    <row r="152" spans="3:3" x14ac:dyDescent="0.2">
      <c r="C152" s="1"/>
    </row>
    <row r="153" spans="3:3" x14ac:dyDescent="0.2">
      <c r="C153" s="1"/>
    </row>
    <row r="154" spans="3:3" x14ac:dyDescent="0.2">
      <c r="C154" s="1"/>
    </row>
    <row r="155" spans="3:3" x14ac:dyDescent="0.2">
      <c r="C155" s="1"/>
    </row>
    <row r="156" spans="3:3" x14ac:dyDescent="0.2">
      <c r="C156" s="1"/>
    </row>
    <row r="157" spans="3:3" x14ac:dyDescent="0.2">
      <c r="C157" s="1"/>
    </row>
    <row r="158" spans="3:3" x14ac:dyDescent="0.2">
      <c r="C158" s="1"/>
    </row>
    <row r="159" spans="3:3" x14ac:dyDescent="0.2">
      <c r="C159" s="1"/>
    </row>
    <row r="160" spans="3:3" x14ac:dyDescent="0.2">
      <c r="C160" s="1"/>
    </row>
    <row r="161" spans="3:3" x14ac:dyDescent="0.2">
      <c r="C161" s="1"/>
    </row>
    <row r="162" spans="3:3" x14ac:dyDescent="0.2">
      <c r="C162" s="1"/>
    </row>
    <row r="163" spans="3:3" x14ac:dyDescent="0.2">
      <c r="C163" s="1"/>
    </row>
    <row r="164" spans="3:3" x14ac:dyDescent="0.2">
      <c r="C164" s="1"/>
    </row>
    <row r="165" spans="3:3" x14ac:dyDescent="0.2">
      <c r="C165" s="1"/>
    </row>
    <row r="166" spans="3:3" x14ac:dyDescent="0.2">
      <c r="C166" s="1"/>
    </row>
    <row r="167" spans="3:3" x14ac:dyDescent="0.2">
      <c r="C167" s="1"/>
    </row>
    <row r="168" spans="3:3" x14ac:dyDescent="0.2">
      <c r="C168" s="1"/>
    </row>
    <row r="169" spans="3:3" x14ac:dyDescent="0.2">
      <c r="C169" s="1"/>
    </row>
    <row r="170" spans="3:3" x14ac:dyDescent="0.2">
      <c r="C170" s="1"/>
    </row>
    <row r="171" spans="3:3" x14ac:dyDescent="0.2">
      <c r="C171" s="1"/>
    </row>
    <row r="172" spans="3:3" x14ac:dyDescent="0.2">
      <c r="C172" s="1"/>
    </row>
    <row r="173" spans="3:3" x14ac:dyDescent="0.2">
      <c r="C173" s="1"/>
    </row>
    <row r="174" spans="3:3" x14ac:dyDescent="0.2">
      <c r="C174" s="1"/>
    </row>
    <row r="175" spans="3:3" x14ac:dyDescent="0.2">
      <c r="C175" s="1"/>
    </row>
    <row r="176" spans="3:3" x14ac:dyDescent="0.2">
      <c r="C176" s="1"/>
    </row>
    <row r="177" spans="3:3" x14ac:dyDescent="0.2">
      <c r="C177" s="1"/>
    </row>
    <row r="178" spans="3:3" x14ac:dyDescent="0.2">
      <c r="C178" s="1"/>
    </row>
    <row r="179" spans="3:3" x14ac:dyDescent="0.2">
      <c r="C179" s="1"/>
    </row>
    <row r="180" spans="3:3" x14ac:dyDescent="0.2">
      <c r="C180" s="1"/>
    </row>
    <row r="181" spans="3:3" x14ac:dyDescent="0.2">
      <c r="C181" s="1"/>
    </row>
    <row r="182" spans="3:3" x14ac:dyDescent="0.2">
      <c r="C182" s="1"/>
    </row>
    <row r="183" spans="3:3" x14ac:dyDescent="0.2">
      <c r="C183" s="1"/>
    </row>
    <row r="184" spans="3:3" x14ac:dyDescent="0.2">
      <c r="C184" s="1"/>
    </row>
    <row r="185" spans="3:3" x14ac:dyDescent="0.2">
      <c r="C185" s="1"/>
    </row>
    <row r="186" spans="3:3" x14ac:dyDescent="0.2">
      <c r="C186" s="1"/>
    </row>
    <row r="187" spans="3:3" x14ac:dyDescent="0.2">
      <c r="C187" s="1"/>
    </row>
    <row r="188" spans="3:3" x14ac:dyDescent="0.2">
      <c r="C188" s="1"/>
    </row>
    <row r="189" spans="3:3" x14ac:dyDescent="0.2">
      <c r="C189" s="1"/>
    </row>
    <row r="190" spans="3:3" x14ac:dyDescent="0.2">
      <c r="C190" s="1"/>
    </row>
    <row r="191" spans="3:3" x14ac:dyDescent="0.2">
      <c r="C191" s="1"/>
    </row>
    <row r="192" spans="3:3" x14ac:dyDescent="0.2">
      <c r="C192" s="1"/>
    </row>
    <row r="193" spans="3:3" x14ac:dyDescent="0.2">
      <c r="C193" s="1"/>
    </row>
    <row r="194" spans="3:3" x14ac:dyDescent="0.2">
      <c r="C194" s="1"/>
    </row>
    <row r="195" spans="3:3" x14ac:dyDescent="0.2">
      <c r="C195" s="1"/>
    </row>
    <row r="196" spans="3:3" x14ac:dyDescent="0.2">
      <c r="C196" s="1"/>
    </row>
    <row r="197" spans="3:3" x14ac:dyDescent="0.2">
      <c r="C197" s="1"/>
    </row>
    <row r="198" spans="3:3" x14ac:dyDescent="0.2">
      <c r="C198" s="1"/>
    </row>
    <row r="199" spans="3:3" x14ac:dyDescent="0.2">
      <c r="C199" s="1"/>
    </row>
    <row r="200" spans="3:3" x14ac:dyDescent="0.2">
      <c r="C200" s="1"/>
    </row>
    <row r="201" spans="3:3" x14ac:dyDescent="0.2">
      <c r="C201" s="1"/>
    </row>
    <row r="202" spans="3:3" x14ac:dyDescent="0.2">
      <c r="C202" s="1"/>
    </row>
    <row r="203" spans="3:3" x14ac:dyDescent="0.2">
      <c r="C203" s="1"/>
    </row>
    <row r="204" spans="3:3" x14ac:dyDescent="0.2">
      <c r="C204" s="1"/>
    </row>
    <row r="205" spans="3:3" x14ac:dyDescent="0.2">
      <c r="C205" s="1"/>
    </row>
    <row r="206" spans="3:3" x14ac:dyDescent="0.2">
      <c r="C206" s="1"/>
    </row>
    <row r="207" spans="3:3" x14ac:dyDescent="0.2">
      <c r="C207" s="1"/>
    </row>
    <row r="208" spans="3:3" x14ac:dyDescent="0.2">
      <c r="C208" s="1"/>
    </row>
    <row r="209" spans="3:3" x14ac:dyDescent="0.2">
      <c r="C209" s="1"/>
    </row>
    <row r="210" spans="3:3" x14ac:dyDescent="0.2">
      <c r="C210" s="1"/>
    </row>
    <row r="211" spans="3:3" x14ac:dyDescent="0.2">
      <c r="C211" s="1"/>
    </row>
    <row r="212" spans="3:3" x14ac:dyDescent="0.2">
      <c r="C212" s="1"/>
    </row>
    <row r="213" spans="3:3" x14ac:dyDescent="0.2">
      <c r="C213" s="1"/>
    </row>
    <row r="214" spans="3:3" x14ac:dyDescent="0.2">
      <c r="C214" s="1"/>
    </row>
    <row r="215" spans="3:3" x14ac:dyDescent="0.2">
      <c r="C215" s="1"/>
    </row>
    <row r="216" spans="3:3" x14ac:dyDescent="0.2">
      <c r="C216" s="1"/>
    </row>
    <row r="217" spans="3:3" x14ac:dyDescent="0.2">
      <c r="C217" s="1"/>
    </row>
    <row r="218" spans="3:3" x14ac:dyDescent="0.2">
      <c r="C218" s="1"/>
    </row>
    <row r="219" spans="3:3" x14ac:dyDescent="0.2">
      <c r="C219" s="1"/>
    </row>
    <row r="220" spans="3:3" x14ac:dyDescent="0.2">
      <c r="C220" s="1"/>
    </row>
    <row r="221" spans="3:3" x14ac:dyDescent="0.2">
      <c r="C221" s="1"/>
    </row>
    <row r="222" spans="3:3" x14ac:dyDescent="0.2">
      <c r="C222" s="1"/>
    </row>
    <row r="223" spans="3:3" x14ac:dyDescent="0.2">
      <c r="C223" s="1"/>
    </row>
    <row r="224" spans="3:3" x14ac:dyDescent="0.2">
      <c r="C224" s="1"/>
    </row>
    <row r="225" spans="3:3" x14ac:dyDescent="0.2">
      <c r="C225" s="1"/>
    </row>
    <row r="226" spans="3:3" x14ac:dyDescent="0.2">
      <c r="C226" s="1"/>
    </row>
    <row r="227" spans="3:3" x14ac:dyDescent="0.2">
      <c r="C227" s="1"/>
    </row>
    <row r="228" spans="3:3" x14ac:dyDescent="0.2">
      <c r="C228" s="1"/>
    </row>
    <row r="229" spans="3:3" x14ac:dyDescent="0.2">
      <c r="C229" s="1"/>
    </row>
    <row r="230" spans="3:3" x14ac:dyDescent="0.2">
      <c r="C230" s="1"/>
    </row>
    <row r="231" spans="3:3" x14ac:dyDescent="0.2">
      <c r="C231" s="1"/>
    </row>
    <row r="232" spans="3:3" x14ac:dyDescent="0.2">
      <c r="C232" s="1"/>
    </row>
    <row r="233" spans="3:3" x14ac:dyDescent="0.2">
      <c r="C233" s="1"/>
    </row>
    <row r="234" spans="3:3" x14ac:dyDescent="0.2">
      <c r="C234" s="1"/>
    </row>
    <row r="235" spans="3:3" x14ac:dyDescent="0.2">
      <c r="C235" s="1"/>
    </row>
    <row r="236" spans="3:3" x14ac:dyDescent="0.2">
      <c r="C236" s="1"/>
    </row>
    <row r="237" spans="3:3" x14ac:dyDescent="0.2">
      <c r="C237" s="1"/>
    </row>
    <row r="238" spans="3:3" x14ac:dyDescent="0.2">
      <c r="C238" s="1"/>
    </row>
    <row r="239" spans="3:3" x14ac:dyDescent="0.2">
      <c r="C239" s="1"/>
    </row>
    <row r="240" spans="3:3" x14ac:dyDescent="0.2">
      <c r="C240" s="1"/>
    </row>
    <row r="241" spans="3:3" x14ac:dyDescent="0.2">
      <c r="C241" s="1"/>
    </row>
    <row r="242" spans="3:3" x14ac:dyDescent="0.2">
      <c r="C242" s="1"/>
    </row>
    <row r="243" spans="3:3" x14ac:dyDescent="0.2">
      <c r="C243" s="1"/>
    </row>
    <row r="244" spans="3:3" x14ac:dyDescent="0.2">
      <c r="C244" s="1"/>
    </row>
    <row r="245" spans="3:3" x14ac:dyDescent="0.2">
      <c r="C245" s="1"/>
    </row>
    <row r="246" spans="3:3" x14ac:dyDescent="0.2">
      <c r="C246" s="1"/>
    </row>
    <row r="247" spans="3:3" x14ac:dyDescent="0.2">
      <c r="C247" s="1"/>
    </row>
    <row r="248" spans="3:3" x14ac:dyDescent="0.2">
      <c r="C248" s="1"/>
    </row>
    <row r="249" spans="3:3" x14ac:dyDescent="0.2">
      <c r="C249" s="1"/>
    </row>
    <row r="250" spans="3:3" x14ac:dyDescent="0.2">
      <c r="C250" s="1"/>
    </row>
    <row r="251" spans="3:3" x14ac:dyDescent="0.2">
      <c r="C251" s="1"/>
    </row>
    <row r="252" spans="3:3" x14ac:dyDescent="0.2">
      <c r="C252" s="1"/>
    </row>
    <row r="253" spans="3:3" x14ac:dyDescent="0.2">
      <c r="C253" s="1"/>
    </row>
    <row r="254" spans="3:3" x14ac:dyDescent="0.2">
      <c r="C254" s="1"/>
    </row>
    <row r="255" spans="3:3" x14ac:dyDescent="0.2">
      <c r="C255" s="1"/>
    </row>
    <row r="256" spans="3:3" x14ac:dyDescent="0.2">
      <c r="C256" s="1"/>
    </row>
    <row r="257" spans="3:3" x14ac:dyDescent="0.2">
      <c r="C257" s="1"/>
    </row>
    <row r="258" spans="3:3" x14ac:dyDescent="0.2">
      <c r="C258" s="1"/>
    </row>
    <row r="259" spans="3:3" x14ac:dyDescent="0.2">
      <c r="C259" s="1"/>
    </row>
    <row r="260" spans="3:3" x14ac:dyDescent="0.2">
      <c r="C260" s="1"/>
    </row>
    <row r="261" spans="3:3" x14ac:dyDescent="0.2">
      <c r="C261" s="1"/>
    </row>
    <row r="262" spans="3:3" x14ac:dyDescent="0.2">
      <c r="C262" s="1"/>
    </row>
    <row r="263" spans="3:3" x14ac:dyDescent="0.2">
      <c r="C263" s="1"/>
    </row>
    <row r="264" spans="3:3" x14ac:dyDescent="0.2">
      <c r="C264" s="1"/>
    </row>
    <row r="265" spans="3:3" x14ac:dyDescent="0.2">
      <c r="C265" s="1"/>
    </row>
    <row r="266" spans="3:3" x14ac:dyDescent="0.2">
      <c r="C266" s="1"/>
    </row>
    <row r="267" spans="3:3" x14ac:dyDescent="0.2">
      <c r="C267" s="1"/>
    </row>
    <row r="268" spans="3:3" x14ac:dyDescent="0.2">
      <c r="C268" s="1"/>
    </row>
    <row r="269" spans="3:3" x14ac:dyDescent="0.2">
      <c r="C269" s="1"/>
    </row>
    <row r="270" spans="3:3" x14ac:dyDescent="0.2">
      <c r="C270" s="1"/>
    </row>
    <row r="271" spans="3:3" x14ac:dyDescent="0.2">
      <c r="C271" s="1"/>
    </row>
    <row r="272" spans="3:3" x14ac:dyDescent="0.2">
      <c r="C272" s="1"/>
    </row>
    <row r="273" spans="3:3" x14ac:dyDescent="0.2">
      <c r="C273" s="1"/>
    </row>
    <row r="274" spans="3:3" x14ac:dyDescent="0.2">
      <c r="C274" s="1"/>
    </row>
    <row r="275" spans="3:3" x14ac:dyDescent="0.2">
      <c r="C275" s="1"/>
    </row>
    <row r="276" spans="3:3" x14ac:dyDescent="0.2">
      <c r="C276" s="1"/>
    </row>
    <row r="277" spans="3:3" x14ac:dyDescent="0.2">
      <c r="C277" s="1"/>
    </row>
    <row r="278" spans="3:3" x14ac:dyDescent="0.2">
      <c r="C278" s="1"/>
    </row>
    <row r="279" spans="3:3" x14ac:dyDescent="0.2">
      <c r="C279" s="1"/>
    </row>
    <row r="280" spans="3:3" x14ac:dyDescent="0.2">
      <c r="C280" s="1"/>
    </row>
    <row r="281" spans="3:3" x14ac:dyDescent="0.2">
      <c r="C281" s="1"/>
    </row>
    <row r="282" spans="3:3" x14ac:dyDescent="0.2">
      <c r="C282" s="1"/>
    </row>
    <row r="283" spans="3:3" x14ac:dyDescent="0.2">
      <c r="C283" s="1"/>
    </row>
    <row r="284" spans="3:3" x14ac:dyDescent="0.2">
      <c r="C284" s="1"/>
    </row>
    <row r="285" spans="3:3" x14ac:dyDescent="0.2">
      <c r="C285" s="1"/>
    </row>
    <row r="286" spans="3:3" x14ac:dyDescent="0.2">
      <c r="C286" s="1"/>
    </row>
    <row r="287" spans="3:3" x14ac:dyDescent="0.2">
      <c r="C287" s="1"/>
    </row>
    <row r="288" spans="3:3" x14ac:dyDescent="0.2">
      <c r="C288" s="1"/>
    </row>
    <row r="289" spans="3:3" x14ac:dyDescent="0.2">
      <c r="C289" s="1"/>
    </row>
    <row r="290" spans="3:3" x14ac:dyDescent="0.2">
      <c r="C290" s="1"/>
    </row>
    <row r="291" spans="3:3" x14ac:dyDescent="0.2">
      <c r="C291" s="1"/>
    </row>
    <row r="292" spans="3:3" x14ac:dyDescent="0.2">
      <c r="C292" s="1"/>
    </row>
    <row r="293" spans="3:3" x14ac:dyDescent="0.2">
      <c r="C293" s="1"/>
    </row>
    <row r="294" spans="3:3" x14ac:dyDescent="0.2">
      <c r="C294" s="1"/>
    </row>
    <row r="295" spans="3:3" x14ac:dyDescent="0.2">
      <c r="C295" s="1"/>
    </row>
    <row r="296" spans="3:3" x14ac:dyDescent="0.2">
      <c r="C296" s="1"/>
    </row>
    <row r="297" spans="3:3" x14ac:dyDescent="0.2">
      <c r="C297" s="1"/>
    </row>
    <row r="298" spans="3:3" x14ac:dyDescent="0.2">
      <c r="C298" s="1"/>
    </row>
    <row r="299" spans="3:3" x14ac:dyDescent="0.2">
      <c r="C299" s="1"/>
    </row>
    <row r="300" spans="3:3" x14ac:dyDescent="0.2">
      <c r="C300" s="1"/>
    </row>
    <row r="301" spans="3:3" x14ac:dyDescent="0.2">
      <c r="C301" s="1"/>
    </row>
    <row r="302" spans="3:3" x14ac:dyDescent="0.2">
      <c r="C302" s="1"/>
    </row>
    <row r="303" spans="3:3" x14ac:dyDescent="0.2">
      <c r="C303" s="1"/>
    </row>
    <row r="304" spans="3:3" x14ac:dyDescent="0.2">
      <c r="C304" s="1"/>
    </row>
    <row r="305" spans="3:3" x14ac:dyDescent="0.2">
      <c r="C305" s="1"/>
    </row>
    <row r="306" spans="3:3" x14ac:dyDescent="0.2">
      <c r="C306" s="1"/>
    </row>
    <row r="307" spans="3:3" x14ac:dyDescent="0.2">
      <c r="C307" s="1"/>
    </row>
    <row r="308" spans="3:3" x14ac:dyDescent="0.2">
      <c r="C308" s="1"/>
    </row>
    <row r="309" spans="3:3" x14ac:dyDescent="0.2">
      <c r="C309" s="1"/>
    </row>
    <row r="310" spans="3:3" x14ac:dyDescent="0.2">
      <c r="C310" s="1"/>
    </row>
    <row r="311" spans="3:3" x14ac:dyDescent="0.2">
      <c r="C311" s="1"/>
    </row>
    <row r="312" spans="3:3" x14ac:dyDescent="0.2">
      <c r="C312" s="1"/>
    </row>
    <row r="313" spans="3:3" x14ac:dyDescent="0.2">
      <c r="C313" s="1"/>
    </row>
    <row r="314" spans="3:3" x14ac:dyDescent="0.2">
      <c r="C314" s="1"/>
    </row>
    <row r="315" spans="3:3" x14ac:dyDescent="0.2">
      <c r="C315" s="1"/>
    </row>
    <row r="316" spans="3:3" x14ac:dyDescent="0.2">
      <c r="C316" s="1"/>
    </row>
    <row r="317" spans="3:3" x14ac:dyDescent="0.2">
      <c r="C317" s="1"/>
    </row>
    <row r="318" spans="3:3" x14ac:dyDescent="0.2">
      <c r="C318" s="1"/>
    </row>
    <row r="319" spans="3:3" x14ac:dyDescent="0.2">
      <c r="C319" s="1"/>
    </row>
    <row r="320" spans="3:3" x14ac:dyDescent="0.2">
      <c r="C320" s="1"/>
    </row>
    <row r="321" spans="3:3" x14ac:dyDescent="0.2">
      <c r="C321" s="1"/>
    </row>
    <row r="322" spans="3:3" x14ac:dyDescent="0.2">
      <c r="C322" s="1"/>
    </row>
    <row r="323" spans="3:3" x14ac:dyDescent="0.2">
      <c r="C323" s="1"/>
    </row>
    <row r="324" spans="3:3" x14ac:dyDescent="0.2">
      <c r="C324" s="1"/>
    </row>
    <row r="325" spans="3:3" x14ac:dyDescent="0.2">
      <c r="C325" s="1"/>
    </row>
    <row r="326" spans="3:3" x14ac:dyDescent="0.2">
      <c r="C326" s="1"/>
    </row>
    <row r="327" spans="3:3" x14ac:dyDescent="0.2">
      <c r="C327" s="1"/>
    </row>
    <row r="328" spans="3:3" x14ac:dyDescent="0.2">
      <c r="C328" s="1"/>
    </row>
    <row r="329" spans="3:3" x14ac:dyDescent="0.2">
      <c r="C329" s="1"/>
    </row>
    <row r="330" spans="3:3" x14ac:dyDescent="0.2">
      <c r="C330" s="1"/>
    </row>
    <row r="331" spans="3:3" x14ac:dyDescent="0.2">
      <c r="C331" s="1"/>
    </row>
    <row r="332" spans="3:3" x14ac:dyDescent="0.2">
      <c r="C332" s="1"/>
    </row>
    <row r="333" spans="3:3" x14ac:dyDescent="0.2">
      <c r="C333" s="1"/>
    </row>
    <row r="334" spans="3:3" x14ac:dyDescent="0.2">
      <c r="C334" s="1"/>
    </row>
    <row r="335" spans="3:3" x14ac:dyDescent="0.2">
      <c r="C335" s="1"/>
    </row>
    <row r="336" spans="3:3" x14ac:dyDescent="0.2">
      <c r="C336" s="1"/>
    </row>
    <row r="337" spans="3:3" x14ac:dyDescent="0.2">
      <c r="C337" s="1"/>
    </row>
    <row r="338" spans="3:3" x14ac:dyDescent="0.2">
      <c r="C338" s="1"/>
    </row>
    <row r="339" spans="3:3" x14ac:dyDescent="0.2">
      <c r="C339" s="1"/>
    </row>
    <row r="340" spans="3:3" x14ac:dyDescent="0.2">
      <c r="C340" s="1"/>
    </row>
    <row r="341" spans="3:3" x14ac:dyDescent="0.2">
      <c r="C341" s="1"/>
    </row>
    <row r="342" spans="3:3" x14ac:dyDescent="0.2">
      <c r="C342" s="1"/>
    </row>
    <row r="343" spans="3:3" x14ac:dyDescent="0.2">
      <c r="C343" s="1"/>
    </row>
    <row r="344" spans="3:3" x14ac:dyDescent="0.2">
      <c r="C344" s="1"/>
    </row>
    <row r="345" spans="3:3" x14ac:dyDescent="0.2">
      <c r="C345" s="1"/>
    </row>
    <row r="346" spans="3:3" x14ac:dyDescent="0.2">
      <c r="C346" s="1"/>
    </row>
    <row r="347" spans="3:3" x14ac:dyDescent="0.2">
      <c r="C347" s="1"/>
    </row>
    <row r="348" spans="3:3" x14ac:dyDescent="0.2">
      <c r="C348" s="1"/>
    </row>
    <row r="349" spans="3:3" x14ac:dyDescent="0.2">
      <c r="C349" s="1"/>
    </row>
    <row r="350" spans="3:3" x14ac:dyDescent="0.2">
      <c r="C350" s="1"/>
    </row>
    <row r="351" spans="3:3" x14ac:dyDescent="0.2">
      <c r="C351" s="1"/>
    </row>
    <row r="352" spans="3:3" x14ac:dyDescent="0.2">
      <c r="C352" s="1"/>
    </row>
    <row r="353" spans="3:3" x14ac:dyDescent="0.2">
      <c r="C353" s="1"/>
    </row>
    <row r="354" spans="3:3" x14ac:dyDescent="0.2">
      <c r="C354" s="1"/>
    </row>
    <row r="355" spans="3:3" x14ac:dyDescent="0.2">
      <c r="C355" s="1"/>
    </row>
    <row r="356" spans="3:3" x14ac:dyDescent="0.2">
      <c r="C356" s="1"/>
    </row>
    <row r="357" spans="3:3" x14ac:dyDescent="0.2">
      <c r="C357" s="1"/>
    </row>
    <row r="358" spans="3:3" x14ac:dyDescent="0.2">
      <c r="C358" s="1"/>
    </row>
    <row r="359" spans="3:3" x14ac:dyDescent="0.2">
      <c r="C359" s="1"/>
    </row>
    <row r="360" spans="3:3" x14ac:dyDescent="0.2">
      <c r="C360" s="1"/>
    </row>
    <row r="361" spans="3:3" x14ac:dyDescent="0.2">
      <c r="C361" s="1"/>
    </row>
    <row r="362" spans="3:3" x14ac:dyDescent="0.2">
      <c r="C362" s="1"/>
    </row>
    <row r="363" spans="3:3" x14ac:dyDescent="0.2">
      <c r="C363" s="1"/>
    </row>
    <row r="364" spans="3:3" x14ac:dyDescent="0.2">
      <c r="C364" s="1"/>
    </row>
    <row r="365" spans="3:3" x14ac:dyDescent="0.2">
      <c r="C365" s="1"/>
    </row>
    <row r="366" spans="3:3" x14ac:dyDescent="0.2">
      <c r="C366" s="1"/>
    </row>
    <row r="367" spans="3:3" x14ac:dyDescent="0.2">
      <c r="C367" s="1"/>
    </row>
    <row r="368" spans="3:3" x14ac:dyDescent="0.2">
      <c r="C368" s="1"/>
    </row>
    <row r="369" spans="3:3" x14ac:dyDescent="0.2">
      <c r="C369" s="1"/>
    </row>
    <row r="370" spans="3:3" x14ac:dyDescent="0.2">
      <c r="C370" s="1"/>
    </row>
    <row r="371" spans="3:3" x14ac:dyDescent="0.2">
      <c r="C371" s="1"/>
    </row>
    <row r="372" spans="3:3" x14ac:dyDescent="0.2">
      <c r="C372" s="1"/>
    </row>
    <row r="373" spans="3:3" x14ac:dyDescent="0.2">
      <c r="C373" s="1"/>
    </row>
    <row r="374" spans="3:3" x14ac:dyDescent="0.2">
      <c r="C374" s="1"/>
    </row>
    <row r="375" spans="3:3" x14ac:dyDescent="0.2">
      <c r="C375" s="1"/>
    </row>
    <row r="376" spans="3:3" x14ac:dyDescent="0.2">
      <c r="C376" s="1"/>
    </row>
    <row r="377" spans="3:3" x14ac:dyDescent="0.2">
      <c r="C377" s="1"/>
    </row>
    <row r="378" spans="3:3" x14ac:dyDescent="0.2">
      <c r="C378" s="1"/>
    </row>
    <row r="379" spans="3:3" x14ac:dyDescent="0.2">
      <c r="C379" s="1"/>
    </row>
    <row r="380" spans="3:3" x14ac:dyDescent="0.2">
      <c r="C380" s="1"/>
    </row>
    <row r="381" spans="3:3" x14ac:dyDescent="0.2">
      <c r="C381" s="1"/>
    </row>
    <row r="382" spans="3:3" x14ac:dyDescent="0.2">
      <c r="C382" s="1"/>
    </row>
    <row r="383" spans="3:3" x14ac:dyDescent="0.2">
      <c r="C383" s="1"/>
    </row>
    <row r="384" spans="3:3" x14ac:dyDescent="0.2">
      <c r="C384" s="1"/>
    </row>
    <row r="385" spans="3:3" x14ac:dyDescent="0.2">
      <c r="C385" s="1"/>
    </row>
    <row r="386" spans="3:3" x14ac:dyDescent="0.2">
      <c r="C386" s="1"/>
    </row>
    <row r="387" spans="3:3" x14ac:dyDescent="0.2">
      <c r="C387" s="1"/>
    </row>
    <row r="388" spans="3:3" x14ac:dyDescent="0.2">
      <c r="C388" s="1"/>
    </row>
    <row r="389" spans="3:3" x14ac:dyDescent="0.2">
      <c r="C389" s="1"/>
    </row>
    <row r="390" spans="3:3" x14ac:dyDescent="0.2">
      <c r="C390" s="1"/>
    </row>
    <row r="391" spans="3:3" x14ac:dyDescent="0.2">
      <c r="C391" s="1"/>
    </row>
    <row r="392" spans="3:3" x14ac:dyDescent="0.2">
      <c r="C392" s="1"/>
    </row>
    <row r="393" spans="3:3" x14ac:dyDescent="0.2">
      <c r="C393" s="1"/>
    </row>
    <row r="394" spans="3:3" x14ac:dyDescent="0.2">
      <c r="C394" s="1"/>
    </row>
    <row r="395" spans="3:3" x14ac:dyDescent="0.2">
      <c r="C395" s="1"/>
    </row>
    <row r="396" spans="3:3" x14ac:dyDescent="0.2">
      <c r="C396" s="1"/>
    </row>
    <row r="397" spans="3:3" x14ac:dyDescent="0.2">
      <c r="C397" s="1"/>
    </row>
    <row r="398" spans="3:3" x14ac:dyDescent="0.2">
      <c r="C398" s="1"/>
    </row>
    <row r="399" spans="3:3" x14ac:dyDescent="0.2">
      <c r="C399" s="1"/>
    </row>
    <row r="400" spans="3:3" x14ac:dyDescent="0.2">
      <c r="C400" s="1"/>
    </row>
    <row r="401" spans="3:3" x14ac:dyDescent="0.2">
      <c r="C401" s="1"/>
    </row>
    <row r="402" spans="3:3" x14ac:dyDescent="0.2">
      <c r="C402" s="1"/>
    </row>
    <row r="403" spans="3:3" x14ac:dyDescent="0.2">
      <c r="C403" s="1"/>
    </row>
    <row r="404" spans="3:3" x14ac:dyDescent="0.2">
      <c r="C404" s="1"/>
    </row>
    <row r="405" spans="3:3" x14ac:dyDescent="0.2">
      <c r="C405" s="1"/>
    </row>
    <row r="406" spans="3:3" x14ac:dyDescent="0.2">
      <c r="C406" s="1"/>
    </row>
    <row r="407" spans="3:3" x14ac:dyDescent="0.2">
      <c r="C407" s="1"/>
    </row>
    <row r="408" spans="3:3" x14ac:dyDescent="0.2">
      <c r="C408" s="1"/>
    </row>
    <row r="409" spans="3:3" x14ac:dyDescent="0.2">
      <c r="C409" s="1"/>
    </row>
    <row r="410" spans="3:3" x14ac:dyDescent="0.2">
      <c r="C410" s="1"/>
    </row>
    <row r="411" spans="3:3" x14ac:dyDescent="0.2">
      <c r="C411" s="1"/>
    </row>
    <row r="412" spans="3:3" x14ac:dyDescent="0.2">
      <c r="C412" s="1"/>
    </row>
    <row r="413" spans="3:3" x14ac:dyDescent="0.2">
      <c r="C413" s="1"/>
    </row>
    <row r="414" spans="3:3" x14ac:dyDescent="0.2">
      <c r="C414" s="1"/>
    </row>
    <row r="415" spans="3:3" x14ac:dyDescent="0.2">
      <c r="C415" s="1"/>
    </row>
    <row r="416" spans="3:3" x14ac:dyDescent="0.2">
      <c r="C416" s="1"/>
    </row>
    <row r="417" spans="3:3" x14ac:dyDescent="0.2">
      <c r="C417" s="1"/>
    </row>
    <row r="418" spans="3:3" x14ac:dyDescent="0.2">
      <c r="C418" s="1"/>
    </row>
    <row r="419" spans="3:3" x14ac:dyDescent="0.2">
      <c r="C419" s="1"/>
    </row>
    <row r="420" spans="3:3" x14ac:dyDescent="0.2">
      <c r="C420" s="1"/>
    </row>
    <row r="421" spans="3:3" x14ac:dyDescent="0.2">
      <c r="C421" s="1"/>
    </row>
    <row r="422" spans="3:3" x14ac:dyDescent="0.2">
      <c r="C422" s="1"/>
    </row>
    <row r="423" spans="3:3" x14ac:dyDescent="0.2">
      <c r="C423" s="1"/>
    </row>
    <row r="424" spans="3:3" x14ac:dyDescent="0.2">
      <c r="C424" s="1"/>
    </row>
    <row r="425" spans="3:3" x14ac:dyDescent="0.2">
      <c r="C425" s="1"/>
    </row>
    <row r="426" spans="3:3" x14ac:dyDescent="0.2">
      <c r="C426" s="1"/>
    </row>
    <row r="427" spans="3:3" x14ac:dyDescent="0.2">
      <c r="C427" s="1"/>
    </row>
    <row r="428" spans="3:3" x14ac:dyDescent="0.2">
      <c r="C428" s="1"/>
    </row>
    <row r="429" spans="3:3" x14ac:dyDescent="0.2">
      <c r="C429" s="1"/>
    </row>
    <row r="430" spans="3:3" x14ac:dyDescent="0.2">
      <c r="C430" s="1"/>
    </row>
    <row r="431" spans="3:3" x14ac:dyDescent="0.2">
      <c r="C431" s="1"/>
    </row>
    <row r="432" spans="3:3" x14ac:dyDescent="0.2">
      <c r="C432" s="1"/>
    </row>
    <row r="433" spans="3:3" x14ac:dyDescent="0.2">
      <c r="C433" s="1"/>
    </row>
    <row r="434" spans="3:3" x14ac:dyDescent="0.2">
      <c r="C434" s="1"/>
    </row>
    <row r="435" spans="3:3" x14ac:dyDescent="0.2">
      <c r="C435" s="1"/>
    </row>
    <row r="436" spans="3:3" x14ac:dyDescent="0.2">
      <c r="C436" s="1"/>
    </row>
    <row r="437" spans="3:3" x14ac:dyDescent="0.2">
      <c r="C437" s="1"/>
    </row>
    <row r="438" spans="3:3" x14ac:dyDescent="0.2">
      <c r="C438" s="1"/>
    </row>
    <row r="439" spans="3:3" x14ac:dyDescent="0.2">
      <c r="C439" s="1"/>
    </row>
    <row r="440" spans="3:3" x14ac:dyDescent="0.2">
      <c r="C440" s="1"/>
    </row>
    <row r="441" spans="3:3" x14ac:dyDescent="0.2">
      <c r="C441" s="1"/>
    </row>
    <row r="442" spans="3:3" x14ac:dyDescent="0.2">
      <c r="C442" s="1"/>
    </row>
    <row r="443" spans="3:3" x14ac:dyDescent="0.2">
      <c r="C443" s="1"/>
    </row>
    <row r="444" spans="3:3" x14ac:dyDescent="0.2">
      <c r="C444" s="1"/>
    </row>
    <row r="445" spans="3:3" x14ac:dyDescent="0.2">
      <c r="C445" s="1"/>
    </row>
    <row r="446" spans="3:3" x14ac:dyDescent="0.2">
      <c r="C446" s="1"/>
    </row>
    <row r="447" spans="3:3" x14ac:dyDescent="0.2">
      <c r="C447" s="1"/>
    </row>
    <row r="448" spans="3:3" x14ac:dyDescent="0.2">
      <c r="C448" s="1"/>
    </row>
    <row r="449" spans="3:3" x14ac:dyDescent="0.2">
      <c r="C449" s="1"/>
    </row>
    <row r="450" spans="3:3" x14ac:dyDescent="0.2">
      <c r="C450" s="1"/>
    </row>
    <row r="451" spans="3:3" x14ac:dyDescent="0.2">
      <c r="C451" s="1"/>
    </row>
    <row r="452" spans="3:3" x14ac:dyDescent="0.2">
      <c r="C452" s="1"/>
    </row>
    <row r="453" spans="3:3" x14ac:dyDescent="0.2">
      <c r="C453" s="1"/>
    </row>
    <row r="454" spans="3:3" x14ac:dyDescent="0.2">
      <c r="C454" s="1"/>
    </row>
    <row r="455" spans="3:3" x14ac:dyDescent="0.2">
      <c r="C455" s="1"/>
    </row>
    <row r="456" spans="3:3" x14ac:dyDescent="0.2">
      <c r="C456" s="1"/>
    </row>
    <row r="457" spans="3:3" x14ac:dyDescent="0.2">
      <c r="C457" s="1"/>
    </row>
    <row r="458" spans="3:3" x14ac:dyDescent="0.2">
      <c r="C458" s="1"/>
    </row>
    <row r="459" spans="3:3" x14ac:dyDescent="0.2">
      <c r="C459" s="1"/>
    </row>
    <row r="460" spans="3:3" x14ac:dyDescent="0.2">
      <c r="C460" s="1"/>
    </row>
    <row r="461" spans="3:3" x14ac:dyDescent="0.2">
      <c r="C461" s="1"/>
    </row>
    <row r="462" spans="3:3" x14ac:dyDescent="0.2">
      <c r="C462" s="1"/>
    </row>
    <row r="463" spans="3:3" x14ac:dyDescent="0.2">
      <c r="C463" s="1"/>
    </row>
    <row r="464" spans="3:3" x14ac:dyDescent="0.2">
      <c r="C464" s="1"/>
    </row>
    <row r="465" spans="3:3" x14ac:dyDescent="0.2">
      <c r="C465" s="1"/>
    </row>
    <row r="466" spans="3:3" x14ac:dyDescent="0.2">
      <c r="C466" s="1"/>
    </row>
    <row r="467" spans="3:3" x14ac:dyDescent="0.2">
      <c r="C467" s="1"/>
    </row>
    <row r="468" spans="3:3" x14ac:dyDescent="0.2">
      <c r="C468" s="1"/>
    </row>
    <row r="469" spans="3:3" x14ac:dyDescent="0.2">
      <c r="C469" s="1"/>
    </row>
    <row r="470" spans="3:3" x14ac:dyDescent="0.2">
      <c r="C470" s="1"/>
    </row>
    <row r="471" spans="3:3" x14ac:dyDescent="0.2">
      <c r="C471" s="1"/>
    </row>
    <row r="472" spans="3:3" x14ac:dyDescent="0.2">
      <c r="C472" s="1"/>
    </row>
    <row r="473" spans="3:3" x14ac:dyDescent="0.2">
      <c r="C473" s="1"/>
    </row>
    <row r="474" spans="3:3" x14ac:dyDescent="0.2">
      <c r="C474" s="1"/>
    </row>
    <row r="475" spans="3:3" x14ac:dyDescent="0.2">
      <c r="C475" s="1"/>
    </row>
    <row r="476" spans="3:3" x14ac:dyDescent="0.2">
      <c r="C476" s="1"/>
    </row>
    <row r="477" spans="3:3" x14ac:dyDescent="0.2">
      <c r="C477" s="1"/>
    </row>
    <row r="478" spans="3:3" x14ac:dyDescent="0.2">
      <c r="C478" s="1"/>
    </row>
    <row r="479" spans="3:3" x14ac:dyDescent="0.2">
      <c r="C479" s="1"/>
    </row>
    <row r="480" spans="3:3" x14ac:dyDescent="0.2">
      <c r="C480" s="1"/>
    </row>
    <row r="481" spans="3:3" x14ac:dyDescent="0.2">
      <c r="C481" s="1"/>
    </row>
    <row r="482" spans="3:3" x14ac:dyDescent="0.2">
      <c r="C482" s="1"/>
    </row>
    <row r="483" spans="3:3" x14ac:dyDescent="0.2">
      <c r="C483" s="1"/>
    </row>
    <row r="484" spans="3:3" x14ac:dyDescent="0.2">
      <c r="C484" s="1"/>
    </row>
    <row r="485" spans="3:3" x14ac:dyDescent="0.2">
      <c r="C485" s="1"/>
    </row>
    <row r="486" spans="3:3" x14ac:dyDescent="0.2">
      <c r="C486" s="1"/>
    </row>
    <row r="487" spans="3:3" x14ac:dyDescent="0.2">
      <c r="C487" s="1"/>
    </row>
    <row r="488" spans="3:3" x14ac:dyDescent="0.2">
      <c r="C488" s="1"/>
    </row>
    <row r="489" spans="3:3" x14ac:dyDescent="0.2">
      <c r="C489" s="1"/>
    </row>
    <row r="490" spans="3:3" x14ac:dyDescent="0.2">
      <c r="C490" s="1"/>
    </row>
    <row r="491" spans="3:3" x14ac:dyDescent="0.2">
      <c r="C491" s="1"/>
    </row>
    <row r="492" spans="3:3" x14ac:dyDescent="0.2">
      <c r="C492" s="1"/>
    </row>
    <row r="493" spans="3:3" x14ac:dyDescent="0.2">
      <c r="C493" s="1"/>
    </row>
    <row r="494" spans="3:3" x14ac:dyDescent="0.2">
      <c r="C494" s="1"/>
    </row>
    <row r="495" spans="3:3" x14ac:dyDescent="0.2">
      <c r="C495" s="1"/>
    </row>
    <row r="496" spans="3:3" x14ac:dyDescent="0.2">
      <c r="C496" s="1"/>
    </row>
    <row r="497" spans="3:3" x14ac:dyDescent="0.2">
      <c r="C497" s="1"/>
    </row>
    <row r="498" spans="3:3" x14ac:dyDescent="0.2">
      <c r="C498" s="1"/>
    </row>
    <row r="499" spans="3:3" x14ac:dyDescent="0.2">
      <c r="C499" s="1"/>
    </row>
    <row r="500" spans="3:3" x14ac:dyDescent="0.2">
      <c r="C500" s="1"/>
    </row>
    <row r="501" spans="3:3" x14ac:dyDescent="0.2">
      <c r="C501" s="1"/>
    </row>
    <row r="502" spans="3:3" x14ac:dyDescent="0.2">
      <c r="C502" s="1"/>
    </row>
    <row r="503" spans="3:3" x14ac:dyDescent="0.2">
      <c r="C503" s="1"/>
    </row>
    <row r="504" spans="3:3" x14ac:dyDescent="0.2">
      <c r="C504" s="1"/>
    </row>
    <row r="505" spans="3:3" x14ac:dyDescent="0.2">
      <c r="C505" s="1"/>
    </row>
    <row r="506" spans="3:3" x14ac:dyDescent="0.2">
      <c r="C506" s="1"/>
    </row>
    <row r="507" spans="3:3" x14ac:dyDescent="0.2">
      <c r="C507" s="1"/>
    </row>
    <row r="508" spans="3:3" x14ac:dyDescent="0.2">
      <c r="C508" s="1"/>
    </row>
    <row r="509" spans="3:3" x14ac:dyDescent="0.2">
      <c r="C509" s="1"/>
    </row>
    <row r="510" spans="3:3" x14ac:dyDescent="0.2">
      <c r="C510" s="1"/>
    </row>
    <row r="511" spans="3:3" x14ac:dyDescent="0.2">
      <c r="C511" s="1"/>
    </row>
    <row r="512" spans="3:3" x14ac:dyDescent="0.2">
      <c r="C512" s="1"/>
    </row>
    <row r="513" spans="3:3" x14ac:dyDescent="0.2">
      <c r="C513" s="1"/>
    </row>
    <row r="514" spans="3:3" x14ac:dyDescent="0.2">
      <c r="C514" s="1"/>
    </row>
    <row r="515" spans="3:3" x14ac:dyDescent="0.2">
      <c r="C515" s="1"/>
    </row>
    <row r="516" spans="3:3" x14ac:dyDescent="0.2">
      <c r="C516" s="1"/>
    </row>
    <row r="517" spans="3:3" x14ac:dyDescent="0.2">
      <c r="C517" s="1"/>
    </row>
    <row r="518" spans="3:3" x14ac:dyDescent="0.2">
      <c r="C518" s="1"/>
    </row>
    <row r="519" spans="3:3" x14ac:dyDescent="0.2">
      <c r="C519" s="1"/>
    </row>
    <row r="520" spans="3:3" x14ac:dyDescent="0.2">
      <c r="C520" s="1"/>
    </row>
    <row r="521" spans="3:3" x14ac:dyDescent="0.2">
      <c r="C521" s="1"/>
    </row>
    <row r="522" spans="3:3" x14ac:dyDescent="0.2">
      <c r="C522" s="1"/>
    </row>
    <row r="523" spans="3:3" x14ac:dyDescent="0.2">
      <c r="C523" s="1"/>
    </row>
    <row r="524" spans="3:3" x14ac:dyDescent="0.2">
      <c r="C524" s="1"/>
    </row>
    <row r="525" spans="3:3" x14ac:dyDescent="0.2">
      <c r="C525" s="1"/>
    </row>
    <row r="526" spans="3:3" x14ac:dyDescent="0.2">
      <c r="C526" s="1"/>
    </row>
    <row r="527" spans="3:3" x14ac:dyDescent="0.2">
      <c r="C527" s="1"/>
    </row>
    <row r="528" spans="3:3" x14ac:dyDescent="0.2">
      <c r="C528" s="1"/>
    </row>
    <row r="529" spans="3:3" x14ac:dyDescent="0.2">
      <c r="C529" s="1"/>
    </row>
    <row r="530" spans="3:3" x14ac:dyDescent="0.2">
      <c r="C530" s="1"/>
    </row>
    <row r="531" spans="3:3" x14ac:dyDescent="0.2">
      <c r="C531" s="1"/>
    </row>
    <row r="532" spans="3:3" x14ac:dyDescent="0.2">
      <c r="C532" s="1"/>
    </row>
    <row r="533" spans="3:3" x14ac:dyDescent="0.2">
      <c r="C533" s="1"/>
    </row>
    <row r="534" spans="3:3" x14ac:dyDescent="0.2">
      <c r="C534" s="1"/>
    </row>
    <row r="535" spans="3:3" x14ac:dyDescent="0.2">
      <c r="C535" s="1"/>
    </row>
    <row r="536" spans="3:3" x14ac:dyDescent="0.2">
      <c r="C536" s="1"/>
    </row>
    <row r="537" spans="3:3" x14ac:dyDescent="0.2">
      <c r="C537" s="1"/>
    </row>
    <row r="538" spans="3:3" x14ac:dyDescent="0.2">
      <c r="C538" s="1"/>
    </row>
    <row r="539" spans="3:3" x14ac:dyDescent="0.2">
      <c r="C539" s="1"/>
    </row>
    <row r="540" spans="3:3" x14ac:dyDescent="0.2">
      <c r="C540" s="1"/>
    </row>
    <row r="541" spans="3:3" x14ac:dyDescent="0.2">
      <c r="C541" s="1"/>
    </row>
    <row r="542" spans="3:3" x14ac:dyDescent="0.2">
      <c r="C542" s="1"/>
    </row>
    <row r="543" spans="3:3" x14ac:dyDescent="0.2">
      <c r="C543" s="1"/>
    </row>
    <row r="544" spans="3:3" x14ac:dyDescent="0.2">
      <c r="C544" s="1"/>
    </row>
    <row r="545" spans="3:3" x14ac:dyDescent="0.2">
      <c r="C545" s="1"/>
    </row>
    <row r="546" spans="3:3" x14ac:dyDescent="0.2">
      <c r="C546" s="1"/>
    </row>
    <row r="547" spans="3:3" x14ac:dyDescent="0.2">
      <c r="C547" s="1"/>
    </row>
    <row r="548" spans="3:3" x14ac:dyDescent="0.2">
      <c r="C548" s="1"/>
    </row>
    <row r="549" spans="3:3" x14ac:dyDescent="0.2">
      <c r="C549" s="1"/>
    </row>
    <row r="550" spans="3:3" x14ac:dyDescent="0.2">
      <c r="C550" s="1"/>
    </row>
    <row r="551" spans="3:3" x14ac:dyDescent="0.2">
      <c r="C551" s="1"/>
    </row>
    <row r="552" spans="3:3" x14ac:dyDescent="0.2">
      <c r="C552" s="1"/>
    </row>
    <row r="553" spans="3:3" x14ac:dyDescent="0.2">
      <c r="C553" s="1"/>
    </row>
    <row r="554" spans="3:3" x14ac:dyDescent="0.2">
      <c r="C554" s="1"/>
    </row>
    <row r="555" spans="3:3" x14ac:dyDescent="0.2">
      <c r="C555" s="1"/>
    </row>
    <row r="556" spans="3:3" x14ac:dyDescent="0.2">
      <c r="C556" s="1"/>
    </row>
    <row r="557" spans="3:3" x14ac:dyDescent="0.2">
      <c r="C557" s="1"/>
    </row>
    <row r="558" spans="3:3" x14ac:dyDescent="0.2">
      <c r="C558" s="1"/>
    </row>
    <row r="559" spans="3:3" x14ac:dyDescent="0.2">
      <c r="C559" s="1"/>
    </row>
    <row r="560" spans="3:3" x14ac:dyDescent="0.2">
      <c r="C560" s="1"/>
    </row>
    <row r="561" spans="3:3" x14ac:dyDescent="0.2">
      <c r="C561" s="1"/>
    </row>
    <row r="562" spans="3:3" x14ac:dyDescent="0.2">
      <c r="C562" s="1"/>
    </row>
    <row r="563" spans="3:3" x14ac:dyDescent="0.2">
      <c r="C563" s="1"/>
    </row>
    <row r="564" spans="3:3" x14ac:dyDescent="0.2">
      <c r="C564" s="1"/>
    </row>
    <row r="565" spans="3:3" x14ac:dyDescent="0.2">
      <c r="C565" s="1"/>
    </row>
    <row r="566" spans="3:3" x14ac:dyDescent="0.2">
      <c r="C566" s="1"/>
    </row>
    <row r="567" spans="3:3" x14ac:dyDescent="0.2">
      <c r="C567" s="1"/>
    </row>
    <row r="568" spans="3:3" x14ac:dyDescent="0.2">
      <c r="C568" s="1"/>
    </row>
    <row r="569" spans="3:3" x14ac:dyDescent="0.2">
      <c r="C569" s="1"/>
    </row>
    <row r="570" spans="3:3" x14ac:dyDescent="0.2">
      <c r="C570" s="1"/>
    </row>
    <row r="571" spans="3:3" x14ac:dyDescent="0.2">
      <c r="C571" s="1"/>
    </row>
    <row r="572" spans="3:3" x14ac:dyDescent="0.2">
      <c r="C572" s="1"/>
    </row>
    <row r="573" spans="3:3" x14ac:dyDescent="0.2">
      <c r="C573" s="1"/>
    </row>
    <row r="574" spans="3:3" x14ac:dyDescent="0.2">
      <c r="C574" s="1"/>
    </row>
    <row r="575" spans="3:3" x14ac:dyDescent="0.2">
      <c r="C575" s="1"/>
    </row>
    <row r="576" spans="3:3" x14ac:dyDescent="0.2">
      <c r="C576" s="1"/>
    </row>
    <row r="577" spans="3:3" x14ac:dyDescent="0.2">
      <c r="C577" s="1"/>
    </row>
    <row r="578" spans="3:3" x14ac:dyDescent="0.2">
      <c r="C578" s="1"/>
    </row>
    <row r="579" spans="3:3" x14ac:dyDescent="0.2">
      <c r="C579" s="1"/>
    </row>
    <row r="580" spans="3:3" x14ac:dyDescent="0.2">
      <c r="C580" s="1"/>
    </row>
    <row r="581" spans="3:3" x14ac:dyDescent="0.2">
      <c r="C581" s="1"/>
    </row>
    <row r="582" spans="3:3" x14ac:dyDescent="0.2">
      <c r="C582" s="1"/>
    </row>
    <row r="583" spans="3:3" x14ac:dyDescent="0.2">
      <c r="C583" s="1"/>
    </row>
    <row r="584" spans="3:3" x14ac:dyDescent="0.2">
      <c r="C584" s="1"/>
    </row>
    <row r="585" spans="3:3" x14ac:dyDescent="0.2">
      <c r="C585" s="1"/>
    </row>
    <row r="586" spans="3:3" x14ac:dyDescent="0.2">
      <c r="C586" s="1"/>
    </row>
    <row r="587" spans="3:3" x14ac:dyDescent="0.2">
      <c r="C587" s="1"/>
    </row>
    <row r="588" spans="3:3" x14ac:dyDescent="0.2">
      <c r="C588" s="1"/>
    </row>
    <row r="589" spans="3:3" x14ac:dyDescent="0.2">
      <c r="C589" s="1"/>
    </row>
    <row r="590" spans="3:3" x14ac:dyDescent="0.2">
      <c r="C590" s="1"/>
    </row>
    <row r="591" spans="3:3" x14ac:dyDescent="0.2">
      <c r="C591" s="1"/>
    </row>
    <row r="592" spans="3:3" x14ac:dyDescent="0.2">
      <c r="C592" s="1"/>
    </row>
    <row r="593" spans="3:3" x14ac:dyDescent="0.2">
      <c r="C593" s="1"/>
    </row>
    <row r="594" spans="3:3" x14ac:dyDescent="0.2">
      <c r="C594" s="1"/>
    </row>
    <row r="595" spans="3:3" x14ac:dyDescent="0.2">
      <c r="C595" s="1"/>
    </row>
    <row r="596" spans="3:3" x14ac:dyDescent="0.2">
      <c r="C596" s="1"/>
    </row>
    <row r="597" spans="3:3" x14ac:dyDescent="0.2">
      <c r="C597" s="1"/>
    </row>
    <row r="598" spans="3:3" x14ac:dyDescent="0.2">
      <c r="C598" s="1"/>
    </row>
    <row r="599" spans="3:3" x14ac:dyDescent="0.2">
      <c r="C599" s="1"/>
    </row>
    <row r="600" spans="3:3" x14ac:dyDescent="0.2">
      <c r="C600" s="1"/>
    </row>
    <row r="601" spans="3:3" x14ac:dyDescent="0.2">
      <c r="C601" s="1"/>
    </row>
    <row r="602" spans="3:3" x14ac:dyDescent="0.2">
      <c r="C602" s="1"/>
    </row>
    <row r="603" spans="3:3" x14ac:dyDescent="0.2">
      <c r="C603" s="1"/>
    </row>
    <row r="604" spans="3:3" x14ac:dyDescent="0.2">
      <c r="C604" s="1"/>
    </row>
    <row r="605" spans="3:3" x14ac:dyDescent="0.2">
      <c r="C605" s="1"/>
    </row>
    <row r="606" spans="3:3" x14ac:dyDescent="0.2">
      <c r="C606" s="1"/>
    </row>
    <row r="607" spans="3:3" x14ac:dyDescent="0.2">
      <c r="C607" s="1"/>
    </row>
    <row r="608" spans="3:3" x14ac:dyDescent="0.2">
      <c r="C608" s="1"/>
    </row>
    <row r="609" spans="3:3" x14ac:dyDescent="0.2">
      <c r="C609" s="1"/>
    </row>
    <row r="610" spans="3:3" x14ac:dyDescent="0.2">
      <c r="C610" s="1"/>
    </row>
    <row r="611" spans="3:3" x14ac:dyDescent="0.2">
      <c r="C611" s="1"/>
    </row>
    <row r="612" spans="3:3" x14ac:dyDescent="0.2">
      <c r="C612" s="1"/>
    </row>
    <row r="613" spans="3:3" x14ac:dyDescent="0.2">
      <c r="C613" s="1"/>
    </row>
    <row r="614" spans="3:3" x14ac:dyDescent="0.2">
      <c r="C614" s="1"/>
    </row>
    <row r="615" spans="3:3" x14ac:dyDescent="0.2">
      <c r="C615" s="1"/>
    </row>
    <row r="616" spans="3:3" x14ac:dyDescent="0.2">
      <c r="C616" s="1"/>
    </row>
    <row r="617" spans="3:3" x14ac:dyDescent="0.2">
      <c r="C617" s="1"/>
    </row>
    <row r="618" spans="3:3" x14ac:dyDescent="0.2">
      <c r="C618" s="1"/>
    </row>
    <row r="619" spans="3:3" x14ac:dyDescent="0.2">
      <c r="C619" s="1"/>
    </row>
    <row r="620" spans="3:3" x14ac:dyDescent="0.2">
      <c r="C620" s="1"/>
    </row>
    <row r="621" spans="3:3" x14ac:dyDescent="0.2">
      <c r="C621" s="1"/>
    </row>
    <row r="622" spans="3:3" x14ac:dyDescent="0.2">
      <c r="C622" s="1"/>
    </row>
    <row r="623" spans="3:3" x14ac:dyDescent="0.2">
      <c r="C623" s="1"/>
    </row>
    <row r="624" spans="3:3" x14ac:dyDescent="0.2">
      <c r="C624" s="1"/>
    </row>
    <row r="625" spans="3:3" x14ac:dyDescent="0.2">
      <c r="C625" s="1"/>
    </row>
    <row r="626" spans="3:3" x14ac:dyDescent="0.2">
      <c r="C626" s="1"/>
    </row>
    <row r="627" spans="3:3" x14ac:dyDescent="0.2">
      <c r="C627" s="1"/>
    </row>
    <row r="628" spans="3:3" x14ac:dyDescent="0.2">
      <c r="C628" s="1"/>
    </row>
    <row r="629" spans="3:3" x14ac:dyDescent="0.2">
      <c r="C629" s="1"/>
    </row>
    <row r="630" spans="3:3" x14ac:dyDescent="0.2">
      <c r="C630" s="1"/>
    </row>
    <row r="631" spans="3:3" x14ac:dyDescent="0.2">
      <c r="C631" s="1"/>
    </row>
    <row r="632" spans="3:3" x14ac:dyDescent="0.2">
      <c r="C632" s="1"/>
    </row>
    <row r="633" spans="3:3" x14ac:dyDescent="0.2">
      <c r="C633" s="1"/>
    </row>
    <row r="634" spans="3:3" x14ac:dyDescent="0.2">
      <c r="C634" s="1"/>
    </row>
    <row r="635" spans="3:3" x14ac:dyDescent="0.2">
      <c r="C635" s="1"/>
    </row>
    <row r="636" spans="3:3" x14ac:dyDescent="0.2">
      <c r="C636" s="1"/>
    </row>
    <row r="637" spans="3:3" x14ac:dyDescent="0.2">
      <c r="C637" s="1"/>
    </row>
    <row r="638" spans="3:3" x14ac:dyDescent="0.2">
      <c r="C638" s="1"/>
    </row>
    <row r="639" spans="3:3" x14ac:dyDescent="0.2">
      <c r="C639" s="1"/>
    </row>
    <row r="640" spans="3:3" x14ac:dyDescent="0.2">
      <c r="C640" s="1"/>
    </row>
    <row r="641" spans="3:3" x14ac:dyDescent="0.2">
      <c r="C641" s="1"/>
    </row>
    <row r="642" spans="3:3" x14ac:dyDescent="0.2">
      <c r="C642" s="1"/>
    </row>
    <row r="643" spans="3:3" x14ac:dyDescent="0.2">
      <c r="C643" s="1"/>
    </row>
    <row r="644" spans="3:3" x14ac:dyDescent="0.2">
      <c r="C644" s="1"/>
    </row>
    <row r="645" spans="3:3" x14ac:dyDescent="0.2">
      <c r="C645" s="1"/>
    </row>
    <row r="646" spans="3:3" x14ac:dyDescent="0.2">
      <c r="C646" s="1"/>
    </row>
    <row r="647" spans="3:3" x14ac:dyDescent="0.2">
      <c r="C647" s="1"/>
    </row>
    <row r="648" spans="3:3" x14ac:dyDescent="0.2">
      <c r="C648" s="1"/>
    </row>
    <row r="649" spans="3:3" x14ac:dyDescent="0.2">
      <c r="C649" s="1"/>
    </row>
    <row r="650" spans="3:3" x14ac:dyDescent="0.2">
      <c r="C650" s="1"/>
    </row>
    <row r="651" spans="3:3" x14ac:dyDescent="0.2">
      <c r="C651" s="1"/>
    </row>
    <row r="652" spans="3:3" x14ac:dyDescent="0.2">
      <c r="C652" s="1"/>
    </row>
    <row r="653" spans="3:3" x14ac:dyDescent="0.2">
      <c r="C653" s="1"/>
    </row>
    <row r="654" spans="3:3" x14ac:dyDescent="0.2">
      <c r="C654" s="1"/>
    </row>
    <row r="655" spans="3:3" x14ac:dyDescent="0.2">
      <c r="C655" s="1"/>
    </row>
    <row r="656" spans="3:3" x14ac:dyDescent="0.2">
      <c r="C656" s="1"/>
    </row>
    <row r="657" spans="3:3" x14ac:dyDescent="0.2">
      <c r="C657" s="1"/>
    </row>
    <row r="658" spans="3:3" x14ac:dyDescent="0.2">
      <c r="C658" s="1"/>
    </row>
    <row r="659" spans="3:3" x14ac:dyDescent="0.2">
      <c r="C659" s="1"/>
    </row>
    <row r="660" spans="3:3" x14ac:dyDescent="0.2">
      <c r="C660" s="1"/>
    </row>
    <row r="661" spans="3:3" x14ac:dyDescent="0.2">
      <c r="C661" s="1"/>
    </row>
    <row r="662" spans="3:3" x14ac:dyDescent="0.2">
      <c r="C662" s="1"/>
    </row>
    <row r="663" spans="3:3" x14ac:dyDescent="0.2">
      <c r="C663" s="1"/>
    </row>
    <row r="664" spans="3:3" x14ac:dyDescent="0.2">
      <c r="C664" s="1"/>
    </row>
    <row r="665" spans="3:3" x14ac:dyDescent="0.2">
      <c r="C665" s="1"/>
    </row>
    <row r="666" spans="3:3" x14ac:dyDescent="0.2">
      <c r="C666" s="1"/>
    </row>
    <row r="667" spans="3:3" x14ac:dyDescent="0.2">
      <c r="C667" s="1"/>
    </row>
    <row r="668" spans="3:3" x14ac:dyDescent="0.2">
      <c r="C668" s="1"/>
    </row>
    <row r="669" spans="3:3" x14ac:dyDescent="0.2">
      <c r="C669" s="1"/>
    </row>
    <row r="670" spans="3:3" x14ac:dyDescent="0.2">
      <c r="C670" s="1"/>
    </row>
    <row r="671" spans="3:3" x14ac:dyDescent="0.2">
      <c r="C671" s="1"/>
    </row>
    <row r="672" spans="3:3" x14ac:dyDescent="0.2">
      <c r="C672" s="1"/>
    </row>
    <row r="673" spans="3:3" x14ac:dyDescent="0.2">
      <c r="C673" s="1"/>
    </row>
    <row r="674" spans="3:3" x14ac:dyDescent="0.2">
      <c r="C674" s="1"/>
    </row>
    <row r="675" spans="3:3" x14ac:dyDescent="0.2">
      <c r="C675" s="1"/>
    </row>
    <row r="676" spans="3:3" x14ac:dyDescent="0.2">
      <c r="C676" s="1"/>
    </row>
    <row r="677" spans="3:3" x14ac:dyDescent="0.2">
      <c r="C677" s="1"/>
    </row>
    <row r="678" spans="3:3" x14ac:dyDescent="0.2">
      <c r="C678" s="1"/>
    </row>
    <row r="679" spans="3:3" x14ac:dyDescent="0.2">
      <c r="C679" s="1"/>
    </row>
    <row r="680" spans="3:3" x14ac:dyDescent="0.2">
      <c r="C680" s="1"/>
    </row>
    <row r="681" spans="3:3" x14ac:dyDescent="0.2">
      <c r="C681" s="1"/>
    </row>
    <row r="682" spans="3:3" x14ac:dyDescent="0.2">
      <c r="C682" s="1"/>
    </row>
    <row r="683" spans="3:3" x14ac:dyDescent="0.2">
      <c r="C683" s="1"/>
    </row>
    <row r="684" spans="3:3" x14ac:dyDescent="0.2">
      <c r="C684" s="1"/>
    </row>
    <row r="685" spans="3:3" x14ac:dyDescent="0.2">
      <c r="C685" s="1"/>
    </row>
    <row r="686" spans="3:3" x14ac:dyDescent="0.2">
      <c r="C686" s="1"/>
    </row>
    <row r="687" spans="3:3" x14ac:dyDescent="0.2">
      <c r="C687" s="1"/>
    </row>
    <row r="688" spans="3:3" x14ac:dyDescent="0.2">
      <c r="C688" s="1"/>
    </row>
    <row r="689" spans="3:3" x14ac:dyDescent="0.2">
      <c r="C689" s="1"/>
    </row>
    <row r="690" spans="3:3" x14ac:dyDescent="0.2">
      <c r="C690" s="1"/>
    </row>
    <row r="691" spans="3:3" x14ac:dyDescent="0.2">
      <c r="C691" s="1"/>
    </row>
    <row r="692" spans="3:3" x14ac:dyDescent="0.2">
      <c r="C692" s="1"/>
    </row>
    <row r="693" spans="3:3" x14ac:dyDescent="0.2">
      <c r="C693" s="1"/>
    </row>
    <row r="694" spans="3:3" x14ac:dyDescent="0.2">
      <c r="C694" s="1"/>
    </row>
    <row r="695" spans="3:3" x14ac:dyDescent="0.2">
      <c r="C695" s="1"/>
    </row>
    <row r="696" spans="3:3" x14ac:dyDescent="0.2">
      <c r="C696" s="1"/>
    </row>
    <row r="697" spans="3:3" x14ac:dyDescent="0.2">
      <c r="C697" s="1"/>
    </row>
    <row r="698" spans="3:3" x14ac:dyDescent="0.2">
      <c r="C698" s="1"/>
    </row>
    <row r="699" spans="3:3" x14ac:dyDescent="0.2">
      <c r="C699" s="1"/>
    </row>
    <row r="700" spans="3:3" x14ac:dyDescent="0.2">
      <c r="C700" s="1"/>
    </row>
    <row r="701" spans="3:3" x14ac:dyDescent="0.2">
      <c r="C701" s="1"/>
    </row>
    <row r="702" spans="3:3" x14ac:dyDescent="0.2">
      <c r="C702" s="1"/>
    </row>
    <row r="703" spans="3:3" x14ac:dyDescent="0.2">
      <c r="C703" s="1"/>
    </row>
    <row r="704" spans="3:3" x14ac:dyDescent="0.2">
      <c r="C704" s="1"/>
    </row>
    <row r="705" spans="3:3" x14ac:dyDescent="0.2">
      <c r="C705" s="1"/>
    </row>
    <row r="706" spans="3:3" x14ac:dyDescent="0.2">
      <c r="C706" s="1"/>
    </row>
    <row r="707" spans="3:3" x14ac:dyDescent="0.2">
      <c r="C707" s="1"/>
    </row>
    <row r="708" spans="3:3" x14ac:dyDescent="0.2">
      <c r="C708" s="1"/>
    </row>
    <row r="709" spans="3:3" x14ac:dyDescent="0.2">
      <c r="C709" s="1"/>
    </row>
    <row r="710" spans="3:3" x14ac:dyDescent="0.2">
      <c r="C710" s="1"/>
    </row>
    <row r="711" spans="3:3" x14ac:dyDescent="0.2">
      <c r="C711" s="1"/>
    </row>
    <row r="712" spans="3:3" x14ac:dyDescent="0.2">
      <c r="C712" s="1"/>
    </row>
    <row r="713" spans="3:3" x14ac:dyDescent="0.2">
      <c r="C713" s="1"/>
    </row>
    <row r="714" spans="3:3" x14ac:dyDescent="0.2">
      <c r="C714" s="1"/>
    </row>
    <row r="715" spans="3:3" x14ac:dyDescent="0.2">
      <c r="C715" s="1"/>
    </row>
    <row r="716" spans="3:3" x14ac:dyDescent="0.2">
      <c r="C716" s="1"/>
    </row>
    <row r="717" spans="3:3" x14ac:dyDescent="0.2">
      <c r="C717" s="1"/>
    </row>
    <row r="718" spans="3:3" x14ac:dyDescent="0.2">
      <c r="C718" s="1"/>
    </row>
    <row r="719" spans="3:3" x14ac:dyDescent="0.2">
      <c r="C719" s="1"/>
    </row>
    <row r="720" spans="3:3" x14ac:dyDescent="0.2">
      <c r="C720" s="1"/>
    </row>
    <row r="721" spans="3:3" x14ac:dyDescent="0.2">
      <c r="C721" s="1"/>
    </row>
    <row r="722" spans="3:3" x14ac:dyDescent="0.2">
      <c r="C722" s="1"/>
    </row>
    <row r="723" spans="3:3" x14ac:dyDescent="0.2">
      <c r="C723" s="1"/>
    </row>
    <row r="724" spans="3:3" x14ac:dyDescent="0.2">
      <c r="C724" s="1"/>
    </row>
    <row r="725" spans="3:3" x14ac:dyDescent="0.2">
      <c r="C725" s="1"/>
    </row>
    <row r="726" spans="3:3" x14ac:dyDescent="0.2">
      <c r="C726" s="1"/>
    </row>
    <row r="727" spans="3:3" x14ac:dyDescent="0.2">
      <c r="C727" s="1"/>
    </row>
    <row r="728" spans="3:3" x14ac:dyDescent="0.2">
      <c r="C728" s="1"/>
    </row>
    <row r="729" spans="3:3" x14ac:dyDescent="0.2">
      <c r="C729" s="1"/>
    </row>
    <row r="730" spans="3:3" x14ac:dyDescent="0.2">
      <c r="C730" s="1"/>
    </row>
    <row r="731" spans="3:3" x14ac:dyDescent="0.2">
      <c r="C731" s="1"/>
    </row>
    <row r="732" spans="3:3" x14ac:dyDescent="0.2">
      <c r="C732" s="1"/>
    </row>
    <row r="733" spans="3:3" x14ac:dyDescent="0.2">
      <c r="C733" s="1"/>
    </row>
    <row r="734" spans="3:3" x14ac:dyDescent="0.2">
      <c r="C734" s="1"/>
    </row>
    <row r="735" spans="3:3" x14ac:dyDescent="0.2">
      <c r="C735" s="1"/>
    </row>
    <row r="736" spans="3:3" x14ac:dyDescent="0.2">
      <c r="C736" s="1"/>
    </row>
    <row r="737" spans="3:3" x14ac:dyDescent="0.2">
      <c r="C737" s="1"/>
    </row>
    <row r="738" spans="3:3" x14ac:dyDescent="0.2">
      <c r="C738" s="1"/>
    </row>
    <row r="739" spans="3:3" x14ac:dyDescent="0.2">
      <c r="C739" s="1"/>
    </row>
    <row r="740" spans="3:3" x14ac:dyDescent="0.2">
      <c r="C740" s="1"/>
    </row>
    <row r="741" spans="3:3" x14ac:dyDescent="0.2">
      <c r="C741" s="1"/>
    </row>
    <row r="742" spans="3:3" x14ac:dyDescent="0.2">
      <c r="C742" s="1"/>
    </row>
    <row r="743" spans="3:3" x14ac:dyDescent="0.2">
      <c r="C743" s="1"/>
    </row>
    <row r="744" spans="3:3" x14ac:dyDescent="0.2">
      <c r="C744" s="1"/>
    </row>
    <row r="745" spans="3:3" x14ac:dyDescent="0.2">
      <c r="C745" s="1"/>
    </row>
    <row r="746" spans="3:3" x14ac:dyDescent="0.2">
      <c r="C746" s="1"/>
    </row>
    <row r="747" spans="3:3" x14ac:dyDescent="0.2">
      <c r="C747" s="1"/>
    </row>
    <row r="748" spans="3:3" x14ac:dyDescent="0.2">
      <c r="C748" s="1"/>
    </row>
    <row r="749" spans="3:3" x14ac:dyDescent="0.2">
      <c r="C749" s="1"/>
    </row>
    <row r="750" spans="3:3" x14ac:dyDescent="0.2">
      <c r="C750" s="1"/>
    </row>
    <row r="751" spans="3:3" x14ac:dyDescent="0.2">
      <c r="C751" s="1"/>
    </row>
    <row r="752" spans="3:3" x14ac:dyDescent="0.2">
      <c r="C752" s="1"/>
    </row>
    <row r="753" spans="3:3" x14ac:dyDescent="0.2">
      <c r="C753" s="1"/>
    </row>
    <row r="754" spans="3:3" x14ac:dyDescent="0.2">
      <c r="C754" s="1"/>
    </row>
    <row r="755" spans="3:3" x14ac:dyDescent="0.2">
      <c r="C755" s="1"/>
    </row>
    <row r="756" spans="3:3" x14ac:dyDescent="0.2">
      <c r="C756" s="1"/>
    </row>
    <row r="757" spans="3:3" x14ac:dyDescent="0.2">
      <c r="C757" s="1"/>
    </row>
    <row r="758" spans="3:3" x14ac:dyDescent="0.2">
      <c r="C758" s="1"/>
    </row>
    <row r="759" spans="3:3" x14ac:dyDescent="0.2">
      <c r="C759" s="1"/>
    </row>
    <row r="760" spans="3:3" x14ac:dyDescent="0.2">
      <c r="C760" s="1"/>
    </row>
    <row r="761" spans="3:3" x14ac:dyDescent="0.2">
      <c r="C761" s="1"/>
    </row>
    <row r="762" spans="3:3" x14ac:dyDescent="0.2">
      <c r="C762" s="1"/>
    </row>
    <row r="763" spans="3:3" x14ac:dyDescent="0.2">
      <c r="C763" s="1"/>
    </row>
    <row r="764" spans="3:3" x14ac:dyDescent="0.2">
      <c r="C764" s="1"/>
    </row>
    <row r="765" spans="3:3" x14ac:dyDescent="0.2">
      <c r="C765" s="1"/>
    </row>
    <row r="766" spans="3:3" x14ac:dyDescent="0.2">
      <c r="C766" s="1"/>
    </row>
    <row r="767" spans="3:3" x14ac:dyDescent="0.2">
      <c r="C767" s="1"/>
    </row>
    <row r="768" spans="3:3" x14ac:dyDescent="0.2">
      <c r="C768" s="1"/>
    </row>
    <row r="769" spans="3:3" x14ac:dyDescent="0.2">
      <c r="C769" s="1"/>
    </row>
    <row r="770" spans="3:3" x14ac:dyDescent="0.2">
      <c r="C770" s="1"/>
    </row>
    <row r="771" spans="3:3" x14ac:dyDescent="0.2">
      <c r="C771" s="1"/>
    </row>
    <row r="772" spans="3:3" x14ac:dyDescent="0.2">
      <c r="C772" s="1"/>
    </row>
    <row r="773" spans="3:3" x14ac:dyDescent="0.2">
      <c r="C773" s="1"/>
    </row>
    <row r="774" spans="3:3" x14ac:dyDescent="0.2">
      <c r="C774" s="1"/>
    </row>
    <row r="775" spans="3:3" x14ac:dyDescent="0.2">
      <c r="C775" s="1"/>
    </row>
    <row r="776" spans="3:3" x14ac:dyDescent="0.2">
      <c r="C776" s="1"/>
    </row>
    <row r="777" spans="3:3" x14ac:dyDescent="0.2">
      <c r="C777" s="1"/>
    </row>
    <row r="778" spans="3:3" x14ac:dyDescent="0.2">
      <c r="C778" s="1"/>
    </row>
    <row r="779" spans="3:3" x14ac:dyDescent="0.2">
      <c r="C779" s="1"/>
    </row>
    <row r="780" spans="3:3" x14ac:dyDescent="0.2">
      <c r="C780" s="1"/>
    </row>
    <row r="781" spans="3:3" x14ac:dyDescent="0.2">
      <c r="C781" s="1"/>
    </row>
    <row r="782" spans="3:3" x14ac:dyDescent="0.2">
      <c r="C782" s="1"/>
    </row>
    <row r="783" spans="3:3" x14ac:dyDescent="0.2">
      <c r="C783" s="1"/>
    </row>
    <row r="784" spans="3:3" x14ac:dyDescent="0.2">
      <c r="C784" s="1"/>
    </row>
    <row r="785" spans="3:3" x14ac:dyDescent="0.2">
      <c r="C785" s="1"/>
    </row>
    <row r="786" spans="3:3" x14ac:dyDescent="0.2">
      <c r="C786" s="1"/>
    </row>
    <row r="787" spans="3:3" x14ac:dyDescent="0.2">
      <c r="C787" s="1"/>
    </row>
    <row r="788" spans="3:3" x14ac:dyDescent="0.2">
      <c r="C788" s="1"/>
    </row>
    <row r="789" spans="3:3" x14ac:dyDescent="0.2">
      <c r="C789" s="1"/>
    </row>
    <row r="790" spans="3:3" x14ac:dyDescent="0.2">
      <c r="C790" s="1"/>
    </row>
    <row r="791" spans="3:3" x14ac:dyDescent="0.2">
      <c r="C791" s="1"/>
    </row>
    <row r="792" spans="3:3" x14ac:dyDescent="0.2">
      <c r="C792" s="1"/>
    </row>
    <row r="793" spans="3:3" x14ac:dyDescent="0.2">
      <c r="C793" s="1"/>
    </row>
    <row r="794" spans="3:3" x14ac:dyDescent="0.2">
      <c r="C794" s="1"/>
    </row>
    <row r="795" spans="3:3" x14ac:dyDescent="0.2">
      <c r="C795" s="1"/>
    </row>
    <row r="796" spans="3:3" x14ac:dyDescent="0.2">
      <c r="C796" s="1"/>
    </row>
    <row r="797" spans="3:3" x14ac:dyDescent="0.2">
      <c r="C797" s="1"/>
    </row>
    <row r="798" spans="3:3" x14ac:dyDescent="0.2">
      <c r="C798" s="1"/>
    </row>
    <row r="799" spans="3:3" x14ac:dyDescent="0.2">
      <c r="C799" s="1"/>
    </row>
    <row r="800" spans="3:3" x14ac:dyDescent="0.2">
      <c r="C800" s="1"/>
    </row>
    <row r="801" spans="3:3" x14ac:dyDescent="0.2">
      <c r="C801" s="1"/>
    </row>
    <row r="802" spans="3:3" x14ac:dyDescent="0.2">
      <c r="C802" s="1"/>
    </row>
    <row r="803" spans="3:3" x14ac:dyDescent="0.2">
      <c r="C803" s="1"/>
    </row>
    <row r="804" spans="3:3" x14ac:dyDescent="0.2">
      <c r="C804" s="1"/>
    </row>
    <row r="805" spans="3:3" x14ac:dyDescent="0.2">
      <c r="C805" s="1"/>
    </row>
    <row r="806" spans="3:3" x14ac:dyDescent="0.2">
      <c r="C806" s="1"/>
    </row>
    <row r="807" spans="3:3" x14ac:dyDescent="0.2">
      <c r="C807" s="1"/>
    </row>
    <row r="808" spans="3:3" x14ac:dyDescent="0.2">
      <c r="C808" s="1"/>
    </row>
    <row r="809" spans="3:3" x14ac:dyDescent="0.2">
      <c r="C809" s="1"/>
    </row>
    <row r="810" spans="3:3" x14ac:dyDescent="0.2">
      <c r="C810" s="1"/>
    </row>
    <row r="811" spans="3:3" x14ac:dyDescent="0.2">
      <c r="C811" s="1"/>
    </row>
    <row r="812" spans="3:3" x14ac:dyDescent="0.2">
      <c r="C812" s="1"/>
    </row>
    <row r="813" spans="3:3" x14ac:dyDescent="0.2">
      <c r="C813" s="1"/>
    </row>
    <row r="814" spans="3:3" x14ac:dyDescent="0.2">
      <c r="C814" s="1"/>
    </row>
    <row r="815" spans="3:3" x14ac:dyDescent="0.2">
      <c r="C815" s="1"/>
    </row>
    <row r="816" spans="3:3" x14ac:dyDescent="0.2">
      <c r="C816" s="1"/>
    </row>
    <row r="817" spans="3:3" x14ac:dyDescent="0.2">
      <c r="C817" s="1"/>
    </row>
    <row r="818" spans="3:3" x14ac:dyDescent="0.2">
      <c r="C818" s="1"/>
    </row>
    <row r="819" spans="3:3" x14ac:dyDescent="0.2">
      <c r="C819" s="1"/>
    </row>
    <row r="820" spans="3:3" x14ac:dyDescent="0.2">
      <c r="C820" s="1"/>
    </row>
    <row r="821" spans="3:3" x14ac:dyDescent="0.2">
      <c r="C821" s="1"/>
    </row>
    <row r="822" spans="3:3" x14ac:dyDescent="0.2">
      <c r="C822" s="1"/>
    </row>
    <row r="823" spans="3:3" x14ac:dyDescent="0.2">
      <c r="C823" s="1"/>
    </row>
    <row r="824" spans="3:3" x14ac:dyDescent="0.2">
      <c r="C824" s="1"/>
    </row>
    <row r="825" spans="3:3" x14ac:dyDescent="0.2">
      <c r="C825" s="1"/>
    </row>
    <row r="826" spans="3:3" x14ac:dyDescent="0.2">
      <c r="C826" s="1"/>
    </row>
    <row r="827" spans="3:3" x14ac:dyDescent="0.2">
      <c r="C827" s="1"/>
    </row>
    <row r="828" spans="3:3" x14ac:dyDescent="0.2">
      <c r="C828" s="1"/>
    </row>
    <row r="829" spans="3:3" x14ac:dyDescent="0.2">
      <c r="C829" s="1"/>
    </row>
    <row r="830" spans="3:3" x14ac:dyDescent="0.2">
      <c r="C830" s="1"/>
    </row>
    <row r="831" spans="3:3" x14ac:dyDescent="0.2">
      <c r="C831" s="1"/>
    </row>
    <row r="832" spans="3:3" x14ac:dyDescent="0.2">
      <c r="C832" s="1"/>
    </row>
    <row r="833" spans="3:3" x14ac:dyDescent="0.2">
      <c r="C833" s="1"/>
    </row>
    <row r="834" spans="3:3" x14ac:dyDescent="0.2">
      <c r="C834" s="1"/>
    </row>
    <row r="835" spans="3:3" x14ac:dyDescent="0.2">
      <c r="C835" s="1"/>
    </row>
    <row r="836" spans="3:3" x14ac:dyDescent="0.2">
      <c r="C836" s="1"/>
    </row>
    <row r="837" spans="3:3" x14ac:dyDescent="0.2">
      <c r="C837" s="1"/>
    </row>
    <row r="838" spans="3:3" x14ac:dyDescent="0.2">
      <c r="C838" s="1"/>
    </row>
    <row r="839" spans="3:3" x14ac:dyDescent="0.2">
      <c r="C839" s="1"/>
    </row>
    <row r="840" spans="3:3" x14ac:dyDescent="0.2">
      <c r="C840" s="1"/>
    </row>
    <row r="841" spans="3:3" x14ac:dyDescent="0.2">
      <c r="C841" s="1"/>
    </row>
    <row r="842" spans="3:3" x14ac:dyDescent="0.2">
      <c r="C842" s="1"/>
    </row>
    <row r="843" spans="3:3" x14ac:dyDescent="0.2">
      <c r="C843" s="1"/>
    </row>
    <row r="844" spans="3:3" x14ac:dyDescent="0.2">
      <c r="C844" s="1"/>
    </row>
    <row r="845" spans="3:3" x14ac:dyDescent="0.2">
      <c r="C845" s="1"/>
    </row>
    <row r="846" spans="3:3" x14ac:dyDescent="0.2">
      <c r="C846" s="1"/>
    </row>
    <row r="847" spans="3:3" x14ac:dyDescent="0.2">
      <c r="C847" s="1"/>
    </row>
    <row r="848" spans="3:3" x14ac:dyDescent="0.2">
      <c r="C848" s="1"/>
    </row>
    <row r="849" spans="3:3" x14ac:dyDescent="0.2">
      <c r="C849" s="1"/>
    </row>
    <row r="850" spans="3:3" x14ac:dyDescent="0.2">
      <c r="C850" s="1"/>
    </row>
    <row r="851" spans="3:3" x14ac:dyDescent="0.2">
      <c r="C851" s="1"/>
    </row>
    <row r="852" spans="3:3" x14ac:dyDescent="0.2">
      <c r="C852" s="1"/>
    </row>
    <row r="853" spans="3:3" x14ac:dyDescent="0.2">
      <c r="C853" s="1"/>
    </row>
    <row r="854" spans="3:3" x14ac:dyDescent="0.2">
      <c r="C854" s="1"/>
    </row>
    <row r="855" spans="3:3" x14ac:dyDescent="0.2">
      <c r="C855" s="1"/>
    </row>
    <row r="856" spans="3:3" x14ac:dyDescent="0.2">
      <c r="C856" s="1"/>
    </row>
    <row r="857" spans="3:3" x14ac:dyDescent="0.2">
      <c r="C857" s="1"/>
    </row>
    <row r="858" spans="3:3" x14ac:dyDescent="0.2">
      <c r="C858" s="1"/>
    </row>
    <row r="859" spans="3:3" x14ac:dyDescent="0.2">
      <c r="C859" s="1"/>
    </row>
    <row r="860" spans="3:3" x14ac:dyDescent="0.2">
      <c r="C860" s="1"/>
    </row>
    <row r="861" spans="3:3" x14ac:dyDescent="0.2">
      <c r="C861" s="1"/>
    </row>
    <row r="862" spans="3:3" x14ac:dyDescent="0.2">
      <c r="C862" s="1"/>
    </row>
    <row r="863" spans="3:3" x14ac:dyDescent="0.2">
      <c r="C863" s="1"/>
    </row>
    <row r="864" spans="3:3" x14ac:dyDescent="0.2">
      <c r="C864" s="1"/>
    </row>
    <row r="865" spans="3:3" x14ac:dyDescent="0.2">
      <c r="C865" s="1"/>
    </row>
    <row r="866" spans="3:3" x14ac:dyDescent="0.2">
      <c r="C866" s="1"/>
    </row>
    <row r="867" spans="3:3" x14ac:dyDescent="0.2">
      <c r="C867" s="1"/>
    </row>
    <row r="868" spans="3:3" x14ac:dyDescent="0.2">
      <c r="C868" s="1"/>
    </row>
    <row r="869" spans="3:3" x14ac:dyDescent="0.2">
      <c r="C869" s="1"/>
    </row>
    <row r="870" spans="3:3" x14ac:dyDescent="0.2">
      <c r="C870" s="1"/>
    </row>
    <row r="871" spans="3:3" x14ac:dyDescent="0.2">
      <c r="C871" s="1"/>
    </row>
    <row r="872" spans="3:3" x14ac:dyDescent="0.2">
      <c r="C872" s="1"/>
    </row>
    <row r="873" spans="3:3" x14ac:dyDescent="0.2">
      <c r="C873" s="1"/>
    </row>
    <row r="874" spans="3:3" x14ac:dyDescent="0.2">
      <c r="C874" s="1"/>
    </row>
    <row r="875" spans="3:3" x14ac:dyDescent="0.2">
      <c r="C875" s="1"/>
    </row>
    <row r="876" spans="3:3" x14ac:dyDescent="0.2">
      <c r="C876" s="1"/>
    </row>
    <row r="877" spans="3:3" x14ac:dyDescent="0.2">
      <c r="C877" s="1"/>
    </row>
    <row r="878" spans="3:3" x14ac:dyDescent="0.2">
      <c r="C878" s="1"/>
    </row>
    <row r="879" spans="3:3" x14ac:dyDescent="0.2">
      <c r="C879" s="1"/>
    </row>
    <row r="880" spans="3:3" x14ac:dyDescent="0.2">
      <c r="C880" s="1"/>
    </row>
    <row r="881" spans="3:3" x14ac:dyDescent="0.2">
      <c r="C881" s="1"/>
    </row>
    <row r="882" spans="3:3" x14ac:dyDescent="0.2">
      <c r="C882" s="1"/>
    </row>
    <row r="883" spans="3:3" x14ac:dyDescent="0.2">
      <c r="C883" s="1"/>
    </row>
    <row r="884" spans="3:3" x14ac:dyDescent="0.2">
      <c r="C884" s="1"/>
    </row>
    <row r="885" spans="3:3" x14ac:dyDescent="0.2">
      <c r="C885" s="1"/>
    </row>
    <row r="886" spans="3:3" x14ac:dyDescent="0.2">
      <c r="C886" s="1"/>
    </row>
    <row r="887" spans="3:3" x14ac:dyDescent="0.2">
      <c r="C887" s="1"/>
    </row>
    <row r="888" spans="3:3" x14ac:dyDescent="0.2">
      <c r="C888" s="1"/>
    </row>
    <row r="889" spans="3:3" x14ac:dyDescent="0.2">
      <c r="C889" s="1"/>
    </row>
    <row r="890" spans="3:3" x14ac:dyDescent="0.2">
      <c r="C890" s="1"/>
    </row>
    <row r="891" spans="3:3" x14ac:dyDescent="0.2">
      <c r="C891" s="1"/>
    </row>
    <row r="892" spans="3:3" x14ac:dyDescent="0.2">
      <c r="C892" s="1"/>
    </row>
    <row r="893" spans="3:3" x14ac:dyDescent="0.2">
      <c r="C893" s="1"/>
    </row>
    <row r="894" spans="3:3" x14ac:dyDescent="0.2">
      <c r="C894" s="1"/>
    </row>
    <row r="895" spans="3:3" x14ac:dyDescent="0.2">
      <c r="C895" s="1"/>
    </row>
    <row r="896" spans="3:3" x14ac:dyDescent="0.2">
      <c r="C896" s="1"/>
    </row>
    <row r="897" spans="3:3" x14ac:dyDescent="0.2">
      <c r="C897" s="1"/>
    </row>
    <row r="898" spans="3:3" x14ac:dyDescent="0.2">
      <c r="C898" s="1"/>
    </row>
    <row r="899" spans="3:3" x14ac:dyDescent="0.2">
      <c r="C899" s="1"/>
    </row>
    <row r="900" spans="3:3" x14ac:dyDescent="0.2">
      <c r="C900" s="1"/>
    </row>
    <row r="901" spans="3:3" x14ac:dyDescent="0.2">
      <c r="C901" s="1"/>
    </row>
    <row r="902" spans="3:3" x14ac:dyDescent="0.2">
      <c r="C902" s="1"/>
    </row>
    <row r="903" spans="3:3" x14ac:dyDescent="0.2">
      <c r="C903" s="1"/>
    </row>
    <row r="904" spans="3:3" x14ac:dyDescent="0.2">
      <c r="C904" s="1"/>
    </row>
    <row r="905" spans="3:3" x14ac:dyDescent="0.2">
      <c r="C905" s="1"/>
    </row>
    <row r="906" spans="3:3" x14ac:dyDescent="0.2">
      <c r="C906" s="1"/>
    </row>
    <row r="907" spans="3:3" x14ac:dyDescent="0.2">
      <c r="C907" s="1"/>
    </row>
    <row r="908" spans="3:3" x14ac:dyDescent="0.2">
      <c r="C908" s="1"/>
    </row>
    <row r="909" spans="3:3" x14ac:dyDescent="0.2">
      <c r="C909" s="1"/>
    </row>
    <row r="910" spans="3:3" x14ac:dyDescent="0.2">
      <c r="C910" s="1"/>
    </row>
    <row r="911" spans="3:3" x14ac:dyDescent="0.2">
      <c r="C911" s="1"/>
    </row>
    <row r="912" spans="3:3" x14ac:dyDescent="0.2">
      <c r="C912" s="1"/>
    </row>
    <row r="913" spans="3:3" x14ac:dyDescent="0.2">
      <c r="C913" s="1"/>
    </row>
    <row r="914" spans="3:3" x14ac:dyDescent="0.2">
      <c r="C914" s="1"/>
    </row>
    <row r="915" spans="3:3" x14ac:dyDescent="0.2">
      <c r="C915" s="1"/>
    </row>
    <row r="916" spans="3:3" x14ac:dyDescent="0.2">
      <c r="C916" s="1"/>
    </row>
    <row r="917" spans="3:3" x14ac:dyDescent="0.2">
      <c r="C917" s="1"/>
    </row>
    <row r="918" spans="3:3" x14ac:dyDescent="0.2">
      <c r="C918" s="1"/>
    </row>
    <row r="919" spans="3:3" x14ac:dyDescent="0.2">
      <c r="C919" s="1"/>
    </row>
    <row r="920" spans="3:3" x14ac:dyDescent="0.2">
      <c r="C920" s="1"/>
    </row>
    <row r="921" spans="3:3" x14ac:dyDescent="0.2">
      <c r="C921" s="1"/>
    </row>
    <row r="922" spans="3:3" x14ac:dyDescent="0.2">
      <c r="C922" s="1"/>
    </row>
    <row r="923" spans="3:3" x14ac:dyDescent="0.2">
      <c r="C923" s="1"/>
    </row>
    <row r="924" spans="3:3" x14ac:dyDescent="0.2">
      <c r="C924" s="1"/>
    </row>
    <row r="925" spans="3:3" x14ac:dyDescent="0.2">
      <c r="C925" s="1"/>
    </row>
    <row r="926" spans="3:3" x14ac:dyDescent="0.2">
      <c r="C926" s="1"/>
    </row>
    <row r="927" spans="3:3" x14ac:dyDescent="0.2">
      <c r="C927" s="1"/>
    </row>
    <row r="928" spans="3:3" x14ac:dyDescent="0.2">
      <c r="C928" s="1"/>
    </row>
    <row r="929" spans="3:3" x14ac:dyDescent="0.2">
      <c r="C929" s="1"/>
    </row>
    <row r="930" spans="3:3" x14ac:dyDescent="0.2">
      <c r="C930" s="1"/>
    </row>
    <row r="931" spans="3:3" x14ac:dyDescent="0.2">
      <c r="C931" s="1"/>
    </row>
    <row r="932" spans="3:3" x14ac:dyDescent="0.2">
      <c r="C932" s="1"/>
    </row>
    <row r="933" spans="3:3" x14ac:dyDescent="0.2">
      <c r="C933" s="1"/>
    </row>
    <row r="934" spans="3:3" x14ac:dyDescent="0.2">
      <c r="C934" s="1"/>
    </row>
    <row r="935" spans="3:3" x14ac:dyDescent="0.2">
      <c r="C935" s="1"/>
    </row>
    <row r="936" spans="3:3" x14ac:dyDescent="0.2">
      <c r="C936" s="1"/>
    </row>
    <row r="937" spans="3:3" x14ac:dyDescent="0.2">
      <c r="C937" s="1"/>
    </row>
    <row r="938" spans="3:3" x14ac:dyDescent="0.2">
      <c r="C938" s="1"/>
    </row>
    <row r="939" spans="3:3" x14ac:dyDescent="0.2">
      <c r="C939" s="1"/>
    </row>
    <row r="940" spans="3:3" x14ac:dyDescent="0.2">
      <c r="C940" s="1"/>
    </row>
    <row r="941" spans="3:3" x14ac:dyDescent="0.2">
      <c r="C941" s="1"/>
    </row>
    <row r="942" spans="3:3" x14ac:dyDescent="0.2">
      <c r="C942" s="1"/>
    </row>
    <row r="943" spans="3:3" x14ac:dyDescent="0.2">
      <c r="C943" s="1"/>
    </row>
    <row r="944" spans="3:3" x14ac:dyDescent="0.2">
      <c r="C944" s="1"/>
    </row>
    <row r="945" spans="3:3" x14ac:dyDescent="0.2">
      <c r="C945" s="1"/>
    </row>
    <row r="946" spans="3:3" x14ac:dyDescent="0.2">
      <c r="C946" s="1"/>
    </row>
    <row r="947" spans="3:3" x14ac:dyDescent="0.2">
      <c r="C947" s="1"/>
    </row>
    <row r="948" spans="3:3" x14ac:dyDescent="0.2">
      <c r="C948" s="1"/>
    </row>
    <row r="949" spans="3:3" x14ac:dyDescent="0.2">
      <c r="C949" s="1"/>
    </row>
    <row r="950" spans="3:3" x14ac:dyDescent="0.2">
      <c r="C950" s="1"/>
    </row>
    <row r="951" spans="3:3" x14ac:dyDescent="0.2">
      <c r="C951" s="1"/>
    </row>
    <row r="952" spans="3:3" x14ac:dyDescent="0.2">
      <c r="C952" s="1"/>
    </row>
    <row r="953" spans="3:3" x14ac:dyDescent="0.2">
      <c r="C953" s="1"/>
    </row>
    <row r="954" spans="3:3" x14ac:dyDescent="0.2">
      <c r="C954" s="1"/>
    </row>
    <row r="955" spans="3:3" x14ac:dyDescent="0.2">
      <c r="C955" s="1"/>
    </row>
    <row r="956" spans="3:3" x14ac:dyDescent="0.2">
      <c r="C956" s="1"/>
    </row>
    <row r="957" spans="3:3" x14ac:dyDescent="0.2">
      <c r="C957" s="1"/>
    </row>
    <row r="958" spans="3:3" x14ac:dyDescent="0.2">
      <c r="C958" s="1"/>
    </row>
    <row r="959" spans="3:3" x14ac:dyDescent="0.2">
      <c r="C959" s="1"/>
    </row>
    <row r="960" spans="3:3" x14ac:dyDescent="0.2">
      <c r="C960" s="1"/>
    </row>
    <row r="961" spans="3:3" x14ac:dyDescent="0.2">
      <c r="C961" s="1"/>
    </row>
    <row r="962" spans="3:3" x14ac:dyDescent="0.2">
      <c r="C962" s="1"/>
    </row>
    <row r="963" spans="3:3" x14ac:dyDescent="0.2">
      <c r="C963" s="1"/>
    </row>
    <row r="964" spans="3:3" x14ac:dyDescent="0.2">
      <c r="C964" s="1"/>
    </row>
    <row r="965" spans="3:3" x14ac:dyDescent="0.2">
      <c r="C965" s="1"/>
    </row>
    <row r="966" spans="3:3" x14ac:dyDescent="0.2">
      <c r="C966" s="1"/>
    </row>
    <row r="967" spans="3:3" x14ac:dyDescent="0.2">
      <c r="C967" s="1"/>
    </row>
    <row r="968" spans="3:3" x14ac:dyDescent="0.2">
      <c r="C968" s="1"/>
    </row>
    <row r="969" spans="3:3" x14ac:dyDescent="0.2">
      <c r="C969" s="1"/>
    </row>
    <row r="970" spans="3:3" x14ac:dyDescent="0.2">
      <c r="C970" s="1"/>
    </row>
    <row r="971" spans="3:3" x14ac:dyDescent="0.2">
      <c r="C971" s="1"/>
    </row>
    <row r="972" spans="3:3" x14ac:dyDescent="0.2">
      <c r="C972" s="1"/>
    </row>
    <row r="973" spans="3:3" x14ac:dyDescent="0.2">
      <c r="C973" s="1"/>
    </row>
    <row r="974" spans="3:3" x14ac:dyDescent="0.2">
      <c r="C974" s="1"/>
    </row>
    <row r="975" spans="3:3" x14ac:dyDescent="0.2">
      <c r="C975" s="1"/>
    </row>
    <row r="976" spans="3:3" x14ac:dyDescent="0.2">
      <c r="C976" s="1"/>
    </row>
    <row r="977" spans="3:3" x14ac:dyDescent="0.2">
      <c r="C977" s="1"/>
    </row>
    <row r="978" spans="3:3" x14ac:dyDescent="0.2">
      <c r="C978" s="1"/>
    </row>
    <row r="979" spans="3:3" x14ac:dyDescent="0.2">
      <c r="C979" s="1"/>
    </row>
    <row r="980" spans="3:3" x14ac:dyDescent="0.2">
      <c r="C980" s="1"/>
    </row>
    <row r="981" spans="3:3" x14ac:dyDescent="0.2">
      <c r="C981" s="1"/>
    </row>
    <row r="982" spans="3:3" x14ac:dyDescent="0.2">
      <c r="C982" s="1"/>
    </row>
    <row r="983" spans="3:3" x14ac:dyDescent="0.2">
      <c r="C983" s="1"/>
    </row>
    <row r="984" spans="3:3" x14ac:dyDescent="0.2">
      <c r="C984" s="1"/>
    </row>
    <row r="985" spans="3:3" x14ac:dyDescent="0.2">
      <c r="C985" s="1"/>
    </row>
    <row r="986" spans="3:3" x14ac:dyDescent="0.2">
      <c r="C986" s="1"/>
    </row>
    <row r="987" spans="3:3" x14ac:dyDescent="0.2">
      <c r="C987" s="1"/>
    </row>
    <row r="988" spans="3:3" x14ac:dyDescent="0.2">
      <c r="C988" s="1"/>
    </row>
    <row r="989" spans="3:3" x14ac:dyDescent="0.2">
      <c r="C989" s="1"/>
    </row>
    <row r="990" spans="3:3" x14ac:dyDescent="0.2">
      <c r="C990" s="1"/>
    </row>
    <row r="991" spans="3:3" x14ac:dyDescent="0.2">
      <c r="C991" s="1"/>
    </row>
    <row r="992" spans="3:3" x14ac:dyDescent="0.2">
      <c r="C992" s="1"/>
    </row>
    <row r="993" spans="3:3" x14ac:dyDescent="0.2">
      <c r="C993" s="1"/>
    </row>
    <row r="994" spans="3:3" x14ac:dyDescent="0.2">
      <c r="C994" s="1"/>
    </row>
    <row r="995" spans="3:3" x14ac:dyDescent="0.2">
      <c r="C995" s="1"/>
    </row>
    <row r="996" spans="3:3" x14ac:dyDescent="0.2">
      <c r="C996" s="1"/>
    </row>
    <row r="997" spans="3:3" x14ac:dyDescent="0.2">
      <c r="C997" s="1"/>
    </row>
    <row r="998" spans="3:3" x14ac:dyDescent="0.2">
      <c r="C998" s="1"/>
    </row>
    <row r="999" spans="3:3" x14ac:dyDescent="0.2">
      <c r="C999" s="1"/>
    </row>
    <row r="1000" spans="3:3" x14ac:dyDescent="0.2">
      <c r="C1000" s="1"/>
    </row>
  </sheetData>
  <pageMargins left="0.75" right="0.75" top="1" bottom="1" header="0" footer="0"/>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51D56-CC1B-D141-995D-09C89EF6B71C}">
  <dimension ref="A1:B31"/>
  <sheetViews>
    <sheetView workbookViewId="0">
      <selection activeCell="G51" sqref="G51:H51"/>
    </sheetView>
  </sheetViews>
  <sheetFormatPr baseColWidth="10" defaultRowHeight="16" x14ac:dyDescent="0.2"/>
  <cols>
    <col min="1" max="1" width="10.33203125" style="30" bestFit="1" customWidth="1"/>
    <col min="2" max="2" width="7.6640625" style="29" bestFit="1" customWidth="1"/>
  </cols>
  <sheetData>
    <row r="1" spans="1:2" x14ac:dyDescent="0.2">
      <c r="A1" s="22" t="s">
        <v>126</v>
      </c>
      <c r="B1" s="21" t="s">
        <v>127</v>
      </c>
    </row>
    <row r="2" spans="1:2" x14ac:dyDescent="0.2">
      <c r="A2" s="28">
        <v>17.46</v>
      </c>
      <c r="B2" s="29">
        <v>2.4E-2</v>
      </c>
    </row>
    <row r="3" spans="1:2" x14ac:dyDescent="0.2">
      <c r="A3" s="28">
        <v>18.3</v>
      </c>
      <c r="B3" s="27">
        <v>0.03</v>
      </c>
    </row>
    <row r="4" spans="1:2" x14ac:dyDescent="0.2">
      <c r="A4" s="28">
        <v>19.79</v>
      </c>
      <c r="B4" s="27">
        <v>4.1000000000000002E-2</v>
      </c>
    </row>
    <row r="5" spans="1:2" x14ac:dyDescent="0.2">
      <c r="A5" s="28">
        <v>20.170000000000002</v>
      </c>
      <c r="B5" s="27">
        <v>0.04</v>
      </c>
    </row>
    <row r="6" spans="1:2" x14ac:dyDescent="0.2">
      <c r="A6" s="28">
        <v>20.91</v>
      </c>
      <c r="B6" s="27">
        <v>5.5E-2</v>
      </c>
    </row>
    <row r="7" spans="1:2" x14ac:dyDescent="0.2">
      <c r="A7" s="28">
        <v>21.17</v>
      </c>
      <c r="B7" s="27">
        <v>0.04</v>
      </c>
    </row>
    <row r="8" spans="1:2" x14ac:dyDescent="0.2">
      <c r="A8" s="28">
        <v>28.29</v>
      </c>
      <c r="B8" s="27">
        <v>0.115</v>
      </c>
    </row>
    <row r="9" spans="1:2" x14ac:dyDescent="0.2">
      <c r="A9" s="28">
        <v>30.28</v>
      </c>
      <c r="B9" s="29">
        <v>0.184</v>
      </c>
    </row>
    <row r="10" spans="1:2" x14ac:dyDescent="0.2">
      <c r="A10" s="28">
        <v>31.24</v>
      </c>
      <c r="B10" s="27">
        <v>0.16900000000000001</v>
      </c>
    </row>
    <row r="11" spans="1:2" x14ac:dyDescent="0.2">
      <c r="A11" s="28">
        <v>31.91</v>
      </c>
      <c r="B11" s="27">
        <v>0.17199999999999999</v>
      </c>
    </row>
    <row r="12" spans="1:2" x14ac:dyDescent="0.2">
      <c r="A12" s="30">
        <v>31.92</v>
      </c>
      <c r="B12" s="29">
        <v>0.17100000000000001</v>
      </c>
    </row>
    <row r="13" spans="1:2" x14ac:dyDescent="0.2">
      <c r="A13" s="28">
        <v>32.200000000000003</v>
      </c>
      <c r="B13" s="27">
        <v>0.2</v>
      </c>
    </row>
    <row r="14" spans="1:2" x14ac:dyDescent="0.2">
      <c r="A14" s="28">
        <v>32.36</v>
      </c>
      <c r="B14" s="27">
        <v>0.16500000000000001</v>
      </c>
    </row>
    <row r="15" spans="1:2" x14ac:dyDescent="0.2">
      <c r="A15" s="28">
        <v>33.26</v>
      </c>
      <c r="B15" s="27">
        <v>0.191</v>
      </c>
    </row>
    <row r="16" spans="1:2" x14ac:dyDescent="0.2">
      <c r="A16" s="28">
        <v>33.97</v>
      </c>
      <c r="B16" s="27">
        <v>0.33500000000000002</v>
      </c>
    </row>
    <row r="17" spans="1:2" x14ac:dyDescent="0.2">
      <c r="A17" s="28">
        <v>34.33</v>
      </c>
      <c r="B17" s="27">
        <v>0.23599999999999999</v>
      </c>
    </row>
    <row r="18" spans="1:2" x14ac:dyDescent="0.2">
      <c r="A18" s="30">
        <v>34.44</v>
      </c>
      <c r="B18" s="29">
        <v>0.21</v>
      </c>
    </row>
    <row r="19" spans="1:2" x14ac:dyDescent="0.2">
      <c r="A19" s="28">
        <v>34.56</v>
      </c>
      <c r="B19" s="29">
        <v>0.28799999999999998</v>
      </c>
    </row>
    <row r="20" spans="1:2" x14ac:dyDescent="0.2">
      <c r="A20" s="28">
        <v>34.729999999999997</v>
      </c>
      <c r="B20" s="27">
        <v>0.26</v>
      </c>
    </row>
    <row r="21" spans="1:2" x14ac:dyDescent="0.2">
      <c r="A21" s="28">
        <v>34.94</v>
      </c>
      <c r="B21" s="27">
        <v>0.25800000000000001</v>
      </c>
    </row>
    <row r="22" spans="1:2" x14ac:dyDescent="0.2">
      <c r="A22" s="30">
        <v>35.590000000000003</v>
      </c>
      <c r="B22" s="29">
        <v>0.22700000000000001</v>
      </c>
    </row>
    <row r="23" spans="1:2" x14ac:dyDescent="0.2">
      <c r="A23" s="28">
        <v>36.200000000000003</v>
      </c>
      <c r="B23" s="27">
        <v>0.253</v>
      </c>
    </row>
    <row r="24" spans="1:2" x14ac:dyDescent="0.2">
      <c r="A24" s="28">
        <v>36.54</v>
      </c>
      <c r="B24" s="27">
        <v>0.27600000000000002</v>
      </c>
    </row>
    <row r="25" spans="1:2" x14ac:dyDescent="0.2">
      <c r="A25" s="28">
        <v>37.119999999999997</v>
      </c>
      <c r="B25" s="27">
        <v>0.29599999999999999</v>
      </c>
    </row>
    <row r="26" spans="1:2" x14ac:dyDescent="0.2">
      <c r="A26" s="28">
        <v>37.19</v>
      </c>
      <c r="B26" s="27">
        <v>0.314</v>
      </c>
    </row>
    <row r="27" spans="1:2" x14ac:dyDescent="0.2">
      <c r="A27" s="28">
        <v>38.69</v>
      </c>
      <c r="B27" s="27">
        <v>0.28799999999999998</v>
      </c>
    </row>
    <row r="28" spans="1:2" x14ac:dyDescent="0.2">
      <c r="A28" s="28">
        <v>38.78</v>
      </c>
      <c r="B28" s="27">
        <v>0.315</v>
      </c>
    </row>
    <row r="29" spans="1:2" x14ac:dyDescent="0.2">
      <c r="A29" s="28">
        <v>38.93</v>
      </c>
      <c r="B29" s="27">
        <v>0.315</v>
      </c>
    </row>
    <row r="30" spans="1:2" x14ac:dyDescent="0.2">
      <c r="A30" s="28">
        <v>42.62</v>
      </c>
      <c r="B30" s="27">
        <v>0.46</v>
      </c>
    </row>
    <row r="31" spans="1:2" x14ac:dyDescent="0.2">
      <c r="A31" s="28">
        <v>43.1</v>
      </c>
      <c r="B31" s="27">
        <v>0.43</v>
      </c>
    </row>
  </sheetData>
  <sortState xmlns:xlrd2="http://schemas.microsoft.com/office/spreadsheetml/2017/richdata2" ref="A2:B33">
    <sortCondition ref="A2:A33"/>
  </sortState>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3F44D-8767-5547-9C54-C9DE4C3BAA4D}">
  <dimension ref="A1:C35"/>
  <sheetViews>
    <sheetView workbookViewId="0">
      <selection activeCell="C29" sqref="C29"/>
    </sheetView>
  </sheetViews>
  <sheetFormatPr baseColWidth="10" defaultRowHeight="16" x14ac:dyDescent="0.2"/>
  <cols>
    <col min="1" max="1" width="26" style="3" customWidth="1"/>
    <col min="2" max="2" width="17" style="13" bestFit="1" customWidth="1"/>
    <col min="3" max="3" width="187.33203125" bestFit="1" customWidth="1"/>
  </cols>
  <sheetData>
    <row r="1" spans="1:3" x14ac:dyDescent="0.2">
      <c r="A1" s="9" t="s">
        <v>120</v>
      </c>
      <c r="B1" s="18" t="s">
        <v>121</v>
      </c>
      <c r="C1" s="9" t="s">
        <v>122</v>
      </c>
    </row>
    <row r="2" spans="1:3" x14ac:dyDescent="0.2">
      <c r="A2" s="3" t="s">
        <v>89</v>
      </c>
      <c r="B2" s="14" t="s">
        <v>81</v>
      </c>
      <c r="C2" s="3" t="s">
        <v>91</v>
      </c>
    </row>
    <row r="3" spans="1:3" x14ac:dyDescent="0.2">
      <c r="A3" s="3" t="s">
        <v>89</v>
      </c>
      <c r="B3" s="14" t="s">
        <v>16</v>
      </c>
      <c r="C3" s="3" t="s">
        <v>92</v>
      </c>
    </row>
    <row r="4" spans="1:3" x14ac:dyDescent="0.2">
      <c r="A4" s="3" t="s">
        <v>89</v>
      </c>
      <c r="B4" s="14" t="s">
        <v>82</v>
      </c>
      <c r="C4" s="3" t="s">
        <v>93</v>
      </c>
    </row>
    <row r="5" spans="1:3" x14ac:dyDescent="0.2">
      <c r="A5" s="3" t="s">
        <v>89</v>
      </c>
      <c r="B5" s="13" t="s">
        <v>77</v>
      </c>
      <c r="C5" s="3" t="s">
        <v>94</v>
      </c>
    </row>
    <row r="6" spans="1:3" x14ac:dyDescent="0.2">
      <c r="A6" s="3" t="s">
        <v>89</v>
      </c>
      <c r="B6" s="13" t="s">
        <v>128</v>
      </c>
      <c r="C6" s="3" t="s">
        <v>94</v>
      </c>
    </row>
    <row r="7" spans="1:3" x14ac:dyDescent="0.2">
      <c r="A7" s="3" t="s">
        <v>89</v>
      </c>
      <c r="B7" s="13" t="s">
        <v>129</v>
      </c>
      <c r="C7" s="3" t="s">
        <v>95</v>
      </c>
    </row>
    <row r="8" spans="1:3" x14ac:dyDescent="0.2">
      <c r="A8" s="3" t="s">
        <v>89</v>
      </c>
      <c r="B8" s="13" t="s">
        <v>3</v>
      </c>
      <c r="C8" s="3" t="s">
        <v>96</v>
      </c>
    </row>
    <row r="9" spans="1:3" x14ac:dyDescent="0.2">
      <c r="A9" s="3" t="s">
        <v>89</v>
      </c>
      <c r="B9" s="13" t="s">
        <v>4</v>
      </c>
      <c r="C9" s="3" t="s">
        <v>97</v>
      </c>
    </row>
    <row r="10" spans="1:3" x14ac:dyDescent="0.2">
      <c r="A10" s="3" t="s">
        <v>89</v>
      </c>
      <c r="B10" s="13" t="s">
        <v>5</v>
      </c>
      <c r="C10" s="3" t="s">
        <v>98</v>
      </c>
    </row>
    <row r="11" spans="1:3" x14ac:dyDescent="0.2">
      <c r="A11" s="3" t="s">
        <v>89</v>
      </c>
      <c r="B11" s="13" t="s">
        <v>79</v>
      </c>
      <c r="C11" s="3" t="s">
        <v>99</v>
      </c>
    </row>
    <row r="12" spans="1:3" x14ac:dyDescent="0.2">
      <c r="A12" s="3" t="s">
        <v>89</v>
      </c>
      <c r="B12" s="13" t="s">
        <v>123</v>
      </c>
      <c r="C12" s="11" t="s">
        <v>111</v>
      </c>
    </row>
    <row r="13" spans="1:3" x14ac:dyDescent="0.2">
      <c r="A13" s="3" t="s">
        <v>89</v>
      </c>
      <c r="B13" s="13" t="s">
        <v>6</v>
      </c>
      <c r="C13" s="3" t="s">
        <v>100</v>
      </c>
    </row>
    <row r="14" spans="1:3" x14ac:dyDescent="0.2">
      <c r="A14" s="3" t="s">
        <v>89</v>
      </c>
      <c r="B14" s="13" t="s">
        <v>7</v>
      </c>
      <c r="C14" s="3" t="s">
        <v>102</v>
      </c>
    </row>
    <row r="15" spans="1:3" x14ac:dyDescent="0.2">
      <c r="A15" s="3" t="s">
        <v>89</v>
      </c>
      <c r="B15" s="13" t="s">
        <v>8</v>
      </c>
      <c r="C15" s="3" t="s">
        <v>101</v>
      </c>
    </row>
    <row r="16" spans="1:3" x14ac:dyDescent="0.2">
      <c r="A16" s="3" t="s">
        <v>89</v>
      </c>
      <c r="B16" s="15" t="s">
        <v>124</v>
      </c>
      <c r="C16" s="3" t="s">
        <v>103</v>
      </c>
    </row>
    <row r="17" spans="1:3" x14ac:dyDescent="0.2">
      <c r="A17" s="3" t="s">
        <v>89</v>
      </c>
      <c r="B17" s="13" t="s">
        <v>125</v>
      </c>
      <c r="C17" s="3" t="s">
        <v>104</v>
      </c>
    </row>
    <row r="18" spans="1:3" x14ac:dyDescent="0.2">
      <c r="A18" s="3" t="s">
        <v>89</v>
      </c>
      <c r="B18" s="13" t="s">
        <v>126</v>
      </c>
      <c r="C18" s="3" t="s">
        <v>105</v>
      </c>
    </row>
    <row r="19" spans="1:3" x14ac:dyDescent="0.2">
      <c r="A19" s="3" t="s">
        <v>89</v>
      </c>
      <c r="B19" s="13" t="s">
        <v>127</v>
      </c>
      <c r="C19" s="3" t="s">
        <v>106</v>
      </c>
    </row>
    <row r="20" spans="1:3" x14ac:dyDescent="0.2">
      <c r="A20" s="3" t="s">
        <v>89</v>
      </c>
      <c r="B20" s="14" t="s">
        <v>75</v>
      </c>
      <c r="C20" s="3" t="s">
        <v>107</v>
      </c>
    </row>
    <row r="21" spans="1:3" x14ac:dyDescent="0.2">
      <c r="A21" s="3" t="s">
        <v>89</v>
      </c>
      <c r="B21" s="14" t="s">
        <v>17</v>
      </c>
      <c r="C21" s="3" t="s">
        <v>108</v>
      </c>
    </row>
    <row r="24" spans="1:3" x14ac:dyDescent="0.2">
      <c r="A24" s="3" t="s">
        <v>130</v>
      </c>
      <c r="B24" s="16" t="s">
        <v>13</v>
      </c>
      <c r="C24" s="3" t="s">
        <v>109</v>
      </c>
    </row>
    <row r="25" spans="1:3" x14ac:dyDescent="0.2">
      <c r="A25" s="3" t="s">
        <v>130</v>
      </c>
      <c r="B25" s="13" t="s">
        <v>14</v>
      </c>
      <c r="C25" s="3" t="s">
        <v>110</v>
      </c>
    </row>
    <row r="26" spans="1:3" x14ac:dyDescent="0.2">
      <c r="A26" s="3" t="s">
        <v>130</v>
      </c>
      <c r="B26" s="13" t="s">
        <v>15</v>
      </c>
      <c r="C26" s="12" t="s">
        <v>112</v>
      </c>
    </row>
    <row r="29" spans="1:3" x14ac:dyDescent="0.2">
      <c r="A29" s="3" t="s">
        <v>90</v>
      </c>
      <c r="B29" s="16" t="s">
        <v>0</v>
      </c>
      <c r="C29" s="3" t="s">
        <v>113</v>
      </c>
    </row>
    <row r="30" spans="1:3" x14ac:dyDescent="0.2">
      <c r="A30" s="3" t="s">
        <v>90</v>
      </c>
      <c r="B30" s="16" t="s">
        <v>1</v>
      </c>
      <c r="C30" s="3" t="s">
        <v>114</v>
      </c>
    </row>
    <row r="31" spans="1:3" x14ac:dyDescent="0.2">
      <c r="A31" s="3" t="s">
        <v>90</v>
      </c>
      <c r="B31" s="17" t="s">
        <v>2</v>
      </c>
      <c r="C31" s="3" t="s">
        <v>115</v>
      </c>
    </row>
    <row r="32" spans="1:3" x14ac:dyDescent="0.2">
      <c r="A32" s="3" t="s">
        <v>90</v>
      </c>
      <c r="B32" s="16" t="s">
        <v>9</v>
      </c>
      <c r="C32" s="3" t="s">
        <v>116</v>
      </c>
    </row>
    <row r="33" spans="1:3" x14ac:dyDescent="0.2">
      <c r="A33" s="3" t="s">
        <v>90</v>
      </c>
      <c r="B33" s="16" t="s">
        <v>10</v>
      </c>
      <c r="C33" s="3" t="s">
        <v>117</v>
      </c>
    </row>
    <row r="34" spans="1:3" x14ac:dyDescent="0.2">
      <c r="A34" s="3" t="s">
        <v>90</v>
      </c>
      <c r="B34" s="16" t="s">
        <v>11</v>
      </c>
      <c r="C34" s="3" t="s">
        <v>118</v>
      </c>
    </row>
    <row r="35" spans="1:3" x14ac:dyDescent="0.2">
      <c r="A35" s="3" t="s">
        <v>90</v>
      </c>
      <c r="B35" s="16" t="s">
        <v>12</v>
      </c>
      <c r="C35" s="3" t="s">
        <v>119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BFED-A4FF-6C4F-A7DA-684370443463}">
  <dimension ref="A1:V979"/>
  <sheetViews>
    <sheetView workbookViewId="0">
      <selection activeCell="S43" sqref="S43"/>
    </sheetView>
  </sheetViews>
  <sheetFormatPr baseColWidth="10" defaultColWidth="11.1640625" defaultRowHeight="16" x14ac:dyDescent="0.2"/>
  <cols>
    <col min="1" max="1" width="18" customWidth="1"/>
    <col min="2" max="2" width="6.83203125" style="5" bestFit="1" customWidth="1"/>
    <col min="3" max="3" width="11" style="5" bestFit="1" customWidth="1"/>
    <col min="4" max="4" width="13.83203125" style="5" bestFit="1" customWidth="1"/>
    <col min="5" max="5" width="8.33203125" style="5" bestFit="1" customWidth="1"/>
    <col min="6" max="6" width="10" style="5" bestFit="1" customWidth="1"/>
    <col min="7" max="7" width="4.33203125" style="5" bestFit="1" customWidth="1"/>
    <col min="8" max="8" width="5.1640625" style="5" bestFit="1" customWidth="1"/>
    <col min="9" max="9" width="5.83203125" style="5" bestFit="1" customWidth="1"/>
    <col min="10" max="10" width="11.1640625" style="5" bestFit="1" customWidth="1"/>
    <col min="11" max="11" width="11.83203125" bestFit="1" customWidth="1"/>
    <col min="12" max="14" width="9.83203125" bestFit="1" customWidth="1"/>
    <col min="15" max="15" width="5.6640625" bestFit="1" customWidth="1"/>
    <col min="16" max="16" width="7.1640625" bestFit="1" customWidth="1"/>
    <col min="17" max="17" width="10.1640625" bestFit="1" customWidth="1"/>
    <col min="18" max="18" width="7.1640625" bestFit="1" customWidth="1"/>
    <col min="19" max="19" width="13" style="5" bestFit="1" customWidth="1"/>
    <col min="20" max="20" width="28.5" bestFit="1" customWidth="1"/>
    <col min="21" max="22" width="10.5" customWidth="1"/>
  </cols>
  <sheetData>
    <row r="1" spans="1:22" s="9" customFormat="1" x14ac:dyDescent="0.2">
      <c r="A1" s="6" t="s">
        <v>81</v>
      </c>
      <c r="B1" s="7" t="s">
        <v>16</v>
      </c>
      <c r="C1" s="7" t="s">
        <v>82</v>
      </c>
      <c r="D1" s="8" t="s">
        <v>77</v>
      </c>
      <c r="E1" s="8" t="s">
        <v>128</v>
      </c>
      <c r="F1" s="8" t="s">
        <v>129</v>
      </c>
      <c r="G1" s="8" t="s">
        <v>3</v>
      </c>
      <c r="H1" s="8" t="s">
        <v>4</v>
      </c>
      <c r="I1" s="8" t="s">
        <v>5</v>
      </c>
      <c r="J1" s="8" t="s">
        <v>79</v>
      </c>
      <c r="K1" s="9" t="s">
        <v>123</v>
      </c>
      <c r="L1" s="9" t="s">
        <v>6</v>
      </c>
      <c r="M1" s="9" t="s">
        <v>7</v>
      </c>
      <c r="N1" s="9" t="s">
        <v>8</v>
      </c>
      <c r="O1" s="10" t="s">
        <v>124</v>
      </c>
      <c r="P1" s="9" t="s">
        <v>125</v>
      </c>
      <c r="Q1" s="9" t="s">
        <v>126</v>
      </c>
      <c r="R1" s="9" t="s">
        <v>127</v>
      </c>
      <c r="S1" s="7" t="s">
        <v>75</v>
      </c>
      <c r="T1" s="6" t="s">
        <v>17</v>
      </c>
    </row>
    <row r="2" spans="1:22" x14ac:dyDescent="0.2">
      <c r="A2" s="2" t="s">
        <v>86</v>
      </c>
      <c r="B2" s="4" t="s">
        <v>26</v>
      </c>
      <c r="C2" s="4" t="s">
        <v>83</v>
      </c>
      <c r="D2" s="5" t="s">
        <v>85</v>
      </c>
      <c r="E2" s="4">
        <v>16</v>
      </c>
      <c r="F2" s="4">
        <v>16</v>
      </c>
      <c r="G2" s="4">
        <v>1</v>
      </c>
      <c r="H2" s="4">
        <v>1</v>
      </c>
      <c r="I2" s="4">
        <v>1</v>
      </c>
      <c r="J2" s="4">
        <v>1</v>
      </c>
      <c r="K2" s="2">
        <v>-1.544E-3</v>
      </c>
      <c r="L2" s="2">
        <v>-1.61E-2</v>
      </c>
      <c r="M2" s="2">
        <v>-8.6E-3</v>
      </c>
      <c r="N2" s="2">
        <v>-7.8279999999999999E-3</v>
      </c>
      <c r="O2" s="1">
        <v>201.8</v>
      </c>
      <c r="P2" s="2">
        <v>0.315</v>
      </c>
      <c r="Q2" s="2">
        <v>38.78</v>
      </c>
      <c r="R2" s="2">
        <v>0.315</v>
      </c>
      <c r="S2" s="4">
        <v>1</v>
      </c>
    </row>
    <row r="3" spans="1:22" x14ac:dyDescent="0.2">
      <c r="A3" s="2" t="s">
        <v>86</v>
      </c>
      <c r="B3" s="4" t="s">
        <v>24</v>
      </c>
      <c r="C3" s="4" t="s">
        <v>83</v>
      </c>
      <c r="D3" s="5" t="s">
        <v>85</v>
      </c>
      <c r="E3" s="4">
        <v>16</v>
      </c>
      <c r="F3" s="4">
        <v>16</v>
      </c>
      <c r="G3" s="4">
        <v>1</v>
      </c>
      <c r="H3" s="4">
        <v>1</v>
      </c>
      <c r="I3" s="4">
        <v>2</v>
      </c>
      <c r="J3" s="4">
        <v>2</v>
      </c>
      <c r="K3" s="2">
        <v>-3.2810000000000001E-3</v>
      </c>
      <c r="L3" s="2">
        <v>-1.0959999999999999E-2</v>
      </c>
      <c r="M3" s="2">
        <v>-1.0829999999999999E-2</v>
      </c>
      <c r="N3" s="2">
        <v>-1.8759999999999999E-2</v>
      </c>
      <c r="O3" s="1">
        <v>201.6</v>
      </c>
      <c r="P3" s="2">
        <v>0.314</v>
      </c>
      <c r="Q3" s="2">
        <v>37.19</v>
      </c>
      <c r="R3" s="2">
        <v>0.314</v>
      </c>
      <c r="S3" s="4">
        <v>1</v>
      </c>
      <c r="T3" s="2"/>
      <c r="U3" s="2"/>
    </row>
    <row r="4" spans="1:22" x14ac:dyDescent="0.2">
      <c r="A4" s="2" t="s">
        <v>87</v>
      </c>
      <c r="B4" s="4" t="s">
        <v>32</v>
      </c>
      <c r="C4" s="4" t="s">
        <v>83</v>
      </c>
      <c r="D4" s="5" t="s">
        <v>85</v>
      </c>
      <c r="E4" s="4">
        <v>16</v>
      </c>
      <c r="F4" s="4">
        <v>16</v>
      </c>
      <c r="G4" s="4">
        <v>1</v>
      </c>
      <c r="H4" s="4">
        <v>1</v>
      </c>
      <c r="I4" s="4">
        <v>3</v>
      </c>
      <c r="J4" s="4">
        <v>3</v>
      </c>
      <c r="K4" s="2">
        <v>-3.6489999999999999E-3</v>
      </c>
      <c r="L4" s="2">
        <v>-1.4449999999999999E-2</v>
      </c>
      <c r="M4" s="2">
        <v>-1.268E-2</v>
      </c>
      <c r="N4" s="2">
        <v>-1.644E-2</v>
      </c>
      <c r="O4" s="1">
        <v>199.2</v>
      </c>
      <c r="P4">
        <v>0.22700000000000001</v>
      </c>
      <c r="Q4">
        <v>35.590000000000003</v>
      </c>
      <c r="R4">
        <v>0.22700000000000001</v>
      </c>
      <c r="S4" s="4">
        <v>1</v>
      </c>
      <c r="T4" s="3"/>
    </row>
    <row r="5" spans="1:22" x14ac:dyDescent="0.2">
      <c r="A5" s="2" t="s">
        <v>87</v>
      </c>
      <c r="B5" s="4" t="s">
        <v>36</v>
      </c>
      <c r="C5" s="4" t="s">
        <v>83</v>
      </c>
      <c r="D5" s="5" t="s">
        <v>78</v>
      </c>
      <c r="E5" s="4">
        <v>12</v>
      </c>
      <c r="F5" s="4">
        <v>12</v>
      </c>
      <c r="G5" s="4">
        <v>1</v>
      </c>
      <c r="H5" s="4">
        <v>2</v>
      </c>
      <c r="I5" s="4">
        <v>4</v>
      </c>
      <c r="J5" s="4">
        <v>1</v>
      </c>
      <c r="K5" s="2">
        <v>-1.4419999999999999E-3</v>
      </c>
      <c r="L5" s="2">
        <v>-5.6290000000000003E-3</v>
      </c>
      <c r="M5" s="2">
        <v>-4.3899999999999998E-3</v>
      </c>
      <c r="N5" s="2">
        <v>-3.4759999999999999E-3</v>
      </c>
      <c r="O5" s="1">
        <v>200</v>
      </c>
      <c r="P5" s="2">
        <v>0.115</v>
      </c>
      <c r="Q5" s="2">
        <v>28.29</v>
      </c>
      <c r="R5" s="2">
        <v>0.115</v>
      </c>
      <c r="S5" s="4">
        <v>1</v>
      </c>
      <c r="T5" s="2"/>
      <c r="U5" s="2"/>
    </row>
    <row r="6" spans="1:22" x14ac:dyDescent="0.2">
      <c r="A6" s="2" t="s">
        <v>86</v>
      </c>
      <c r="B6" s="4" t="s">
        <v>26</v>
      </c>
      <c r="C6" s="4" t="s">
        <v>83</v>
      </c>
      <c r="D6" s="5" t="s">
        <v>78</v>
      </c>
      <c r="E6" s="4">
        <v>12</v>
      </c>
      <c r="F6" s="4">
        <v>12</v>
      </c>
      <c r="G6" s="4">
        <v>1</v>
      </c>
      <c r="H6" s="4">
        <v>2</v>
      </c>
      <c r="I6" s="4">
        <v>6</v>
      </c>
      <c r="J6" s="4">
        <v>2</v>
      </c>
      <c r="K6" s="2">
        <v>-7.4529999999999996E-4</v>
      </c>
      <c r="L6" s="2">
        <v>-8.2410000000000001E-3</v>
      </c>
      <c r="M6" s="2">
        <v>-9.1809999999999999E-3</v>
      </c>
      <c r="N6" s="2">
        <v>-9.8569999999999994E-3</v>
      </c>
      <c r="O6" s="1">
        <v>203.6</v>
      </c>
      <c r="P6">
        <v>0.21</v>
      </c>
      <c r="Q6">
        <v>34.44</v>
      </c>
      <c r="R6">
        <v>0.21</v>
      </c>
      <c r="S6" s="4">
        <v>1</v>
      </c>
      <c r="T6" s="2"/>
    </row>
    <row r="7" spans="1:22" x14ac:dyDescent="0.2">
      <c r="A7" s="2" t="s">
        <v>86</v>
      </c>
      <c r="B7" s="4" t="s">
        <v>18</v>
      </c>
      <c r="C7" s="4" t="s">
        <v>83</v>
      </c>
      <c r="D7" s="5" t="s">
        <v>78</v>
      </c>
      <c r="E7" s="4">
        <v>12</v>
      </c>
      <c r="F7" s="4">
        <v>12</v>
      </c>
      <c r="G7" s="4">
        <v>1</v>
      </c>
      <c r="H7" s="4">
        <v>3</v>
      </c>
      <c r="I7" s="4">
        <v>7</v>
      </c>
      <c r="J7" s="4">
        <v>1</v>
      </c>
      <c r="K7" s="2">
        <v>-1.647E-3</v>
      </c>
      <c r="L7" s="2">
        <v>-9.8429999999999993E-3</v>
      </c>
      <c r="M7" s="2">
        <v>-9.5119999999999996E-3</v>
      </c>
      <c r="N7" s="2">
        <v>-1.0240000000000001E-2</v>
      </c>
      <c r="O7" s="1">
        <v>204</v>
      </c>
      <c r="P7" s="2">
        <v>0.2</v>
      </c>
      <c r="Q7" s="2">
        <v>32.200000000000003</v>
      </c>
      <c r="R7" s="2">
        <v>0.2</v>
      </c>
      <c r="S7" s="4">
        <v>1</v>
      </c>
    </row>
    <row r="8" spans="1:22" x14ac:dyDescent="0.2">
      <c r="A8" s="2" t="s">
        <v>87</v>
      </c>
      <c r="B8" s="4" t="s">
        <v>31</v>
      </c>
      <c r="C8" s="4" t="s">
        <v>83</v>
      </c>
      <c r="D8" s="5" t="s">
        <v>78</v>
      </c>
      <c r="E8" s="4">
        <v>12</v>
      </c>
      <c r="F8" s="4">
        <v>12</v>
      </c>
      <c r="G8" s="4">
        <v>1</v>
      </c>
      <c r="H8" s="4">
        <v>3</v>
      </c>
      <c r="I8" s="4">
        <v>8</v>
      </c>
      <c r="J8" s="4">
        <v>2</v>
      </c>
      <c r="K8" s="2">
        <v>-3.2139999999999998E-3</v>
      </c>
      <c r="L8" s="2">
        <v>-7.0809999999999996E-3</v>
      </c>
      <c r="M8" s="2">
        <v>-7.9939999999999994E-3</v>
      </c>
      <c r="N8" s="2">
        <v>-9.1109999999999993E-3</v>
      </c>
      <c r="O8" s="1">
        <v>204.2</v>
      </c>
      <c r="P8">
        <v>0.17100000000000001</v>
      </c>
      <c r="Q8">
        <v>31.92</v>
      </c>
      <c r="R8">
        <v>0.17100000000000001</v>
      </c>
      <c r="S8" s="4">
        <v>1</v>
      </c>
      <c r="T8" s="2"/>
    </row>
    <row r="9" spans="1:22" x14ac:dyDescent="0.2">
      <c r="A9" s="2" t="s">
        <v>87</v>
      </c>
      <c r="B9" s="4" t="s">
        <v>33</v>
      </c>
      <c r="C9" s="4" t="s">
        <v>83</v>
      </c>
      <c r="D9" s="5" t="s">
        <v>78</v>
      </c>
      <c r="E9" s="4">
        <v>12</v>
      </c>
      <c r="F9" s="4">
        <v>12</v>
      </c>
      <c r="G9" s="4">
        <v>1</v>
      </c>
      <c r="H9" s="4">
        <v>3</v>
      </c>
      <c r="I9" s="4">
        <v>9</v>
      </c>
      <c r="J9" s="4">
        <v>3</v>
      </c>
      <c r="K9" s="2">
        <v>-2.276E-4</v>
      </c>
      <c r="L9" s="2">
        <v>-1.192E-2</v>
      </c>
      <c r="M9" s="2">
        <v>-1.1169999999999999E-2</v>
      </c>
      <c r="N9" s="2">
        <v>-1.2999999999999999E-2</v>
      </c>
      <c r="O9" s="1">
        <v>202.8</v>
      </c>
      <c r="P9" s="2">
        <v>0.29599999999999999</v>
      </c>
      <c r="Q9" s="2">
        <v>37.119999999999997</v>
      </c>
      <c r="R9" s="2">
        <v>0.29599999999999999</v>
      </c>
      <c r="S9" s="4">
        <v>1</v>
      </c>
    </row>
    <row r="10" spans="1:22" x14ac:dyDescent="0.2">
      <c r="A10" s="2" t="s">
        <v>86</v>
      </c>
      <c r="B10" s="4" t="s">
        <v>21</v>
      </c>
      <c r="C10" s="4" t="s">
        <v>83</v>
      </c>
      <c r="D10" s="5" t="s">
        <v>76</v>
      </c>
      <c r="E10" s="4">
        <v>8</v>
      </c>
      <c r="F10" s="4">
        <v>8</v>
      </c>
      <c r="G10" s="4">
        <v>1</v>
      </c>
      <c r="H10" s="4">
        <v>4</v>
      </c>
      <c r="I10" s="4">
        <v>10</v>
      </c>
      <c r="J10" s="4">
        <v>1</v>
      </c>
      <c r="K10" s="2">
        <v>-2.5200000000000001E-3</v>
      </c>
      <c r="L10" s="2">
        <v>-3.503E-3</v>
      </c>
      <c r="M10" s="2">
        <v>-3.4199999999999999E-3</v>
      </c>
      <c r="N10" s="2">
        <v>-5.9239999999999996E-3</v>
      </c>
      <c r="O10" s="1">
        <v>202.4</v>
      </c>
      <c r="P10" s="2">
        <v>4.1000000000000002E-2</v>
      </c>
      <c r="Q10" s="2">
        <v>19.79</v>
      </c>
      <c r="R10" s="2">
        <v>4.1000000000000002E-2</v>
      </c>
      <c r="S10" s="4">
        <v>1</v>
      </c>
    </row>
    <row r="11" spans="1:22" x14ac:dyDescent="0.2">
      <c r="A11" s="2" t="s">
        <v>86</v>
      </c>
      <c r="B11" s="4" t="s">
        <v>20</v>
      </c>
      <c r="C11" s="4" t="s">
        <v>83</v>
      </c>
      <c r="D11" s="5" t="s">
        <v>76</v>
      </c>
      <c r="E11" s="4">
        <v>8</v>
      </c>
      <c r="F11" s="4">
        <v>8</v>
      </c>
      <c r="G11" s="4">
        <v>1</v>
      </c>
      <c r="H11" s="4">
        <v>4</v>
      </c>
      <c r="I11" s="4">
        <v>11</v>
      </c>
      <c r="J11" s="4">
        <v>2</v>
      </c>
      <c r="K11" s="2">
        <v>-2.2079999999999999E-3</v>
      </c>
      <c r="L11" s="2">
        <v>-3.6879999999999999E-3</v>
      </c>
      <c r="M11" s="2">
        <v>-4.5269999999999998E-3</v>
      </c>
      <c r="N11" s="2">
        <v>-5.9160000000000003E-3</v>
      </c>
      <c r="O11" s="1">
        <v>203.4</v>
      </c>
      <c r="P11" s="2">
        <v>0.04</v>
      </c>
      <c r="Q11" s="2">
        <v>21.17</v>
      </c>
      <c r="R11" s="2">
        <v>0.04</v>
      </c>
      <c r="S11" s="4">
        <v>1</v>
      </c>
    </row>
    <row r="12" spans="1:22" ht="16" customHeight="1" x14ac:dyDescent="0.2">
      <c r="A12" s="2" t="s">
        <v>87</v>
      </c>
      <c r="B12" s="4" t="s">
        <v>31</v>
      </c>
      <c r="C12" s="4" t="s">
        <v>83</v>
      </c>
      <c r="D12" s="5" t="s">
        <v>76</v>
      </c>
      <c r="E12" s="4">
        <v>8</v>
      </c>
      <c r="F12" s="4">
        <v>8</v>
      </c>
      <c r="G12" s="4">
        <v>1</v>
      </c>
      <c r="H12" s="4">
        <v>4</v>
      </c>
      <c r="I12" s="4">
        <v>12</v>
      </c>
      <c r="J12" s="4">
        <v>3</v>
      </c>
      <c r="K12" s="2">
        <v>-1.15E-3</v>
      </c>
      <c r="L12" s="2">
        <v>-3.1229999999999999E-3</v>
      </c>
      <c r="M12" s="2">
        <v>-3.5630000000000002E-3</v>
      </c>
      <c r="N12" s="2">
        <v>-2.5119999999999999E-3</v>
      </c>
      <c r="O12" s="1">
        <v>204.2</v>
      </c>
      <c r="P12" s="2">
        <v>5.5E-2</v>
      </c>
      <c r="Q12" s="2">
        <v>20.91</v>
      </c>
      <c r="R12" s="2">
        <v>5.5E-2</v>
      </c>
      <c r="S12" s="4">
        <v>1</v>
      </c>
      <c r="V12" s="2"/>
    </row>
    <row r="13" spans="1:22" x14ac:dyDescent="0.2">
      <c r="A13" s="2" t="s">
        <v>86</v>
      </c>
      <c r="B13" s="4" t="s">
        <v>19</v>
      </c>
      <c r="C13" s="4" t="s">
        <v>83</v>
      </c>
      <c r="D13" s="5" t="s">
        <v>78</v>
      </c>
      <c r="E13" s="4">
        <v>12</v>
      </c>
      <c r="F13" s="4">
        <v>16</v>
      </c>
      <c r="G13" s="4">
        <v>2</v>
      </c>
      <c r="H13" s="4">
        <v>1</v>
      </c>
      <c r="I13" s="4">
        <v>1</v>
      </c>
      <c r="J13" s="4">
        <v>1</v>
      </c>
      <c r="K13" s="2">
        <v>-5.1609999999999998E-3</v>
      </c>
      <c r="L13" s="2">
        <v>-1.668E-2</v>
      </c>
      <c r="M13" s="2">
        <v>-1.2970000000000001E-2</v>
      </c>
      <c r="N13" s="2">
        <v>-1.653E-2</v>
      </c>
      <c r="O13" s="1">
        <v>201.8</v>
      </c>
      <c r="P13">
        <v>0.28799999999999998</v>
      </c>
      <c r="Q13" s="2">
        <v>34.56</v>
      </c>
      <c r="R13">
        <v>0.28799999999999998</v>
      </c>
      <c r="S13" s="4">
        <v>1</v>
      </c>
      <c r="T13" s="2"/>
    </row>
    <row r="14" spans="1:22" x14ac:dyDescent="0.2">
      <c r="A14" s="2" t="s">
        <v>86</v>
      </c>
      <c r="B14" s="4" t="s">
        <v>20</v>
      </c>
      <c r="C14" s="4" t="s">
        <v>83</v>
      </c>
      <c r="D14" s="5" t="s">
        <v>78</v>
      </c>
      <c r="E14" s="4">
        <v>12</v>
      </c>
      <c r="F14" s="4">
        <v>16</v>
      </c>
      <c r="G14" s="4">
        <v>2</v>
      </c>
      <c r="H14" s="4">
        <v>1</v>
      </c>
      <c r="I14" s="4">
        <v>2</v>
      </c>
      <c r="J14" s="4">
        <v>2</v>
      </c>
      <c r="K14" s="2">
        <v>-4.2810000000000001E-3</v>
      </c>
      <c r="L14" s="2">
        <v>-9.7330000000000003E-3</v>
      </c>
      <c r="M14" s="2">
        <v>-8.3119999999999999E-3</v>
      </c>
      <c r="N14" s="2">
        <v>-5.5380000000000004E-3</v>
      </c>
      <c r="O14" s="1">
        <v>201.6</v>
      </c>
      <c r="P14">
        <v>0.184</v>
      </c>
      <c r="Q14" s="2">
        <v>30.28</v>
      </c>
      <c r="R14">
        <v>0.184</v>
      </c>
      <c r="S14" s="4">
        <v>1</v>
      </c>
      <c r="T14" s="2"/>
    </row>
    <row r="15" spans="1:22" x14ac:dyDescent="0.2">
      <c r="A15" s="2" t="s">
        <v>86</v>
      </c>
      <c r="B15" s="4" t="s">
        <v>25</v>
      </c>
      <c r="C15" s="4" t="s">
        <v>83</v>
      </c>
      <c r="D15" s="5" t="s">
        <v>78</v>
      </c>
      <c r="E15" s="4">
        <v>12</v>
      </c>
      <c r="F15" s="4">
        <v>16</v>
      </c>
      <c r="G15" s="4">
        <v>2</v>
      </c>
      <c r="H15" s="4">
        <v>1</v>
      </c>
      <c r="I15" s="4">
        <v>3</v>
      </c>
      <c r="J15" s="4">
        <v>3</v>
      </c>
      <c r="K15" s="2">
        <v>-4.28E-3</v>
      </c>
      <c r="L15" s="2">
        <v>-5.0340000000000003E-3</v>
      </c>
      <c r="M15" s="2">
        <v>-4.3020000000000003E-3</v>
      </c>
      <c r="N15" s="2">
        <v>-3.787E-3</v>
      </c>
      <c r="O15" s="1">
        <v>199.2</v>
      </c>
      <c r="P15" s="2">
        <v>0.03</v>
      </c>
      <c r="Q15" s="2">
        <v>18.3</v>
      </c>
      <c r="R15" s="2">
        <v>0.03</v>
      </c>
      <c r="S15" s="4">
        <v>1</v>
      </c>
    </row>
    <row r="16" spans="1:22" x14ac:dyDescent="0.2">
      <c r="A16" s="2" t="s">
        <v>87</v>
      </c>
      <c r="B16" s="4" t="s">
        <v>33</v>
      </c>
      <c r="C16" s="4" t="s">
        <v>83</v>
      </c>
      <c r="D16" s="5" t="s">
        <v>85</v>
      </c>
      <c r="E16" s="4">
        <v>16</v>
      </c>
      <c r="F16" s="4">
        <v>12</v>
      </c>
      <c r="G16" s="4">
        <v>2</v>
      </c>
      <c r="H16" s="4">
        <v>2</v>
      </c>
      <c r="I16" s="4">
        <v>4</v>
      </c>
      <c r="J16" s="4">
        <v>1</v>
      </c>
      <c r="K16" s="2">
        <v>-2.1840000000000002E-3</v>
      </c>
      <c r="L16" s="2">
        <v>-9.5829999999999995E-3</v>
      </c>
      <c r="M16" s="2">
        <v>-5.359E-3</v>
      </c>
      <c r="N16" s="2">
        <v>-3.4640000000000001E-3</v>
      </c>
      <c r="O16" s="1">
        <v>200</v>
      </c>
      <c r="P16" s="2">
        <v>0.27600000000000002</v>
      </c>
      <c r="Q16" s="2">
        <v>36.54</v>
      </c>
      <c r="R16" s="2">
        <v>0.27600000000000002</v>
      </c>
      <c r="S16" s="4">
        <v>1</v>
      </c>
    </row>
    <row r="17" spans="1:22" x14ac:dyDescent="0.2">
      <c r="A17" s="2" t="s">
        <v>86</v>
      </c>
      <c r="B17" s="4" t="s">
        <v>26</v>
      </c>
      <c r="C17" s="4" t="s">
        <v>83</v>
      </c>
      <c r="D17" s="5" t="s">
        <v>85</v>
      </c>
      <c r="E17" s="4">
        <v>16</v>
      </c>
      <c r="F17" s="4">
        <v>12</v>
      </c>
      <c r="G17" s="4">
        <v>2</v>
      </c>
      <c r="H17" s="4">
        <v>2</v>
      </c>
      <c r="I17" s="4">
        <v>6</v>
      </c>
      <c r="J17" s="4">
        <v>2</v>
      </c>
      <c r="K17" s="2">
        <v>-1.843E-3</v>
      </c>
      <c r="L17" s="2">
        <v>-1.451E-2</v>
      </c>
      <c r="M17" s="2">
        <v>-1.2239999999999999E-2</v>
      </c>
      <c r="N17" s="2">
        <v>-1.098E-2</v>
      </c>
      <c r="O17" s="1">
        <v>203.6</v>
      </c>
      <c r="P17" s="2">
        <v>0.253</v>
      </c>
      <c r="Q17" s="2">
        <v>36.200000000000003</v>
      </c>
      <c r="R17" s="2">
        <v>0.253</v>
      </c>
      <c r="S17" s="4">
        <v>1</v>
      </c>
    </row>
    <row r="18" spans="1:22" x14ac:dyDescent="0.2">
      <c r="A18" s="2" t="s">
        <v>87</v>
      </c>
      <c r="B18" s="4" t="s">
        <v>30</v>
      </c>
      <c r="C18" s="4" t="s">
        <v>83</v>
      </c>
      <c r="D18" s="5" t="s">
        <v>76</v>
      </c>
      <c r="E18" s="4">
        <v>8</v>
      </c>
      <c r="F18" s="4">
        <v>12</v>
      </c>
      <c r="G18" s="4">
        <v>2</v>
      </c>
      <c r="H18" s="4">
        <v>3</v>
      </c>
      <c r="I18" s="4">
        <v>7</v>
      </c>
      <c r="J18" s="4">
        <v>1</v>
      </c>
      <c r="K18" s="2">
        <v>-4.1549999999999998E-3</v>
      </c>
      <c r="L18" s="2">
        <v>-3.898E-3</v>
      </c>
      <c r="M18" s="2">
        <v>-2.8509999999999998E-3</v>
      </c>
      <c r="N18" s="2">
        <v>-2.9819999999999998E-3</v>
      </c>
      <c r="O18" s="1">
        <v>204</v>
      </c>
      <c r="P18">
        <v>2.4E-2</v>
      </c>
      <c r="Q18" s="2">
        <v>17.46</v>
      </c>
      <c r="R18">
        <v>2.4E-2</v>
      </c>
      <c r="S18" s="4">
        <v>1</v>
      </c>
      <c r="T18" s="3"/>
    </row>
    <row r="19" spans="1:22" x14ac:dyDescent="0.2">
      <c r="A19" s="2" t="s">
        <v>86</v>
      </c>
      <c r="B19" s="4" t="s">
        <v>29</v>
      </c>
      <c r="C19" s="4" t="s">
        <v>83</v>
      </c>
      <c r="D19" s="5" t="s">
        <v>76</v>
      </c>
      <c r="E19" s="4">
        <v>8</v>
      </c>
      <c r="F19" s="4">
        <v>12</v>
      </c>
      <c r="G19" s="4">
        <v>2</v>
      </c>
      <c r="H19" s="4">
        <v>3</v>
      </c>
      <c r="I19" s="4">
        <v>8</v>
      </c>
      <c r="J19" s="4">
        <v>2</v>
      </c>
      <c r="K19" s="2">
        <v>-4.0759999999999998E-3</v>
      </c>
      <c r="L19" s="2">
        <v>-5.7499999999999999E-3</v>
      </c>
      <c r="M19" s="2">
        <v>-4.0660000000000002E-3</v>
      </c>
      <c r="N19" s="2">
        <v>-3.5820000000000001E-3</v>
      </c>
      <c r="O19" s="1">
        <v>204.2</v>
      </c>
      <c r="P19" s="2">
        <v>0.04</v>
      </c>
      <c r="Q19" s="2">
        <v>20.170000000000002</v>
      </c>
      <c r="R19" s="2">
        <v>0.04</v>
      </c>
      <c r="S19" s="4">
        <v>1</v>
      </c>
    </row>
    <row r="20" spans="1:22" x14ac:dyDescent="0.2">
      <c r="A20" s="2" t="s">
        <v>86</v>
      </c>
      <c r="B20" s="4" t="s">
        <v>26</v>
      </c>
      <c r="C20" s="4" t="s">
        <v>83</v>
      </c>
      <c r="D20" s="5" t="s">
        <v>85</v>
      </c>
      <c r="E20" s="4">
        <v>16</v>
      </c>
      <c r="F20" s="4">
        <v>12</v>
      </c>
      <c r="G20" s="4">
        <v>2</v>
      </c>
      <c r="H20" s="4">
        <v>3</v>
      </c>
      <c r="I20" s="4">
        <v>9</v>
      </c>
      <c r="J20" s="4">
        <v>3</v>
      </c>
      <c r="K20" s="2">
        <v>-4.4219999999999997E-3</v>
      </c>
      <c r="L20" s="2">
        <v>-1.789E-2</v>
      </c>
      <c r="M20" s="2">
        <v>-1.525E-2</v>
      </c>
      <c r="N20" s="2">
        <v>-1.421E-2</v>
      </c>
      <c r="O20" s="1">
        <v>202.8</v>
      </c>
      <c r="P20" s="2">
        <v>0.46</v>
      </c>
      <c r="Q20" s="2">
        <v>42.62</v>
      </c>
      <c r="R20" s="2">
        <v>0.46</v>
      </c>
      <c r="S20" s="4">
        <v>1</v>
      </c>
    </row>
    <row r="21" spans="1:22" x14ac:dyDescent="0.2">
      <c r="A21" s="2" t="s">
        <v>87</v>
      </c>
      <c r="B21" s="4" t="s">
        <v>31</v>
      </c>
      <c r="C21" s="4" t="s">
        <v>83</v>
      </c>
      <c r="D21" s="5" t="s">
        <v>78</v>
      </c>
      <c r="E21" s="4">
        <v>12</v>
      </c>
      <c r="F21" s="4">
        <v>8</v>
      </c>
      <c r="G21" s="4">
        <v>2</v>
      </c>
      <c r="H21" s="4">
        <v>4</v>
      </c>
      <c r="I21" s="4">
        <v>10</v>
      </c>
      <c r="J21" s="4">
        <v>1</v>
      </c>
      <c r="K21" s="2">
        <v>-1.207E-3</v>
      </c>
      <c r="L21" s="2">
        <v>-7.3429999999999997E-3</v>
      </c>
      <c r="M21" s="2">
        <v>-7.0369999999999999E-3</v>
      </c>
      <c r="N21" s="2">
        <v>-4.6839999999999998E-3</v>
      </c>
      <c r="O21" s="1">
        <v>202.4</v>
      </c>
      <c r="P21" s="2">
        <v>0.17199999999999999</v>
      </c>
      <c r="Q21" s="2">
        <v>31.91</v>
      </c>
      <c r="R21" s="2">
        <v>0.17199999999999999</v>
      </c>
      <c r="S21" s="4">
        <v>1</v>
      </c>
    </row>
    <row r="22" spans="1:22" x14ac:dyDescent="0.2">
      <c r="A22" s="2" t="s">
        <v>86</v>
      </c>
      <c r="B22" s="4" t="s">
        <v>29</v>
      </c>
      <c r="C22" s="4" t="s">
        <v>83</v>
      </c>
      <c r="D22" s="5" t="s">
        <v>78</v>
      </c>
      <c r="E22" s="4">
        <v>12</v>
      </c>
      <c r="F22" s="4">
        <v>8</v>
      </c>
      <c r="G22" s="4">
        <v>2</v>
      </c>
      <c r="H22" s="4">
        <v>4</v>
      </c>
      <c r="I22" s="4">
        <v>11</v>
      </c>
      <c r="J22" s="4">
        <v>2</v>
      </c>
      <c r="K22" s="2">
        <v>-7.5790000000000005E-4</v>
      </c>
      <c r="L22" s="2">
        <v>-1.1209999999999999E-2</v>
      </c>
      <c r="M22" s="2">
        <v>-1.133E-2</v>
      </c>
      <c r="N22" s="2">
        <v>-8.9490000000000004E-3</v>
      </c>
      <c r="O22" s="1">
        <v>203.4</v>
      </c>
      <c r="P22" s="2">
        <v>0.16900000000000001</v>
      </c>
      <c r="Q22" s="2">
        <v>31.24</v>
      </c>
      <c r="R22" s="2">
        <v>0.16900000000000001</v>
      </c>
      <c r="S22" s="4">
        <v>1</v>
      </c>
    </row>
    <row r="23" spans="1:22" x14ac:dyDescent="0.2">
      <c r="A23" s="2" t="s">
        <v>87</v>
      </c>
      <c r="B23" s="4" t="s">
        <v>30</v>
      </c>
      <c r="C23" s="4" t="s">
        <v>83</v>
      </c>
      <c r="D23" s="5" t="s">
        <v>78</v>
      </c>
      <c r="E23" s="4">
        <v>12</v>
      </c>
      <c r="F23" s="4">
        <v>8</v>
      </c>
      <c r="G23" s="4">
        <v>2</v>
      </c>
      <c r="H23" s="4">
        <v>4</v>
      </c>
      <c r="I23" s="4">
        <v>12</v>
      </c>
      <c r="J23" s="4">
        <v>3</v>
      </c>
      <c r="K23" s="2">
        <v>-5.4219999999999995E-4</v>
      </c>
      <c r="L23" s="2">
        <v>-8.6140000000000001E-3</v>
      </c>
      <c r="M23" s="2">
        <v>-8.4589999999999995E-3</v>
      </c>
      <c r="N23" s="2">
        <v>-7.1510000000000002E-3</v>
      </c>
      <c r="O23" s="1">
        <v>204.2</v>
      </c>
      <c r="P23" s="2">
        <v>0.25800000000000001</v>
      </c>
      <c r="Q23" s="2">
        <v>34.94</v>
      </c>
      <c r="R23" s="2">
        <v>0.25800000000000001</v>
      </c>
      <c r="S23" s="4">
        <v>1</v>
      </c>
      <c r="V23" s="2"/>
    </row>
    <row r="24" spans="1:22" x14ac:dyDescent="0.2">
      <c r="A24" s="2" t="s">
        <v>87</v>
      </c>
      <c r="B24" s="4" t="s">
        <v>36</v>
      </c>
      <c r="C24" s="4" t="s">
        <v>83</v>
      </c>
      <c r="D24" s="5" t="s">
        <v>85</v>
      </c>
      <c r="E24" s="4">
        <v>16</v>
      </c>
      <c r="F24" s="4">
        <v>16</v>
      </c>
      <c r="G24" s="4">
        <v>3</v>
      </c>
      <c r="H24" s="4">
        <v>1</v>
      </c>
      <c r="I24" s="4">
        <v>1</v>
      </c>
      <c r="J24" s="4">
        <v>1</v>
      </c>
      <c r="K24" s="2">
        <v>-7.3340000000000002E-3</v>
      </c>
      <c r="L24" s="2">
        <v>-3.2719999999999999E-2</v>
      </c>
      <c r="M24" s="2">
        <v>-1.4419999999999999E-3</v>
      </c>
      <c r="N24" s="2">
        <v>-5.0509999999999999E-3</v>
      </c>
      <c r="O24" s="1">
        <v>201.8</v>
      </c>
      <c r="P24" s="2">
        <v>0.315</v>
      </c>
      <c r="Q24" s="2">
        <v>38.93</v>
      </c>
      <c r="R24" s="2">
        <v>0.315</v>
      </c>
      <c r="S24" s="4">
        <v>1</v>
      </c>
    </row>
    <row r="25" spans="1:22" x14ac:dyDescent="0.2">
      <c r="A25" s="2" t="s">
        <v>87</v>
      </c>
      <c r="B25" s="4" t="s">
        <v>36</v>
      </c>
      <c r="C25" s="4" t="s">
        <v>83</v>
      </c>
      <c r="D25" s="5" t="s">
        <v>85</v>
      </c>
      <c r="E25" s="4">
        <v>16</v>
      </c>
      <c r="F25" s="4">
        <v>16</v>
      </c>
      <c r="G25" s="4">
        <v>3</v>
      </c>
      <c r="H25" s="4">
        <v>1</v>
      </c>
      <c r="I25" s="4">
        <v>2</v>
      </c>
      <c r="J25" s="4">
        <v>2</v>
      </c>
      <c r="K25" s="2">
        <v>-1.0840000000000001E-2</v>
      </c>
      <c r="L25" s="2">
        <v>-1.6660000000000001E-2</v>
      </c>
      <c r="M25" s="2">
        <v>-1.218E-2</v>
      </c>
      <c r="N25" s="2">
        <v>-4.4409999999999996E-3</v>
      </c>
      <c r="O25" s="1">
        <v>201.6</v>
      </c>
      <c r="P25" s="2">
        <v>0.23599999999999999</v>
      </c>
      <c r="Q25" s="2">
        <v>34.33</v>
      </c>
      <c r="R25" s="2">
        <v>0.23599999999999999</v>
      </c>
      <c r="S25" s="4">
        <v>1</v>
      </c>
    </row>
    <row r="26" spans="1:22" x14ac:dyDescent="0.2">
      <c r="A26" s="2" t="s">
        <v>86</v>
      </c>
      <c r="B26" s="4" t="s">
        <v>26</v>
      </c>
      <c r="C26" s="4" t="s">
        <v>83</v>
      </c>
      <c r="D26" s="5" t="s">
        <v>85</v>
      </c>
      <c r="E26" s="4">
        <v>16</v>
      </c>
      <c r="F26" s="4">
        <v>16</v>
      </c>
      <c r="G26" s="4">
        <v>3</v>
      </c>
      <c r="H26" s="4">
        <v>1</v>
      </c>
      <c r="I26" s="4">
        <v>3</v>
      </c>
      <c r="J26" s="4">
        <v>3</v>
      </c>
      <c r="K26" s="2">
        <v>-1.065E-2</v>
      </c>
      <c r="L26" s="2">
        <v>-2.332E-2</v>
      </c>
      <c r="M26" s="2">
        <v>-1.959E-2</v>
      </c>
      <c r="N26" s="2">
        <v>-5.6709999999999998E-3</v>
      </c>
      <c r="O26" s="1">
        <v>199.2</v>
      </c>
      <c r="P26" s="2">
        <v>0.43</v>
      </c>
      <c r="Q26" s="2">
        <v>43.1</v>
      </c>
      <c r="R26" s="2">
        <v>0.43</v>
      </c>
      <c r="S26" s="4">
        <v>1</v>
      </c>
    </row>
    <row r="27" spans="1:22" x14ac:dyDescent="0.2">
      <c r="A27" s="2" t="s">
        <v>87</v>
      </c>
      <c r="B27" s="4" t="s">
        <v>36</v>
      </c>
      <c r="C27" s="4" t="s">
        <v>83</v>
      </c>
      <c r="D27" s="5" t="s">
        <v>78</v>
      </c>
      <c r="E27" s="4">
        <v>12</v>
      </c>
      <c r="F27" s="4">
        <v>12</v>
      </c>
      <c r="G27" s="4">
        <v>3</v>
      </c>
      <c r="H27" s="4">
        <v>2</v>
      </c>
      <c r="I27" s="4">
        <v>4</v>
      </c>
      <c r="J27" s="4">
        <v>1</v>
      </c>
      <c r="K27" s="2">
        <v>-4.4949999999999999E-3</v>
      </c>
      <c r="L27" s="2">
        <v>-1.035E-2</v>
      </c>
      <c r="M27" s="2">
        <v>-7.2649999999999998E-3</v>
      </c>
      <c r="N27" s="2">
        <v>-2.784E-3</v>
      </c>
      <c r="O27" s="1">
        <v>200</v>
      </c>
      <c r="P27" s="2">
        <v>0.191</v>
      </c>
      <c r="Q27" s="2">
        <v>33.26</v>
      </c>
      <c r="R27" s="2">
        <v>0.191</v>
      </c>
      <c r="S27" s="4">
        <v>1</v>
      </c>
    </row>
    <row r="28" spans="1:22" x14ac:dyDescent="0.2">
      <c r="A28" s="2" t="s">
        <v>86</v>
      </c>
      <c r="B28" s="4" t="s">
        <v>23</v>
      </c>
      <c r="C28" s="4" t="s">
        <v>83</v>
      </c>
      <c r="D28" s="5" t="s">
        <v>78</v>
      </c>
      <c r="E28" s="4">
        <v>12</v>
      </c>
      <c r="F28" s="4">
        <v>12</v>
      </c>
      <c r="G28" s="4">
        <v>3</v>
      </c>
      <c r="H28" s="4">
        <v>2</v>
      </c>
      <c r="I28" s="4">
        <v>6</v>
      </c>
      <c r="J28" s="4">
        <v>2</v>
      </c>
      <c r="K28" s="2">
        <v>-4.744E-3</v>
      </c>
      <c r="L28" s="2">
        <v>-1.242E-2</v>
      </c>
      <c r="M28" s="2">
        <v>-1.247E-2</v>
      </c>
      <c r="N28" s="2">
        <v>-2.5530000000000001E-3</v>
      </c>
      <c r="O28" s="1">
        <v>203.6</v>
      </c>
      <c r="P28" s="2">
        <v>0.16500000000000001</v>
      </c>
      <c r="Q28" s="2">
        <v>32.36</v>
      </c>
      <c r="R28" s="2">
        <v>0.16500000000000001</v>
      </c>
      <c r="S28" s="4">
        <v>1</v>
      </c>
    </row>
    <row r="29" spans="1:22" x14ac:dyDescent="0.2">
      <c r="A29" s="2" t="s">
        <v>87</v>
      </c>
      <c r="B29" s="4" t="s">
        <v>33</v>
      </c>
      <c r="C29" s="4" t="s">
        <v>83</v>
      </c>
      <c r="D29" s="5" t="s">
        <v>78</v>
      </c>
      <c r="E29" s="4">
        <v>12</v>
      </c>
      <c r="F29" s="4">
        <v>12</v>
      </c>
      <c r="G29" s="4">
        <v>3</v>
      </c>
      <c r="H29" s="4">
        <v>3</v>
      </c>
      <c r="I29" s="4">
        <v>7</v>
      </c>
      <c r="J29" s="4">
        <v>1</v>
      </c>
      <c r="K29" s="2">
        <v>-7.4050000000000001E-3</v>
      </c>
      <c r="L29" s="2">
        <v>-2.0150000000000001E-2</v>
      </c>
      <c r="M29" s="2">
        <v>-1.358E-2</v>
      </c>
      <c r="N29" s="2">
        <v>-3.277E-3</v>
      </c>
      <c r="O29" s="1">
        <v>204</v>
      </c>
      <c r="P29" s="2">
        <v>0.28799999999999998</v>
      </c>
      <c r="Q29" s="2">
        <v>38.69</v>
      </c>
      <c r="R29" s="2">
        <v>0.28799999999999998</v>
      </c>
      <c r="S29" s="4">
        <v>1</v>
      </c>
    </row>
    <row r="30" spans="1:22" x14ac:dyDescent="0.2">
      <c r="A30" s="2" t="s">
        <v>86</v>
      </c>
      <c r="B30" s="4" t="s">
        <v>19</v>
      </c>
      <c r="C30" s="4" t="s">
        <v>83</v>
      </c>
      <c r="D30" s="5" t="s">
        <v>78</v>
      </c>
      <c r="E30" s="4">
        <v>12</v>
      </c>
      <c r="F30" s="4">
        <v>12</v>
      </c>
      <c r="G30" s="4">
        <v>3</v>
      </c>
      <c r="H30" s="4">
        <v>3</v>
      </c>
      <c r="I30" s="4">
        <v>8</v>
      </c>
      <c r="J30" s="4">
        <v>2</v>
      </c>
      <c r="K30" s="2">
        <v>-7.9500000000000005E-3</v>
      </c>
      <c r="L30" s="2">
        <v>-4.8910000000000004E-3</v>
      </c>
      <c r="M30" s="2">
        <v>-1.1639999999999999E-2</v>
      </c>
      <c r="N30" s="2">
        <v>-1.503E-2</v>
      </c>
      <c r="O30" s="1">
        <v>204.2</v>
      </c>
      <c r="P30" s="2">
        <v>0.26</v>
      </c>
      <c r="Q30" s="2">
        <v>34.729999999999997</v>
      </c>
      <c r="R30" s="2">
        <v>0.26</v>
      </c>
      <c r="S30" s="4">
        <v>1</v>
      </c>
    </row>
    <row r="31" spans="1:22" x14ac:dyDescent="0.2">
      <c r="A31" s="2" t="s">
        <v>86</v>
      </c>
      <c r="B31" s="4" t="s">
        <v>27</v>
      </c>
      <c r="C31" s="4" t="s">
        <v>83</v>
      </c>
      <c r="D31" s="5" t="s">
        <v>78</v>
      </c>
      <c r="E31" s="4">
        <v>12</v>
      </c>
      <c r="F31" s="4">
        <v>12</v>
      </c>
      <c r="G31" s="4">
        <v>3</v>
      </c>
      <c r="H31" s="4">
        <v>3</v>
      </c>
      <c r="I31" s="4">
        <v>9</v>
      </c>
      <c r="J31" s="4">
        <v>3</v>
      </c>
      <c r="K31" s="2">
        <v>-8.6060000000000008E-3</v>
      </c>
      <c r="L31" s="2">
        <v>-3.5430000000000001E-3</v>
      </c>
      <c r="M31" s="2">
        <v>-1.3769999999999999E-2</v>
      </c>
      <c r="N31" s="2">
        <v>-1.907E-2</v>
      </c>
      <c r="O31" s="1">
        <v>202.8</v>
      </c>
      <c r="P31" s="2">
        <v>0.33500000000000002</v>
      </c>
      <c r="Q31" s="2">
        <v>33.97</v>
      </c>
      <c r="R31" s="2">
        <v>0.33500000000000002</v>
      </c>
      <c r="S31" s="4">
        <v>1</v>
      </c>
    </row>
    <row r="32" spans="1:22" x14ac:dyDescent="0.2">
      <c r="A32" s="2" t="s">
        <v>86</v>
      </c>
      <c r="B32" s="4" t="s">
        <v>57</v>
      </c>
      <c r="C32" s="4" t="s">
        <v>83</v>
      </c>
      <c r="D32" s="5" t="s">
        <v>76</v>
      </c>
      <c r="E32" s="4">
        <v>8</v>
      </c>
      <c r="F32" s="4">
        <v>8</v>
      </c>
      <c r="G32" s="4">
        <v>3</v>
      </c>
      <c r="H32" s="4">
        <v>4</v>
      </c>
      <c r="I32" s="4">
        <v>10</v>
      </c>
      <c r="J32" s="4">
        <v>1</v>
      </c>
      <c r="K32" s="2">
        <v>-5.2630000000000003E-3</v>
      </c>
      <c r="L32" s="2">
        <v>-9.3880000000000005E-3</v>
      </c>
      <c r="M32" s="2">
        <v>-7.4260000000000003E-3</v>
      </c>
      <c r="N32" s="2">
        <v>-5.548E-3</v>
      </c>
      <c r="O32" s="1">
        <v>202.4</v>
      </c>
      <c r="P32">
        <f>0.054+0.03+0.059+0.055</f>
        <v>0.19799999999999998</v>
      </c>
      <c r="Q32" s="2"/>
      <c r="R32">
        <f>0.054+0.03+0.059+0.055</f>
        <v>0.19799999999999998</v>
      </c>
      <c r="S32" s="4">
        <v>4</v>
      </c>
    </row>
    <row r="33" spans="1:22" x14ac:dyDescent="0.2">
      <c r="A33" s="2" t="s">
        <v>87</v>
      </c>
      <c r="B33" s="4" t="s">
        <v>65</v>
      </c>
      <c r="C33" s="4" t="s">
        <v>83</v>
      </c>
      <c r="D33" s="5" t="s">
        <v>76</v>
      </c>
      <c r="E33" s="4">
        <v>8</v>
      </c>
      <c r="F33" s="4">
        <v>8</v>
      </c>
      <c r="G33" s="4">
        <v>3</v>
      </c>
      <c r="H33" s="4">
        <v>4</v>
      </c>
      <c r="I33" s="4">
        <v>11</v>
      </c>
      <c r="J33" s="4">
        <v>2</v>
      </c>
      <c r="K33" s="2">
        <v>-5.071E-3</v>
      </c>
      <c r="L33" s="2">
        <v>-1.5049999999999999E-2</v>
      </c>
      <c r="M33" s="2">
        <v>-1.116E-2</v>
      </c>
      <c r="N33" s="2">
        <v>-3.4889999999999999E-3</v>
      </c>
      <c r="O33" s="1">
        <v>203.4</v>
      </c>
      <c r="P33" s="2">
        <f>0.062+0.057+0.056+0.054</f>
        <v>0.22899999999999998</v>
      </c>
      <c r="R33" s="2">
        <f>0.062+0.057+0.056+0.054</f>
        <v>0.22899999999999998</v>
      </c>
      <c r="S33" s="4">
        <v>4</v>
      </c>
    </row>
    <row r="34" spans="1:22" x14ac:dyDescent="0.2">
      <c r="A34" s="2" t="s">
        <v>87</v>
      </c>
      <c r="B34" s="4" t="s">
        <v>64</v>
      </c>
      <c r="C34" s="4" t="s">
        <v>83</v>
      </c>
      <c r="D34" s="5" t="s">
        <v>76</v>
      </c>
      <c r="E34" s="4">
        <v>8</v>
      </c>
      <c r="F34" s="4">
        <v>8</v>
      </c>
      <c r="G34" s="4">
        <v>3</v>
      </c>
      <c r="H34" s="4">
        <v>4</v>
      </c>
      <c r="I34" s="4">
        <v>12</v>
      </c>
      <c r="J34" s="4">
        <v>3</v>
      </c>
      <c r="K34" s="2">
        <v>-6.8079999999999998E-3</v>
      </c>
      <c r="L34" s="2">
        <v>-1.256E-2</v>
      </c>
      <c r="M34" s="2">
        <v>-1.078E-2</v>
      </c>
      <c r="N34" s="2">
        <v>-2.98E-3</v>
      </c>
      <c r="O34" s="1">
        <v>204.2</v>
      </c>
      <c r="P34">
        <f>0.023+0.032+0.036+0.027</f>
        <v>0.11799999999999999</v>
      </c>
      <c r="R34">
        <f>0.023+0.032+0.036+0.027</f>
        <v>0.11799999999999999</v>
      </c>
      <c r="S34" s="4">
        <v>4</v>
      </c>
      <c r="V34" s="2"/>
    </row>
    <row r="35" spans="1:22" x14ac:dyDescent="0.2">
      <c r="A35" s="2" t="s">
        <v>87</v>
      </c>
      <c r="B35" s="4" t="s">
        <v>65</v>
      </c>
      <c r="C35" s="4" t="s">
        <v>83</v>
      </c>
      <c r="D35" s="5" t="s">
        <v>76</v>
      </c>
      <c r="E35" s="4">
        <v>8</v>
      </c>
      <c r="F35" s="4">
        <v>16</v>
      </c>
      <c r="G35" s="4">
        <v>4</v>
      </c>
      <c r="H35" s="4">
        <v>1</v>
      </c>
      <c r="I35" s="4">
        <v>1</v>
      </c>
      <c r="J35" s="4">
        <v>1</v>
      </c>
      <c r="K35" s="2">
        <v>-6.7380000000000001E-3</v>
      </c>
      <c r="L35" s="2">
        <v>-3.7169999999999998E-3</v>
      </c>
      <c r="M35" s="2">
        <v>-2.0899999999999998E-2</v>
      </c>
      <c r="N35" s="2">
        <v>-1.7000000000000001E-2</v>
      </c>
      <c r="O35" s="1">
        <v>201.8</v>
      </c>
      <c r="P35">
        <f>(0.039+0.035+0.069+0.034)</f>
        <v>0.17700000000000002</v>
      </c>
      <c r="R35">
        <f>(0.039+0.035+0.069+0.034)</f>
        <v>0.17700000000000002</v>
      </c>
      <c r="S35" s="4">
        <v>4</v>
      </c>
    </row>
    <row r="36" spans="1:22" x14ac:dyDescent="0.2">
      <c r="A36" s="2" t="s">
        <v>87</v>
      </c>
      <c r="B36" s="4" t="s">
        <v>31</v>
      </c>
      <c r="C36" s="4" t="s">
        <v>83</v>
      </c>
      <c r="D36" s="5" t="s">
        <v>78</v>
      </c>
      <c r="E36" s="4">
        <v>12</v>
      </c>
      <c r="F36" s="4">
        <v>16</v>
      </c>
      <c r="G36" s="4">
        <v>4</v>
      </c>
      <c r="H36" s="4">
        <v>1</v>
      </c>
      <c r="I36" s="4">
        <v>2</v>
      </c>
      <c r="J36" s="4">
        <v>2</v>
      </c>
      <c r="K36" s="2">
        <v>-2.833E-3</v>
      </c>
      <c r="L36" s="2">
        <v>-6.2440000000000004E-3</v>
      </c>
      <c r="M36" s="2">
        <v>-1.404E-2</v>
      </c>
      <c r="N36" s="2">
        <v>-1.225E-2</v>
      </c>
      <c r="O36" s="1">
        <v>201.6</v>
      </c>
      <c r="P36" s="2">
        <v>0.20699999999999999</v>
      </c>
      <c r="R36" s="2">
        <v>0.20699999999999999</v>
      </c>
      <c r="S36" s="4">
        <v>1</v>
      </c>
    </row>
    <row r="37" spans="1:22" x14ac:dyDescent="0.2">
      <c r="A37" s="2" t="s">
        <v>86</v>
      </c>
      <c r="B37" s="4" t="s">
        <v>61</v>
      </c>
      <c r="C37" s="4" t="s">
        <v>83</v>
      </c>
      <c r="D37" s="5" t="s">
        <v>76</v>
      </c>
      <c r="E37" s="4">
        <v>8</v>
      </c>
      <c r="F37" s="4">
        <v>16</v>
      </c>
      <c r="G37" s="4">
        <v>4</v>
      </c>
      <c r="H37" s="4">
        <v>1</v>
      </c>
      <c r="I37" s="4">
        <v>3</v>
      </c>
      <c r="J37" s="4">
        <v>3</v>
      </c>
      <c r="K37" s="2">
        <v>-4.2830000000000003E-3</v>
      </c>
      <c r="L37" s="2">
        <v>-1.1849999999999999E-2</v>
      </c>
      <c r="M37" s="2">
        <v>-1.1860000000000001E-2</v>
      </c>
      <c r="N37" s="2">
        <v>-3.8589999999999999E-2</v>
      </c>
      <c r="O37" s="1">
        <v>199.2</v>
      </c>
      <c r="P37">
        <f>0.053+0.04+0.058</f>
        <v>0.151</v>
      </c>
      <c r="R37" s="2">
        <f>0.053+0.04+0.058</f>
        <v>0.151</v>
      </c>
      <c r="S37" s="4">
        <v>3</v>
      </c>
    </row>
    <row r="38" spans="1:22" x14ac:dyDescent="0.2">
      <c r="A38" s="2" t="s">
        <v>87</v>
      </c>
      <c r="B38" s="4" t="s">
        <v>36</v>
      </c>
      <c r="C38" s="4" t="s">
        <v>83</v>
      </c>
      <c r="D38" s="5" t="s">
        <v>85</v>
      </c>
      <c r="E38" s="4">
        <v>16</v>
      </c>
      <c r="F38" s="4">
        <v>12</v>
      </c>
      <c r="G38" s="4">
        <v>4</v>
      </c>
      <c r="H38" s="4">
        <v>2</v>
      </c>
      <c r="I38" s="4">
        <v>4</v>
      </c>
      <c r="J38" s="4">
        <v>1</v>
      </c>
      <c r="K38" s="2">
        <v>-2.4880000000000002E-3</v>
      </c>
      <c r="L38" s="2">
        <v>-1.321E-2</v>
      </c>
      <c r="M38" s="2">
        <v>-1.687E-2</v>
      </c>
      <c r="N38" s="2">
        <v>-1.042E-2</v>
      </c>
      <c r="O38" s="1">
        <v>200</v>
      </c>
      <c r="P38" s="2">
        <v>0.32100000000000001</v>
      </c>
      <c r="R38" s="2">
        <v>0.32100000000000001</v>
      </c>
      <c r="S38" s="4">
        <v>1</v>
      </c>
    </row>
    <row r="39" spans="1:22" x14ac:dyDescent="0.2">
      <c r="A39" s="2" t="s">
        <v>86</v>
      </c>
      <c r="B39" s="4" t="s">
        <v>26</v>
      </c>
      <c r="C39" s="4" t="s">
        <v>83</v>
      </c>
      <c r="D39" s="5" t="s">
        <v>85</v>
      </c>
      <c r="E39" s="4">
        <v>16</v>
      </c>
      <c r="F39" s="4">
        <v>12</v>
      </c>
      <c r="G39" s="4">
        <v>4</v>
      </c>
      <c r="H39" s="4">
        <v>2</v>
      </c>
      <c r="I39" s="4">
        <v>6</v>
      </c>
      <c r="J39" s="4">
        <v>2</v>
      </c>
      <c r="K39" s="2">
        <v>-5.708E-4</v>
      </c>
      <c r="L39" s="2">
        <v>-7.6410000000000002E-3</v>
      </c>
      <c r="M39" s="2">
        <v>-7.2509999999999996E-3</v>
      </c>
      <c r="N39" s="2">
        <v>-2.5569999999999999E-2</v>
      </c>
      <c r="O39" s="1">
        <v>203.6</v>
      </c>
      <c r="P39" s="2">
        <v>0.30099999999999999</v>
      </c>
      <c r="R39" s="2">
        <v>0.30099999999999999</v>
      </c>
      <c r="S39" s="4">
        <v>1</v>
      </c>
    </row>
    <row r="40" spans="1:22" x14ac:dyDescent="0.2">
      <c r="A40" s="2" t="s">
        <v>86</v>
      </c>
      <c r="B40" s="4" t="s">
        <v>24</v>
      </c>
      <c r="C40" s="4" t="s">
        <v>83</v>
      </c>
      <c r="D40" s="5" t="s">
        <v>85</v>
      </c>
      <c r="E40" s="4">
        <v>16</v>
      </c>
      <c r="F40" s="4">
        <v>12</v>
      </c>
      <c r="G40" s="4">
        <v>4</v>
      </c>
      <c r="H40" s="4">
        <v>3</v>
      </c>
      <c r="I40" s="4">
        <v>7</v>
      </c>
      <c r="J40" s="4">
        <v>1</v>
      </c>
      <c r="K40" s="2">
        <v>-2.0990000000000002E-3</v>
      </c>
      <c r="L40" s="2">
        <v>-1.1180000000000001E-2</v>
      </c>
      <c r="M40" s="2">
        <v>-7.8449999999999995E-3</v>
      </c>
      <c r="N40" s="2">
        <v>-1.434E-2</v>
      </c>
      <c r="O40" s="1">
        <v>204</v>
      </c>
      <c r="P40" s="2">
        <v>0.28100000000000003</v>
      </c>
      <c r="R40" s="2">
        <v>0.28100000000000003</v>
      </c>
      <c r="S40" s="4">
        <v>1</v>
      </c>
    </row>
    <row r="41" spans="1:22" x14ac:dyDescent="0.2">
      <c r="A41" s="2" t="s">
        <v>87</v>
      </c>
      <c r="B41" s="4" t="s">
        <v>36</v>
      </c>
      <c r="C41" s="4" t="s">
        <v>83</v>
      </c>
      <c r="D41" s="5" t="s">
        <v>85</v>
      </c>
      <c r="E41" s="4">
        <v>16</v>
      </c>
      <c r="F41" s="4">
        <v>12</v>
      </c>
      <c r="G41" s="4">
        <v>4</v>
      </c>
      <c r="H41" s="4">
        <v>3</v>
      </c>
      <c r="I41" s="4">
        <v>8</v>
      </c>
      <c r="J41" s="4">
        <v>2</v>
      </c>
      <c r="K41" s="2">
        <v>-2.5109999999999998E-4</v>
      </c>
      <c r="L41" s="2">
        <v>-2.0029999999999999E-2</v>
      </c>
      <c r="M41" s="2">
        <v>-1.2460000000000001E-2</v>
      </c>
      <c r="N41" s="2">
        <v>-1.278E-2</v>
      </c>
      <c r="O41" s="1">
        <v>204.2</v>
      </c>
      <c r="P41" s="2">
        <v>0.29699999999999999</v>
      </c>
      <c r="R41" s="2">
        <v>0.29699999999999999</v>
      </c>
      <c r="S41" s="4">
        <v>1</v>
      </c>
    </row>
    <row r="42" spans="1:22" x14ac:dyDescent="0.2">
      <c r="A42" s="2" t="s">
        <v>87</v>
      </c>
      <c r="B42" s="4" t="s">
        <v>66</v>
      </c>
      <c r="C42" s="4" t="s">
        <v>83</v>
      </c>
      <c r="D42" s="5" t="s">
        <v>76</v>
      </c>
      <c r="E42" s="4">
        <v>8</v>
      </c>
      <c r="F42" s="4">
        <v>12</v>
      </c>
      <c r="G42" s="4">
        <v>4</v>
      </c>
      <c r="H42" s="4">
        <v>3</v>
      </c>
      <c r="I42" s="4">
        <v>9</v>
      </c>
      <c r="J42" s="4">
        <v>3</v>
      </c>
      <c r="K42" s="2">
        <v>-4.1050000000000001E-3</v>
      </c>
      <c r="L42" s="2">
        <v>-7.6140000000000001E-3</v>
      </c>
      <c r="M42" s="2">
        <v>-5.306E-3</v>
      </c>
      <c r="N42" s="2">
        <v>-1.3679999999999999E-2</v>
      </c>
      <c r="O42" s="1">
        <v>202.8</v>
      </c>
      <c r="P42" s="2">
        <f>0.053+0.051+0.034+0.037</f>
        <v>0.17500000000000002</v>
      </c>
      <c r="Q42" s="2"/>
      <c r="R42" s="2">
        <f>0.053+0.051+0.034+0.037</f>
        <v>0.17500000000000002</v>
      </c>
      <c r="S42" s="4">
        <v>4</v>
      </c>
      <c r="T42" s="2"/>
      <c r="U42" s="2"/>
    </row>
    <row r="43" spans="1:22" x14ac:dyDescent="0.2">
      <c r="A43" s="2" t="s">
        <v>87</v>
      </c>
      <c r="B43" s="4" t="s">
        <v>36</v>
      </c>
      <c r="C43" s="4" t="s">
        <v>83</v>
      </c>
      <c r="D43" s="5" t="s">
        <v>85</v>
      </c>
      <c r="E43" s="4">
        <v>16</v>
      </c>
      <c r="F43" s="4">
        <v>8</v>
      </c>
      <c r="G43" s="4">
        <v>4</v>
      </c>
      <c r="H43" s="4">
        <v>4</v>
      </c>
      <c r="I43" s="4">
        <v>10</v>
      </c>
      <c r="J43" s="4">
        <v>1</v>
      </c>
      <c r="K43" s="2">
        <v>-1.047E-3</v>
      </c>
      <c r="L43" s="2">
        <v>-7.2649999999999998E-3</v>
      </c>
      <c r="M43" s="2">
        <v>-1.2239999999999999E-2</v>
      </c>
      <c r="N43" s="2">
        <v>-1.9009999999999999E-2</v>
      </c>
      <c r="O43" s="1">
        <v>202.4</v>
      </c>
      <c r="P43" s="2">
        <v>0.38500000000000001</v>
      </c>
      <c r="R43" s="2">
        <v>0.38500000000000001</v>
      </c>
      <c r="S43" s="4">
        <v>1</v>
      </c>
    </row>
    <row r="44" spans="1:22" x14ac:dyDescent="0.2">
      <c r="A44" s="2" t="s">
        <v>87</v>
      </c>
      <c r="B44" s="4" t="s">
        <v>30</v>
      </c>
      <c r="C44" s="4" t="s">
        <v>83</v>
      </c>
      <c r="D44" s="5" t="s">
        <v>85</v>
      </c>
      <c r="E44" s="4">
        <v>16</v>
      </c>
      <c r="F44" s="4">
        <v>8</v>
      </c>
      <c r="G44" s="4">
        <v>4</v>
      </c>
      <c r="H44" s="4">
        <v>4</v>
      </c>
      <c r="I44" s="4">
        <v>11</v>
      </c>
      <c r="J44" s="4">
        <v>2</v>
      </c>
      <c r="K44" s="2">
        <v>-2.8640000000000002E-4</v>
      </c>
      <c r="L44" s="2">
        <v>-1.035E-2</v>
      </c>
      <c r="M44" s="2">
        <v>-1.443E-2</v>
      </c>
      <c r="N44" s="2">
        <v>-1.7919999999999998E-2</v>
      </c>
      <c r="O44" s="1">
        <v>203.4</v>
      </c>
      <c r="P44" s="2">
        <v>0.54800000000000004</v>
      </c>
      <c r="R44" s="2">
        <v>0.54800000000000004</v>
      </c>
      <c r="S44" s="4">
        <v>1</v>
      </c>
    </row>
    <row r="45" spans="1:22" x14ac:dyDescent="0.2">
      <c r="A45" s="2" t="s">
        <v>86</v>
      </c>
      <c r="B45" s="4" t="s">
        <v>26</v>
      </c>
      <c r="C45" s="4" t="s">
        <v>83</v>
      </c>
      <c r="D45" s="5" t="s">
        <v>85</v>
      </c>
      <c r="E45" s="4">
        <v>16</v>
      </c>
      <c r="F45" s="4">
        <v>8</v>
      </c>
      <c r="G45" s="4">
        <v>4</v>
      </c>
      <c r="H45" s="4">
        <v>4</v>
      </c>
      <c r="I45" s="4">
        <v>12</v>
      </c>
      <c r="J45" s="4">
        <v>3</v>
      </c>
      <c r="K45" s="2">
        <v>-4.3360000000000002E-4</v>
      </c>
      <c r="L45" s="2">
        <v>-1.4030000000000001E-2</v>
      </c>
      <c r="M45" s="2">
        <v>-1.1690000000000001E-2</v>
      </c>
      <c r="N45" s="2">
        <v>-2.1510000000000001E-2</v>
      </c>
      <c r="O45" s="1">
        <v>204.2</v>
      </c>
      <c r="P45" s="2">
        <v>0.316</v>
      </c>
      <c r="R45" s="2">
        <v>0.316</v>
      </c>
      <c r="S45" s="4">
        <v>1</v>
      </c>
      <c r="V45" s="2"/>
    </row>
    <row r="46" spans="1:22" x14ac:dyDescent="0.2">
      <c r="A46" s="2" t="s">
        <v>87</v>
      </c>
      <c r="B46" s="4" t="s">
        <v>31</v>
      </c>
      <c r="C46" s="4" t="s">
        <v>83</v>
      </c>
      <c r="D46" s="5" t="s">
        <v>78</v>
      </c>
      <c r="E46" s="4">
        <v>12</v>
      </c>
      <c r="F46" s="4">
        <v>16</v>
      </c>
      <c r="G46" s="4">
        <v>5</v>
      </c>
      <c r="H46" s="4">
        <v>1</v>
      </c>
      <c r="I46" s="4">
        <v>1</v>
      </c>
      <c r="J46" s="4">
        <v>1</v>
      </c>
      <c r="K46" s="2">
        <v>-2.9719999999999998E-3</v>
      </c>
      <c r="L46" s="2">
        <v>-6.4869999999999997E-3</v>
      </c>
      <c r="M46" s="2">
        <v>-1.4370000000000001E-2</v>
      </c>
      <c r="N46" s="2">
        <v>-9.2020000000000001E-3</v>
      </c>
      <c r="O46" s="1">
        <v>201.8</v>
      </c>
      <c r="P46" s="2">
        <v>0.254</v>
      </c>
      <c r="R46" s="2">
        <v>0.254</v>
      </c>
      <c r="S46" s="4">
        <v>1</v>
      </c>
    </row>
    <row r="47" spans="1:22" x14ac:dyDescent="0.2">
      <c r="A47" s="2" t="s">
        <v>86</v>
      </c>
      <c r="B47" s="4" t="s">
        <v>24</v>
      </c>
      <c r="C47" s="4" t="s">
        <v>83</v>
      </c>
      <c r="D47" s="5" t="s">
        <v>85</v>
      </c>
      <c r="E47" s="4">
        <v>16</v>
      </c>
      <c r="F47" s="4">
        <v>16</v>
      </c>
      <c r="G47" s="4">
        <v>5</v>
      </c>
      <c r="H47" s="4">
        <v>1</v>
      </c>
      <c r="I47" s="4">
        <v>2</v>
      </c>
      <c r="J47" s="4">
        <v>2</v>
      </c>
      <c r="K47" s="2">
        <v>-1.0460000000000001E-3</v>
      </c>
      <c r="L47" s="2">
        <v>-2.3990000000000001E-2</v>
      </c>
      <c r="M47" s="2">
        <v>-1.3270000000000001E-2</v>
      </c>
      <c r="N47" s="2">
        <v>-9.6609999999999994E-3</v>
      </c>
      <c r="O47" s="1">
        <v>201.6</v>
      </c>
      <c r="P47" s="2">
        <v>0.27200000000000002</v>
      </c>
      <c r="R47" s="2">
        <v>0.27200000000000002</v>
      </c>
      <c r="S47" s="4">
        <v>1</v>
      </c>
    </row>
    <row r="48" spans="1:22" x14ac:dyDescent="0.2">
      <c r="A48" s="2" t="s">
        <v>87</v>
      </c>
      <c r="B48" s="4" t="s">
        <v>33</v>
      </c>
      <c r="C48" s="4" t="s">
        <v>83</v>
      </c>
      <c r="D48" s="5" t="s">
        <v>78</v>
      </c>
      <c r="E48" s="4">
        <v>12</v>
      </c>
      <c r="F48" s="4">
        <v>16</v>
      </c>
      <c r="G48" s="4">
        <v>5</v>
      </c>
      <c r="H48" s="4">
        <v>1</v>
      </c>
      <c r="I48" s="4">
        <v>3</v>
      </c>
      <c r="J48" s="4">
        <v>3</v>
      </c>
      <c r="K48" s="2">
        <v>-5.4989999999999998E-4</v>
      </c>
      <c r="L48" s="2">
        <v>-1.4330000000000001E-2</v>
      </c>
      <c r="M48" s="2">
        <v>-1.1849999999999999E-2</v>
      </c>
      <c r="N48" s="2">
        <v>-1.234E-2</v>
      </c>
      <c r="O48" s="1">
        <v>199.2</v>
      </c>
      <c r="P48" s="2">
        <v>0.28299999999999997</v>
      </c>
      <c r="R48" s="2">
        <v>0.28299999999999997</v>
      </c>
      <c r="S48" s="4">
        <v>1</v>
      </c>
    </row>
    <row r="49" spans="1:22" x14ac:dyDescent="0.2">
      <c r="A49" s="2" t="s">
        <v>87</v>
      </c>
      <c r="B49" s="4" t="s">
        <v>63</v>
      </c>
      <c r="C49" s="4" t="s">
        <v>83</v>
      </c>
      <c r="D49" s="5" t="s">
        <v>76</v>
      </c>
      <c r="E49" s="4">
        <v>8</v>
      </c>
      <c r="F49" s="4">
        <v>12</v>
      </c>
      <c r="G49" s="4">
        <v>5</v>
      </c>
      <c r="H49" s="4">
        <v>2</v>
      </c>
      <c r="I49" s="4">
        <v>4</v>
      </c>
      <c r="J49" s="4">
        <v>1</v>
      </c>
      <c r="K49" s="2">
        <v>-2.0890000000000001E-3</v>
      </c>
      <c r="L49" s="2">
        <v>-1.337E-2</v>
      </c>
      <c r="M49" s="2">
        <v>-1.069E-2</v>
      </c>
      <c r="N49" s="2">
        <v>-7.5259999999999997E-3</v>
      </c>
      <c r="O49" s="1">
        <v>200</v>
      </c>
      <c r="P49">
        <f>0.047+0.028+0.036+0.044</f>
        <v>0.15499999999999997</v>
      </c>
      <c r="R49">
        <v>0.109</v>
      </c>
      <c r="S49" s="4">
        <v>4</v>
      </c>
    </row>
    <row r="50" spans="1:22" x14ac:dyDescent="0.2">
      <c r="A50" s="2" t="s">
        <v>86</v>
      </c>
      <c r="B50" s="4" t="s">
        <v>59</v>
      </c>
      <c r="C50" s="4" t="s">
        <v>83</v>
      </c>
      <c r="D50" s="5" t="s">
        <v>76</v>
      </c>
      <c r="E50" s="4">
        <v>8</v>
      </c>
      <c r="F50" s="4">
        <v>12</v>
      </c>
      <c r="G50" s="4">
        <v>5</v>
      </c>
      <c r="H50" s="4">
        <v>2</v>
      </c>
      <c r="I50" s="4">
        <v>6</v>
      </c>
      <c r="J50" s="4">
        <v>2</v>
      </c>
      <c r="K50" s="2">
        <v>-5.3149999999999996E-4</v>
      </c>
      <c r="L50" s="2">
        <v>-1.064E-2</v>
      </c>
      <c r="M50" s="2">
        <v>-9.0209999999999995E-3</v>
      </c>
      <c r="N50" s="2">
        <v>-4.3839999999999999E-3</v>
      </c>
      <c r="O50" s="1">
        <v>203.6</v>
      </c>
      <c r="P50">
        <f>0.026+0.069+0.49+0.03</f>
        <v>0.61499999999999999</v>
      </c>
      <c r="R50">
        <f>0.026+0.069+0.049+0.03</f>
        <v>0.17400000000000002</v>
      </c>
      <c r="S50" s="4">
        <v>4</v>
      </c>
    </row>
    <row r="51" spans="1:22" x14ac:dyDescent="0.2">
      <c r="A51" s="2" t="s">
        <v>87</v>
      </c>
      <c r="B51" s="4" t="s">
        <v>64</v>
      </c>
      <c r="C51" s="4" t="s">
        <v>83</v>
      </c>
      <c r="D51" s="5" t="s">
        <v>76</v>
      </c>
      <c r="E51" s="4">
        <v>8</v>
      </c>
      <c r="F51" s="4">
        <v>12</v>
      </c>
      <c r="G51" s="4">
        <v>5</v>
      </c>
      <c r="H51" s="4">
        <v>3</v>
      </c>
      <c r="I51" s="4">
        <v>7</v>
      </c>
      <c r="J51" s="4">
        <v>1</v>
      </c>
      <c r="K51">
        <v>-2.813E-3</v>
      </c>
      <c r="L51" s="2">
        <v>-1.214E-2</v>
      </c>
      <c r="M51" s="2">
        <v>-1.001E-2</v>
      </c>
      <c r="N51" s="2">
        <v>-7.8609999999999999E-3</v>
      </c>
      <c r="O51" s="1">
        <v>204</v>
      </c>
      <c r="P51">
        <f>0.057+0.047+0.046</f>
        <v>0.15000000000000002</v>
      </c>
      <c r="R51">
        <f>0.057+0.047+0.046</f>
        <v>0.15000000000000002</v>
      </c>
      <c r="S51" s="4">
        <v>4</v>
      </c>
    </row>
    <row r="52" spans="1:22" x14ac:dyDescent="0.2">
      <c r="A52" s="2" t="s">
        <v>86</v>
      </c>
      <c r="B52" s="4" t="s">
        <v>60</v>
      </c>
      <c r="C52" s="4" t="s">
        <v>83</v>
      </c>
      <c r="D52" s="5" t="s">
        <v>76</v>
      </c>
      <c r="E52" s="4">
        <v>8</v>
      </c>
      <c r="F52" s="4">
        <v>12</v>
      </c>
      <c r="G52" s="4">
        <v>5</v>
      </c>
      <c r="H52" s="4">
        <v>3</v>
      </c>
      <c r="I52" s="4">
        <v>8</v>
      </c>
      <c r="J52" s="4">
        <v>2</v>
      </c>
      <c r="K52" s="2">
        <v>-1.4840000000000001E-3</v>
      </c>
      <c r="L52" s="2">
        <v>-1.711E-2</v>
      </c>
      <c r="M52" s="2">
        <v>-1.2800000000000001E-2</v>
      </c>
      <c r="N52" s="2">
        <v>-8.404E-3</v>
      </c>
      <c r="O52" s="1">
        <v>204.2</v>
      </c>
      <c r="P52">
        <f>0.071+0.026+0.034+0.045</f>
        <v>0.17599999999999999</v>
      </c>
      <c r="R52">
        <f>0.071+0.026+0.034+0.045</f>
        <v>0.17599999999999999</v>
      </c>
      <c r="S52" s="4">
        <v>4</v>
      </c>
    </row>
    <row r="53" spans="1:22" x14ac:dyDescent="0.2">
      <c r="A53" s="2" t="s">
        <v>87</v>
      </c>
      <c r="B53" s="4" t="s">
        <v>65</v>
      </c>
      <c r="C53" s="4" t="s">
        <v>83</v>
      </c>
      <c r="D53" s="5" t="s">
        <v>76</v>
      </c>
      <c r="E53" s="4">
        <v>8</v>
      </c>
      <c r="F53" s="4">
        <v>12</v>
      </c>
      <c r="G53" s="4">
        <v>5</v>
      </c>
      <c r="H53" s="4">
        <v>3</v>
      </c>
      <c r="I53" s="4">
        <v>9</v>
      </c>
      <c r="J53" s="4">
        <v>3</v>
      </c>
      <c r="K53" s="2">
        <v>-8.2240000000000004E-4</v>
      </c>
      <c r="L53" s="2">
        <v>-1.14E-2</v>
      </c>
      <c r="M53" s="2">
        <v>-1.149E-2</v>
      </c>
      <c r="N53" s="2">
        <v>-9.1380000000000003E-3</v>
      </c>
      <c r="O53" s="1">
        <v>202.8</v>
      </c>
      <c r="P53">
        <f>0.063+0.064+0.046</f>
        <v>0.17299999999999999</v>
      </c>
      <c r="R53">
        <f>0.063+0.064+0.046</f>
        <v>0.17299999999999999</v>
      </c>
      <c r="S53" s="4">
        <v>3</v>
      </c>
    </row>
    <row r="54" spans="1:22" x14ac:dyDescent="0.2">
      <c r="A54" s="2" t="s">
        <v>87</v>
      </c>
      <c r="B54" s="4" t="s">
        <v>30</v>
      </c>
      <c r="C54" s="4" t="s">
        <v>83</v>
      </c>
      <c r="D54" s="5" t="s">
        <v>85</v>
      </c>
      <c r="E54" s="4">
        <v>16</v>
      </c>
      <c r="F54" s="4">
        <v>8</v>
      </c>
      <c r="G54" s="4">
        <v>5</v>
      </c>
      <c r="H54" s="4">
        <v>4</v>
      </c>
      <c r="I54" s="4">
        <v>10</v>
      </c>
      <c r="J54" s="4">
        <v>1</v>
      </c>
      <c r="K54" s="2">
        <v>-4.2709999999999996E-3</v>
      </c>
      <c r="L54" s="2">
        <v>-1.0869999999999999E-2</v>
      </c>
      <c r="M54" s="2">
        <v>-1.0540000000000001E-2</v>
      </c>
      <c r="N54" s="2">
        <v>-7.9559999999999995E-3</v>
      </c>
      <c r="O54" s="1">
        <v>202.4</v>
      </c>
      <c r="P54" s="2">
        <v>0.33800000000000002</v>
      </c>
      <c r="R54" s="2">
        <v>0.33800000000000002</v>
      </c>
      <c r="S54" s="4">
        <v>1</v>
      </c>
    </row>
    <row r="55" spans="1:22" x14ac:dyDescent="0.2">
      <c r="A55" s="2" t="s">
        <v>86</v>
      </c>
      <c r="B55" s="4" t="s">
        <v>27</v>
      </c>
      <c r="C55" s="4" t="s">
        <v>83</v>
      </c>
      <c r="D55" s="5" t="s">
        <v>85</v>
      </c>
      <c r="E55" s="4">
        <v>16</v>
      </c>
      <c r="F55" s="4">
        <v>8</v>
      </c>
      <c r="G55" s="4">
        <v>5</v>
      </c>
      <c r="H55" s="4">
        <v>4</v>
      </c>
      <c r="I55" s="4">
        <v>11</v>
      </c>
      <c r="J55" s="4">
        <v>2</v>
      </c>
      <c r="K55" s="2">
        <v>-1.31E-3</v>
      </c>
      <c r="L55" s="2">
        <v>-1.363E-2</v>
      </c>
      <c r="M55" s="2">
        <v>-1.2070000000000001E-2</v>
      </c>
      <c r="N55" s="2">
        <v>-7.9019999999999993E-3</v>
      </c>
      <c r="O55" s="1">
        <v>203.4</v>
      </c>
      <c r="P55" s="2">
        <v>0.379</v>
      </c>
      <c r="R55" s="2">
        <v>0.379</v>
      </c>
      <c r="S55" s="4">
        <v>1</v>
      </c>
    </row>
    <row r="56" spans="1:22" x14ac:dyDescent="0.2">
      <c r="A56" s="2" t="s">
        <v>86</v>
      </c>
      <c r="B56" s="4" t="s">
        <v>26</v>
      </c>
      <c r="C56" s="4" t="s">
        <v>83</v>
      </c>
      <c r="D56" s="5" t="s">
        <v>85</v>
      </c>
      <c r="E56" s="4">
        <v>16</v>
      </c>
      <c r="F56" s="4">
        <v>8</v>
      </c>
      <c r="G56" s="4">
        <v>5</v>
      </c>
      <c r="H56" s="4">
        <v>4</v>
      </c>
      <c r="I56" s="4">
        <v>12</v>
      </c>
      <c r="J56" s="4">
        <v>3</v>
      </c>
      <c r="K56" s="2">
        <v>-3.8379999999999998E-3</v>
      </c>
      <c r="L56" s="2">
        <v>-1.6920000000000001E-2</v>
      </c>
      <c r="M56" s="2">
        <v>-9.6500000000000006E-3</v>
      </c>
      <c r="N56" s="2">
        <v>-7.1570000000000002E-3</v>
      </c>
      <c r="O56" s="1">
        <v>204.2</v>
      </c>
      <c r="P56" s="2">
        <v>0.312</v>
      </c>
      <c r="R56" s="2">
        <v>0.312</v>
      </c>
      <c r="S56" s="4">
        <v>1</v>
      </c>
      <c r="V56" s="2"/>
    </row>
    <row r="57" spans="1:22" x14ac:dyDescent="0.2">
      <c r="A57" s="2" t="s">
        <v>86</v>
      </c>
      <c r="B57" s="4" t="s">
        <v>43</v>
      </c>
      <c r="C57" s="4" t="s">
        <v>84</v>
      </c>
      <c r="D57" s="5" t="s">
        <v>85</v>
      </c>
      <c r="E57" s="4">
        <v>16</v>
      </c>
      <c r="F57" s="4">
        <v>16</v>
      </c>
      <c r="G57" s="4">
        <v>6</v>
      </c>
      <c r="H57" s="4">
        <v>1</v>
      </c>
      <c r="I57" s="4">
        <v>1</v>
      </c>
      <c r="J57" s="4">
        <v>1</v>
      </c>
      <c r="K57" s="2">
        <v>-1.9250000000000001E-3</v>
      </c>
      <c r="L57" s="2">
        <v>-2.1099999999999999E-3</v>
      </c>
      <c r="M57" s="2">
        <v>-1.9800000000000002E-2</v>
      </c>
      <c r="N57" s="2">
        <v>-1.461E-2</v>
      </c>
      <c r="O57" s="1">
        <v>201.8</v>
      </c>
      <c r="P57" s="2">
        <v>0.495</v>
      </c>
      <c r="R57" s="2">
        <v>0.495</v>
      </c>
      <c r="S57" s="4">
        <v>1</v>
      </c>
    </row>
    <row r="58" spans="1:22" x14ac:dyDescent="0.2">
      <c r="A58" s="2" t="s">
        <v>87</v>
      </c>
      <c r="B58" s="4" t="s">
        <v>36</v>
      </c>
      <c r="C58" s="4" t="s">
        <v>83</v>
      </c>
      <c r="D58" s="5" t="s">
        <v>78</v>
      </c>
      <c r="E58" s="4">
        <v>12</v>
      </c>
      <c r="F58" s="4">
        <v>16</v>
      </c>
      <c r="G58" s="4">
        <v>6</v>
      </c>
      <c r="H58" s="4">
        <v>1</v>
      </c>
      <c r="I58" s="4">
        <v>2</v>
      </c>
      <c r="J58" s="4">
        <v>2</v>
      </c>
      <c r="K58" s="2">
        <v>-8.0990000000000001E-4</v>
      </c>
      <c r="L58" s="2">
        <v>-2.385E-3</v>
      </c>
      <c r="M58" s="2">
        <v>-1.076E-2</v>
      </c>
      <c r="N58" s="2">
        <v>-6.411E-3</v>
      </c>
      <c r="O58" s="1">
        <v>201.6</v>
      </c>
      <c r="P58" s="2">
        <v>0.16600000000000001</v>
      </c>
      <c r="R58" s="2">
        <v>0.16600000000000001</v>
      </c>
      <c r="S58" s="4">
        <v>1</v>
      </c>
    </row>
    <row r="59" spans="1:22" x14ac:dyDescent="0.2">
      <c r="A59" s="2" t="s">
        <v>87</v>
      </c>
      <c r="B59" s="4" t="s">
        <v>31</v>
      </c>
      <c r="C59" s="4" t="s">
        <v>83</v>
      </c>
      <c r="D59" s="5" t="s">
        <v>78</v>
      </c>
      <c r="E59" s="4">
        <v>12</v>
      </c>
      <c r="F59" s="4">
        <v>16</v>
      </c>
      <c r="G59" s="4">
        <v>6</v>
      </c>
      <c r="H59" s="4">
        <v>1</v>
      </c>
      <c r="I59" s="4">
        <v>3</v>
      </c>
      <c r="J59" s="4">
        <v>3</v>
      </c>
      <c r="K59" s="2">
        <v>-1.921E-3</v>
      </c>
      <c r="L59" s="2">
        <v>-4.9199999999999999E-3</v>
      </c>
      <c r="M59" s="2">
        <v>-1.413E-2</v>
      </c>
      <c r="N59" s="2">
        <v>-9.8820000000000002E-3</v>
      </c>
      <c r="O59" s="1">
        <v>199.2</v>
      </c>
      <c r="P59" s="2">
        <v>0.23100000000000001</v>
      </c>
      <c r="R59" s="2">
        <v>0.23100000000000001</v>
      </c>
      <c r="S59" s="4">
        <v>1</v>
      </c>
    </row>
    <row r="60" spans="1:22" x14ac:dyDescent="0.2">
      <c r="A60" s="2" t="s">
        <v>86</v>
      </c>
      <c r="B60" s="4" t="s">
        <v>54</v>
      </c>
      <c r="C60" s="4" t="s">
        <v>83</v>
      </c>
      <c r="D60" s="5" t="s">
        <v>76</v>
      </c>
      <c r="E60" s="4">
        <v>8</v>
      </c>
      <c r="F60" s="4">
        <v>8</v>
      </c>
      <c r="G60" s="4">
        <v>6</v>
      </c>
      <c r="H60" s="4">
        <v>2</v>
      </c>
      <c r="I60" s="4">
        <v>4</v>
      </c>
      <c r="J60" s="4">
        <v>1</v>
      </c>
      <c r="K60" s="2">
        <v>-1.297E-3</v>
      </c>
      <c r="L60" s="2">
        <v>-8.7030000000000007E-3</v>
      </c>
      <c r="M60" s="2">
        <v>-6.4590000000000003E-3</v>
      </c>
      <c r="N60" s="2">
        <v>-6.4590000000000003E-3</v>
      </c>
      <c r="O60" s="1">
        <v>200</v>
      </c>
      <c r="P60">
        <f>0.051+0.05+0.041+0.058</f>
        <v>0.2</v>
      </c>
      <c r="R60">
        <f>0.051+0.05+0.041+0.058</f>
        <v>0.2</v>
      </c>
      <c r="S60" s="4">
        <v>4</v>
      </c>
    </row>
    <row r="61" spans="1:22" x14ac:dyDescent="0.2">
      <c r="A61" s="2" t="s">
        <v>86</v>
      </c>
      <c r="B61" s="4" t="s">
        <v>55</v>
      </c>
      <c r="C61" s="4" t="s">
        <v>83</v>
      </c>
      <c r="D61" s="5" t="s">
        <v>76</v>
      </c>
      <c r="E61" s="4">
        <v>8</v>
      </c>
      <c r="F61" s="4">
        <v>8</v>
      </c>
      <c r="G61" s="4">
        <v>6</v>
      </c>
      <c r="H61" s="4">
        <v>2</v>
      </c>
      <c r="I61" s="4">
        <v>6</v>
      </c>
      <c r="J61" s="4">
        <v>2</v>
      </c>
      <c r="K61" s="2">
        <v>-2.013E-3</v>
      </c>
      <c r="L61" s="2">
        <v>-8.2459999999999999E-3</v>
      </c>
      <c r="M61" s="2">
        <v>-6.1069999999999996E-3</v>
      </c>
      <c r="N61" s="2">
        <v>-7.0280000000000004E-3</v>
      </c>
      <c r="O61" s="1">
        <v>203.6</v>
      </c>
      <c r="P61">
        <f>0.049+0.045+0.049+0.032</f>
        <v>0.17500000000000002</v>
      </c>
      <c r="R61">
        <f>0.049+0.045+0.049+0.032</f>
        <v>0.17500000000000002</v>
      </c>
      <c r="S61" s="4">
        <v>4</v>
      </c>
    </row>
    <row r="62" spans="1:22" x14ac:dyDescent="0.2">
      <c r="A62" s="2" t="s">
        <v>86</v>
      </c>
      <c r="B62" s="4" t="s">
        <v>21</v>
      </c>
      <c r="C62" s="4" t="s">
        <v>83</v>
      </c>
      <c r="D62" s="5" t="s">
        <v>78</v>
      </c>
      <c r="E62" s="4">
        <v>12</v>
      </c>
      <c r="F62" s="4">
        <v>8</v>
      </c>
      <c r="G62" s="4">
        <v>6</v>
      </c>
      <c r="H62" s="4">
        <v>3</v>
      </c>
      <c r="I62" s="4">
        <v>7</v>
      </c>
      <c r="J62" s="4">
        <v>1</v>
      </c>
      <c r="K62" s="2">
        <v>-1.5950000000000001E-3</v>
      </c>
      <c r="L62" s="2">
        <v>-6.5389999999999997E-3</v>
      </c>
      <c r="M62" s="2">
        <v>-7.3629999999999998E-3</v>
      </c>
      <c r="N62" s="2">
        <v>-7.8200000000000006E-3</v>
      </c>
      <c r="O62" s="1">
        <v>204</v>
      </c>
      <c r="P62" s="2">
        <v>0.20100000000000001</v>
      </c>
      <c r="R62" s="2">
        <v>0.20100000000000001</v>
      </c>
      <c r="S62" s="4">
        <v>1</v>
      </c>
    </row>
    <row r="63" spans="1:22" x14ac:dyDescent="0.2">
      <c r="A63" s="2" t="s">
        <v>86</v>
      </c>
      <c r="B63" s="4" t="s">
        <v>29</v>
      </c>
      <c r="C63" s="4" t="s">
        <v>83</v>
      </c>
      <c r="D63" s="5" t="s">
        <v>78</v>
      </c>
      <c r="E63" s="4">
        <v>12</v>
      </c>
      <c r="F63" s="4">
        <v>8</v>
      </c>
      <c r="G63" s="4">
        <v>6</v>
      </c>
      <c r="H63" s="4">
        <v>3</v>
      </c>
      <c r="I63" s="4">
        <v>8</v>
      </c>
      <c r="J63" s="4">
        <v>2</v>
      </c>
      <c r="K63" s="2">
        <v>-3.5200000000000001E-3</v>
      </c>
      <c r="L63" s="2">
        <v>-1.022E-2</v>
      </c>
      <c r="M63" s="2">
        <v>-9.8399999999999998E-3</v>
      </c>
      <c r="N63" s="2">
        <v>-8.4469999999999996E-3</v>
      </c>
      <c r="O63" s="1">
        <v>204.2</v>
      </c>
      <c r="P63" s="2">
        <v>0.19700000000000001</v>
      </c>
      <c r="Q63" s="2"/>
      <c r="R63" s="2">
        <v>0.19700000000000001</v>
      </c>
      <c r="S63" s="4">
        <v>1</v>
      </c>
      <c r="T63" s="2"/>
      <c r="U63" s="2"/>
    </row>
    <row r="64" spans="1:22" x14ac:dyDescent="0.2">
      <c r="A64" s="2" t="s">
        <v>87</v>
      </c>
      <c r="B64" s="4" t="s">
        <v>36</v>
      </c>
      <c r="C64" s="4" t="s">
        <v>83</v>
      </c>
      <c r="D64" s="5" t="s">
        <v>78</v>
      </c>
      <c r="E64" s="4">
        <v>12</v>
      </c>
      <c r="F64" s="4">
        <v>8</v>
      </c>
      <c r="G64" s="4">
        <v>6</v>
      </c>
      <c r="H64" s="4">
        <v>3</v>
      </c>
      <c r="I64" s="4">
        <v>9</v>
      </c>
      <c r="J64" s="4">
        <v>3</v>
      </c>
      <c r="K64" s="2">
        <v>-4.581E-3</v>
      </c>
      <c r="L64" s="2">
        <v>-6.391E-3</v>
      </c>
      <c r="M64" s="2">
        <v>-8.9379999999999998E-3</v>
      </c>
      <c r="N64" s="2">
        <v>-7.7780000000000002E-3</v>
      </c>
      <c r="O64" s="1">
        <v>202.8</v>
      </c>
      <c r="P64" s="2">
        <v>0.192</v>
      </c>
      <c r="R64" s="2">
        <v>0.192</v>
      </c>
      <c r="S64" s="4">
        <v>1</v>
      </c>
    </row>
    <row r="65" spans="1:22" x14ac:dyDescent="0.2">
      <c r="A65" s="2" t="s">
        <v>86</v>
      </c>
      <c r="B65" s="4" t="s">
        <v>41</v>
      </c>
      <c r="C65" s="4" t="s">
        <v>84</v>
      </c>
      <c r="D65" s="5" t="s">
        <v>85</v>
      </c>
      <c r="E65" s="4">
        <v>16</v>
      </c>
      <c r="F65" s="4">
        <v>8</v>
      </c>
      <c r="G65" s="4">
        <v>6</v>
      </c>
      <c r="H65" s="4">
        <v>4</v>
      </c>
      <c r="I65" s="4">
        <v>10</v>
      </c>
      <c r="J65" s="4">
        <v>1</v>
      </c>
      <c r="K65" s="2">
        <v>-3.5809999999999998E-4</v>
      </c>
      <c r="L65" s="2">
        <v>-7.6769999999999998E-3</v>
      </c>
      <c r="M65" s="2">
        <v>-6.587E-3</v>
      </c>
      <c r="N65" s="2">
        <v>-6.437E-3</v>
      </c>
      <c r="O65" s="1">
        <v>202.4</v>
      </c>
      <c r="P65" s="2">
        <v>0.255</v>
      </c>
      <c r="R65" s="2">
        <v>0.255</v>
      </c>
      <c r="S65" s="4">
        <v>1</v>
      </c>
    </row>
    <row r="66" spans="1:22" x14ac:dyDescent="0.2">
      <c r="A66" s="2" t="s">
        <v>86</v>
      </c>
      <c r="B66" s="4" t="s">
        <v>57</v>
      </c>
      <c r="C66" s="4" t="s">
        <v>83</v>
      </c>
      <c r="D66" s="5" t="s">
        <v>76</v>
      </c>
      <c r="E66" s="4">
        <v>8</v>
      </c>
      <c r="F66" s="4">
        <v>8</v>
      </c>
      <c r="G66" s="4">
        <v>6</v>
      </c>
      <c r="H66" s="4">
        <v>4</v>
      </c>
      <c r="I66" s="4">
        <v>11</v>
      </c>
      <c r="J66" s="4">
        <v>2</v>
      </c>
      <c r="K66" s="2">
        <v>-5.999E-3</v>
      </c>
      <c r="L66" s="2">
        <v>-7.5979999999999997E-3</v>
      </c>
      <c r="M66" s="2">
        <v>-7.8980000000000005E-3</v>
      </c>
      <c r="N66" s="2">
        <v>-6.1009999999999997E-3</v>
      </c>
      <c r="O66" s="1">
        <v>203.4</v>
      </c>
      <c r="P66">
        <f>0.038+0.041+0.024+0.038</f>
        <v>0.14100000000000001</v>
      </c>
      <c r="R66">
        <f>0.038+0.041+0.024+0.038</f>
        <v>0.14100000000000001</v>
      </c>
      <c r="S66" s="4">
        <v>4</v>
      </c>
    </row>
    <row r="67" spans="1:22" x14ac:dyDescent="0.2">
      <c r="A67" s="2" t="s">
        <v>87</v>
      </c>
      <c r="B67" s="4" t="s">
        <v>62</v>
      </c>
      <c r="C67" s="4" t="s">
        <v>83</v>
      </c>
      <c r="D67" s="5" t="s">
        <v>76</v>
      </c>
      <c r="E67" s="4">
        <v>8</v>
      </c>
      <c r="F67" s="4">
        <v>8</v>
      </c>
      <c r="G67" s="4">
        <v>6</v>
      </c>
      <c r="H67" s="4">
        <v>4</v>
      </c>
      <c r="I67" s="4">
        <v>12</v>
      </c>
      <c r="J67" s="4">
        <v>3</v>
      </c>
      <c r="K67" s="2">
        <v>-1.611E-3</v>
      </c>
      <c r="L67" s="2">
        <v>-6.7149999999999996E-3</v>
      </c>
      <c r="M67" s="2">
        <v>-6.4409999999999997E-3</v>
      </c>
      <c r="N67" s="2">
        <v>-5.973E-3</v>
      </c>
      <c r="O67" s="1">
        <v>204.2</v>
      </c>
      <c r="P67">
        <f>0.034+0.048+0.026+0.022</f>
        <v>0.13</v>
      </c>
      <c r="R67">
        <f>0.034+0.048+0.026+0.022</f>
        <v>0.13</v>
      </c>
      <c r="S67" s="4">
        <v>4</v>
      </c>
      <c r="V67" s="2"/>
    </row>
    <row r="68" spans="1:22" x14ac:dyDescent="0.2">
      <c r="A68" s="2" t="s">
        <v>86</v>
      </c>
      <c r="B68" s="4" t="s">
        <v>56</v>
      </c>
      <c r="C68" s="4" t="s">
        <v>83</v>
      </c>
      <c r="D68" s="5" t="s">
        <v>76</v>
      </c>
      <c r="E68" s="4">
        <v>8</v>
      </c>
      <c r="F68" s="4">
        <v>16</v>
      </c>
      <c r="G68" s="4">
        <v>7</v>
      </c>
      <c r="H68" s="4">
        <v>1</v>
      </c>
      <c r="I68" s="4">
        <v>1</v>
      </c>
      <c r="J68" s="4">
        <v>1</v>
      </c>
      <c r="K68" s="2">
        <v>-3.251E-3</v>
      </c>
      <c r="L68" s="2">
        <v>-1.1849999999999999E-2</v>
      </c>
      <c r="M68" s="2">
        <v>-8.3680000000000004E-3</v>
      </c>
      <c r="N68" s="2">
        <v>-6.9459999999999999E-3</v>
      </c>
      <c r="O68" s="1">
        <v>201.8</v>
      </c>
      <c r="P68" s="2">
        <f>0.054+0.046+0.036+0.042</f>
        <v>0.17800000000000002</v>
      </c>
      <c r="Q68" s="2"/>
      <c r="R68" s="2">
        <f>0.054+0.046+0.036+0.042</f>
        <v>0.17800000000000002</v>
      </c>
      <c r="S68" s="4">
        <v>4</v>
      </c>
    </row>
    <row r="69" spans="1:22" x14ac:dyDescent="0.2">
      <c r="A69" s="2" t="s">
        <v>87</v>
      </c>
      <c r="B69" s="4" t="s">
        <v>64</v>
      </c>
      <c r="C69" s="4" t="s">
        <v>83</v>
      </c>
      <c r="D69" s="5" t="s">
        <v>76</v>
      </c>
      <c r="E69" s="4">
        <v>8</v>
      </c>
      <c r="F69" s="4">
        <v>16</v>
      </c>
      <c r="G69" s="4">
        <v>7</v>
      </c>
      <c r="H69" s="4">
        <v>1</v>
      </c>
      <c r="I69" s="4">
        <v>2</v>
      </c>
      <c r="J69" s="4">
        <v>2</v>
      </c>
      <c r="K69" s="2">
        <v>-1.7799999999999999E-3</v>
      </c>
      <c r="L69" s="2">
        <v>-1.6160000000000001E-2</v>
      </c>
      <c r="M69" s="2">
        <v>-1.409E-2</v>
      </c>
      <c r="N69" s="2">
        <v>-1.1350000000000001E-2</v>
      </c>
      <c r="O69" s="1">
        <v>201.6</v>
      </c>
      <c r="P69" s="2">
        <f>0.048+0.061+0.053+0.046+0.031</f>
        <v>0.23900000000000002</v>
      </c>
      <c r="Q69" s="2"/>
      <c r="R69" s="2">
        <f>0.048+0.061+0.053+0.046+0.031</f>
        <v>0.23900000000000002</v>
      </c>
      <c r="S69" s="4">
        <v>5</v>
      </c>
    </row>
    <row r="70" spans="1:22" x14ac:dyDescent="0.2">
      <c r="A70" s="2" t="s">
        <v>87</v>
      </c>
      <c r="B70" s="4" t="s">
        <v>66</v>
      </c>
      <c r="C70" s="4" t="s">
        <v>83</v>
      </c>
      <c r="D70" s="5" t="s">
        <v>76</v>
      </c>
      <c r="E70" s="4">
        <v>8</v>
      </c>
      <c r="F70" s="4">
        <v>16</v>
      </c>
      <c r="G70" s="4">
        <v>7</v>
      </c>
      <c r="H70" s="4">
        <v>1</v>
      </c>
      <c r="I70" s="4">
        <v>3</v>
      </c>
      <c r="J70" s="4">
        <v>3</v>
      </c>
      <c r="K70" s="2">
        <v>-1.268E-3</v>
      </c>
      <c r="L70" s="2">
        <v>-1.179E-2</v>
      </c>
      <c r="M70" s="2">
        <v>-9.6369999999999997E-3</v>
      </c>
      <c r="N70" s="2">
        <v>-7.8279999999999999E-3</v>
      </c>
      <c r="O70" s="1">
        <v>199.2</v>
      </c>
      <c r="P70" s="2">
        <f>0.03+0.047+0.057+0.05</f>
        <v>0.184</v>
      </c>
      <c r="Q70" s="2"/>
      <c r="R70" s="2">
        <f>0.03+0.047+0.057+0.05</f>
        <v>0.184</v>
      </c>
      <c r="S70" s="4">
        <v>4</v>
      </c>
    </row>
    <row r="71" spans="1:22" x14ac:dyDescent="0.2">
      <c r="A71" s="2" t="s">
        <v>86</v>
      </c>
      <c r="B71" s="4" t="s">
        <v>28</v>
      </c>
      <c r="C71" s="4" t="s">
        <v>83</v>
      </c>
      <c r="D71" s="5" t="s">
        <v>78</v>
      </c>
      <c r="E71" s="4">
        <v>12</v>
      </c>
      <c r="F71" s="4">
        <v>8</v>
      </c>
      <c r="G71" s="4">
        <v>7</v>
      </c>
      <c r="H71" s="4">
        <v>2</v>
      </c>
      <c r="I71" s="4">
        <v>4</v>
      </c>
      <c r="J71" s="4">
        <v>1</v>
      </c>
      <c r="K71">
        <v>-2.836E-3</v>
      </c>
      <c r="L71" s="2">
        <v>-8.9230000000000004E-3</v>
      </c>
      <c r="M71" s="2">
        <v>-6.5370000000000003E-3</v>
      </c>
      <c r="N71" s="2">
        <v>-6.6059999999999999E-3</v>
      </c>
      <c r="O71" s="1">
        <v>200</v>
      </c>
      <c r="P71" s="2">
        <v>0.20899999999999999</v>
      </c>
      <c r="R71" s="2">
        <v>0.20899999999999999</v>
      </c>
      <c r="S71" s="4">
        <v>1</v>
      </c>
    </row>
    <row r="72" spans="1:22" x14ac:dyDescent="0.2">
      <c r="A72" s="2" t="s">
        <v>87</v>
      </c>
      <c r="B72" s="4" t="s">
        <v>30</v>
      </c>
      <c r="C72" s="4" t="s">
        <v>83</v>
      </c>
      <c r="D72" s="5" t="s">
        <v>78</v>
      </c>
      <c r="E72" s="4">
        <v>12</v>
      </c>
      <c r="F72" s="4">
        <v>8</v>
      </c>
      <c r="G72" s="4">
        <v>7</v>
      </c>
      <c r="H72" s="4">
        <v>2</v>
      </c>
      <c r="I72" s="4">
        <v>6</v>
      </c>
      <c r="J72" s="4">
        <v>2</v>
      </c>
      <c r="K72" s="2">
        <v>-1.6980000000000001E-3</v>
      </c>
      <c r="L72" s="2">
        <v>-6.5009999999999998E-3</v>
      </c>
      <c r="M72" s="2">
        <v>-2.6220000000000002E-3</v>
      </c>
      <c r="N72" s="2">
        <v>-2.7139999999999998E-3</v>
      </c>
      <c r="O72" s="1">
        <v>203.6</v>
      </c>
      <c r="P72" s="2">
        <v>0.247</v>
      </c>
      <c r="R72" s="2">
        <v>0.247</v>
      </c>
      <c r="S72" s="4">
        <v>1</v>
      </c>
    </row>
    <row r="73" spans="1:22" x14ac:dyDescent="0.2">
      <c r="A73" s="2" t="s">
        <v>86</v>
      </c>
      <c r="B73" s="4" t="s">
        <v>58</v>
      </c>
      <c r="C73" s="4" t="s">
        <v>83</v>
      </c>
      <c r="D73" s="5" t="s">
        <v>76</v>
      </c>
      <c r="E73" s="4">
        <v>8</v>
      </c>
      <c r="F73" s="4">
        <v>16</v>
      </c>
      <c r="G73" s="4">
        <v>7</v>
      </c>
      <c r="H73" s="4">
        <v>3</v>
      </c>
      <c r="I73" s="4">
        <v>7</v>
      </c>
      <c r="J73" s="4">
        <v>1</v>
      </c>
      <c r="K73" s="2">
        <v>-2.6359999999999999E-3</v>
      </c>
      <c r="L73" s="2">
        <v>-9.1140000000000006E-3</v>
      </c>
      <c r="M73" s="2">
        <v>-8.2120000000000005E-3</v>
      </c>
      <c r="N73" s="2">
        <v>-5.607E-3</v>
      </c>
      <c r="O73" s="1">
        <v>204</v>
      </c>
      <c r="P73">
        <f>0.031+0.029+0.023+0.038</f>
        <v>0.121</v>
      </c>
      <c r="R73">
        <f>0.031+0.029+0.023+0.038</f>
        <v>0.121</v>
      </c>
      <c r="S73" s="4">
        <v>4</v>
      </c>
    </row>
    <row r="74" spans="1:22" x14ac:dyDescent="0.2">
      <c r="A74" s="2" t="s">
        <v>87</v>
      </c>
      <c r="B74" s="4" t="s">
        <v>63</v>
      </c>
      <c r="C74" s="4" t="s">
        <v>83</v>
      </c>
      <c r="D74" s="5" t="s">
        <v>76</v>
      </c>
      <c r="E74" s="4">
        <v>8</v>
      </c>
      <c r="F74" s="4">
        <v>16</v>
      </c>
      <c r="G74" s="4">
        <v>7</v>
      </c>
      <c r="H74" s="4">
        <v>3</v>
      </c>
      <c r="I74" s="4">
        <v>8</v>
      </c>
      <c r="J74" s="4">
        <v>2</v>
      </c>
      <c r="K74" s="2">
        <v>-2.382E-3</v>
      </c>
      <c r="L74" s="2">
        <v>-5.7920000000000003E-3</v>
      </c>
      <c r="M74" s="2">
        <v>-6.9449999999999998E-3</v>
      </c>
      <c r="N74" s="2">
        <v>-7.803E-3</v>
      </c>
      <c r="O74" s="1">
        <v>204.2</v>
      </c>
      <c r="P74">
        <f>0.042+0.062+0.046+0.043</f>
        <v>0.193</v>
      </c>
      <c r="R74">
        <f>0.042+0.062+0.046+0.043</f>
        <v>0.193</v>
      </c>
      <c r="S74" s="4">
        <v>4</v>
      </c>
    </row>
    <row r="75" spans="1:22" x14ac:dyDescent="0.2">
      <c r="A75" s="2" t="s">
        <v>86</v>
      </c>
      <c r="B75" s="4" t="s">
        <v>60</v>
      </c>
      <c r="C75" s="4" t="s">
        <v>83</v>
      </c>
      <c r="D75" s="5" t="s">
        <v>76</v>
      </c>
      <c r="E75" s="4">
        <v>8</v>
      </c>
      <c r="F75" s="4">
        <v>16</v>
      </c>
      <c r="G75" s="4">
        <v>7</v>
      </c>
      <c r="H75" s="4">
        <v>3</v>
      </c>
      <c r="I75" s="4">
        <v>9</v>
      </c>
      <c r="J75" s="4">
        <v>3</v>
      </c>
      <c r="K75" s="2">
        <v>-2.6700000000000001E-3</v>
      </c>
      <c r="L75" s="2">
        <v>-9.8519999999999996E-3</v>
      </c>
      <c r="M75" s="2">
        <v>-8.1930000000000006E-3</v>
      </c>
      <c r="N75" s="2">
        <v>-6.9610000000000002E-3</v>
      </c>
      <c r="O75" s="1">
        <v>202.8</v>
      </c>
      <c r="P75">
        <f>0.025+0.035+0.018+0.02</f>
        <v>9.8000000000000004E-2</v>
      </c>
      <c r="R75">
        <f>0.025+0.035+0.018+0.02</f>
        <v>9.8000000000000004E-2</v>
      </c>
      <c r="S75" s="4">
        <v>4</v>
      </c>
    </row>
    <row r="76" spans="1:22" x14ac:dyDescent="0.2">
      <c r="A76" s="2" t="s">
        <v>86</v>
      </c>
      <c r="B76" s="4" t="s">
        <v>53</v>
      </c>
      <c r="C76" s="4" t="s">
        <v>83</v>
      </c>
      <c r="D76" s="5" t="s">
        <v>76</v>
      </c>
      <c r="E76" s="4">
        <v>8</v>
      </c>
      <c r="F76" s="4">
        <v>8</v>
      </c>
      <c r="G76" s="4">
        <v>7</v>
      </c>
      <c r="H76" s="4">
        <v>4</v>
      </c>
      <c r="I76" s="4">
        <v>10</v>
      </c>
      <c r="J76" s="4">
        <v>1</v>
      </c>
      <c r="K76" s="2">
        <v>-1.2769999999999999E-3</v>
      </c>
      <c r="L76" s="2">
        <v>-1.1379999999999999E-2</v>
      </c>
      <c r="M76" s="2">
        <v>-9.7479999999999997E-3</v>
      </c>
      <c r="N76" s="2">
        <v>-7.744E-3</v>
      </c>
      <c r="O76" s="1">
        <v>202.4</v>
      </c>
      <c r="P76">
        <f>0.035+0.066+0.064+0.06</f>
        <v>0.22500000000000001</v>
      </c>
      <c r="R76">
        <f>0.035+0.066+0.064+0.06</f>
        <v>0.22500000000000001</v>
      </c>
      <c r="S76" s="4">
        <v>4</v>
      </c>
    </row>
    <row r="77" spans="1:22" x14ac:dyDescent="0.2">
      <c r="A77" s="2" t="s">
        <v>87</v>
      </c>
      <c r="B77" s="4" t="s">
        <v>62</v>
      </c>
      <c r="C77" s="4" t="s">
        <v>83</v>
      </c>
      <c r="D77" s="5" t="s">
        <v>76</v>
      </c>
      <c r="E77" s="4">
        <v>8</v>
      </c>
      <c r="F77" s="4">
        <v>8</v>
      </c>
      <c r="G77" s="4">
        <v>7</v>
      </c>
      <c r="H77" s="4">
        <v>4</v>
      </c>
      <c r="I77" s="4">
        <v>11</v>
      </c>
      <c r="J77" s="4">
        <v>2</v>
      </c>
      <c r="K77" s="2">
        <v>-5.2189999999999995E-4</v>
      </c>
      <c r="L77" s="2">
        <v>-7.7520000000000002E-3</v>
      </c>
      <c r="M77" s="2">
        <v>-5.5729999999999998E-3</v>
      </c>
      <c r="N77" s="2">
        <v>-5.1630000000000001E-3</v>
      </c>
      <c r="O77" s="1">
        <v>203.4</v>
      </c>
      <c r="P77">
        <f>0.06+0.039+0.033+0.026</f>
        <v>0.158</v>
      </c>
      <c r="R77">
        <f>0.06+0.039+0.033+0.026</f>
        <v>0.158</v>
      </c>
      <c r="S77" s="4">
        <v>4</v>
      </c>
    </row>
    <row r="78" spans="1:22" x14ac:dyDescent="0.2">
      <c r="A78" s="2" t="s">
        <v>86</v>
      </c>
      <c r="B78" s="4" t="s">
        <v>26</v>
      </c>
      <c r="C78" s="4" t="s">
        <v>83</v>
      </c>
      <c r="D78" s="5" t="s">
        <v>78</v>
      </c>
      <c r="E78" s="4">
        <v>12</v>
      </c>
      <c r="F78" s="4">
        <v>8</v>
      </c>
      <c r="G78" s="4">
        <v>7</v>
      </c>
      <c r="H78" s="4">
        <v>4</v>
      </c>
      <c r="I78" s="4">
        <v>12</v>
      </c>
      <c r="J78" s="4">
        <v>3</v>
      </c>
      <c r="K78" s="2">
        <v>-1.201E-3</v>
      </c>
      <c r="L78" s="2">
        <v>-1.3990000000000001E-2</v>
      </c>
      <c r="M78" s="2">
        <v>-6.6509999999999998E-3</v>
      </c>
      <c r="N78" s="2">
        <v>-5.1460000000000004E-3</v>
      </c>
      <c r="O78" s="1">
        <v>204.2</v>
      </c>
      <c r="P78" s="2">
        <v>0.192</v>
      </c>
      <c r="Q78" s="2"/>
      <c r="R78" s="2">
        <v>0.192</v>
      </c>
      <c r="S78" s="4">
        <v>1</v>
      </c>
      <c r="T78" s="2"/>
      <c r="U78" s="2"/>
      <c r="V78" s="2"/>
    </row>
    <row r="79" spans="1:22" x14ac:dyDescent="0.2">
      <c r="A79" s="2" t="s">
        <v>86</v>
      </c>
      <c r="B79" s="4" t="s">
        <v>56</v>
      </c>
      <c r="C79" s="4" t="s">
        <v>83</v>
      </c>
      <c r="D79" s="5" t="s">
        <v>76</v>
      </c>
      <c r="E79" s="4">
        <v>8</v>
      </c>
      <c r="F79" s="4">
        <v>16</v>
      </c>
      <c r="G79" s="4">
        <v>8</v>
      </c>
      <c r="H79" s="4">
        <v>1</v>
      </c>
      <c r="I79" s="4">
        <v>1</v>
      </c>
      <c r="J79" s="4">
        <v>1</v>
      </c>
      <c r="K79" s="2">
        <v>-2.8869999999999998E-3</v>
      </c>
      <c r="L79" s="2">
        <v>-1.324E-2</v>
      </c>
      <c r="M79" s="2">
        <v>-1.189E-2</v>
      </c>
      <c r="N79" s="2">
        <v>-1.255E-2</v>
      </c>
      <c r="O79" s="1">
        <v>201.8</v>
      </c>
      <c r="P79" s="2">
        <f>0.042+0.042+0.045+0.046</f>
        <v>0.17499999999999999</v>
      </c>
      <c r="Q79" s="2"/>
      <c r="R79" s="2">
        <f>0.042+0.042+0.045+0.046</f>
        <v>0.17499999999999999</v>
      </c>
      <c r="S79" s="4">
        <v>4</v>
      </c>
      <c r="T79" s="2"/>
      <c r="U79" s="2"/>
    </row>
    <row r="80" spans="1:22" x14ac:dyDescent="0.2">
      <c r="A80" s="2" t="s">
        <v>87</v>
      </c>
      <c r="B80" s="4" t="s">
        <v>31</v>
      </c>
      <c r="C80" s="4" t="s">
        <v>83</v>
      </c>
      <c r="D80" s="5" t="s">
        <v>76</v>
      </c>
      <c r="E80" s="4">
        <v>8</v>
      </c>
      <c r="F80" s="4">
        <v>16</v>
      </c>
      <c r="G80" s="4">
        <v>8</v>
      </c>
      <c r="H80" s="4">
        <v>1</v>
      </c>
      <c r="I80" s="4">
        <v>2</v>
      </c>
      <c r="J80" s="4">
        <v>2</v>
      </c>
      <c r="K80" s="2">
        <v>-3.1159999999999998E-3</v>
      </c>
      <c r="L80" s="2">
        <v>-1.0699999999999999E-2</v>
      </c>
      <c r="M80" s="2">
        <v>-8.1329999999999996E-3</v>
      </c>
      <c r="N80" s="2">
        <v>-8.7010000000000004E-3</v>
      </c>
      <c r="O80" s="1">
        <v>201.6</v>
      </c>
      <c r="P80" s="2">
        <v>0.13300000000000001</v>
      </c>
      <c r="Q80" s="2"/>
      <c r="R80" s="2">
        <v>0.13300000000000001</v>
      </c>
      <c r="S80" s="4">
        <v>1</v>
      </c>
      <c r="T80" s="2"/>
      <c r="U80" s="2"/>
    </row>
    <row r="81" spans="1:22" x14ac:dyDescent="0.2">
      <c r="A81" s="2" t="s">
        <v>87</v>
      </c>
      <c r="B81" s="4" t="s">
        <v>36</v>
      </c>
      <c r="C81" s="4" t="s">
        <v>83</v>
      </c>
      <c r="D81" s="5" t="s">
        <v>76</v>
      </c>
      <c r="E81" s="4">
        <v>8</v>
      </c>
      <c r="F81" s="4">
        <v>16</v>
      </c>
      <c r="G81" s="4">
        <v>8</v>
      </c>
      <c r="H81" s="4">
        <v>1</v>
      </c>
      <c r="I81" s="4">
        <v>3</v>
      </c>
      <c r="J81" s="4">
        <v>3</v>
      </c>
      <c r="K81" s="2">
        <v>-2.8700000000000002E-3</v>
      </c>
      <c r="L81" s="2">
        <v>-2.2000000000000001E-3</v>
      </c>
      <c r="M81" s="2">
        <v>-1.7149999999999999E-2</v>
      </c>
      <c r="N81" s="2">
        <v>-1.8700000000000001E-2</v>
      </c>
      <c r="O81" s="1">
        <v>199.2</v>
      </c>
      <c r="P81" s="2">
        <v>0.27900000000000003</v>
      </c>
      <c r="R81" s="2">
        <v>0.27900000000000003</v>
      </c>
      <c r="S81" s="4">
        <v>1</v>
      </c>
    </row>
    <row r="82" spans="1:22" x14ac:dyDescent="0.2">
      <c r="A82" s="2" t="s">
        <v>86</v>
      </c>
      <c r="B82" s="4" t="s">
        <v>28</v>
      </c>
      <c r="C82" s="4" t="s">
        <v>83</v>
      </c>
      <c r="D82" s="5" t="s">
        <v>78</v>
      </c>
      <c r="E82" s="4">
        <v>12</v>
      </c>
      <c r="F82" s="4">
        <v>8</v>
      </c>
      <c r="G82" s="4">
        <v>8</v>
      </c>
      <c r="H82" s="4">
        <v>2</v>
      </c>
      <c r="I82" s="4">
        <v>4</v>
      </c>
      <c r="J82" s="4">
        <v>1</v>
      </c>
      <c r="K82" s="2">
        <v>-3.7469999999999999E-3</v>
      </c>
      <c r="L82" s="2">
        <v>-1.17E-2</v>
      </c>
      <c r="M82" s="2">
        <v>-9.6629999999999997E-3</v>
      </c>
      <c r="N82" s="2">
        <v>-9.9270000000000001E-3</v>
      </c>
      <c r="O82" s="1">
        <v>200</v>
      </c>
      <c r="P82" s="2">
        <v>0.189</v>
      </c>
      <c r="R82" s="2">
        <v>0.189</v>
      </c>
      <c r="S82" s="4">
        <v>1</v>
      </c>
    </row>
    <row r="83" spans="1:22" x14ac:dyDescent="0.2">
      <c r="A83" s="2" t="s">
        <v>87</v>
      </c>
      <c r="B83" s="4" t="s">
        <v>30</v>
      </c>
      <c r="C83" s="4" t="s">
        <v>83</v>
      </c>
      <c r="D83" s="5" t="s">
        <v>78</v>
      </c>
      <c r="E83" s="4">
        <v>12</v>
      </c>
      <c r="F83" s="4">
        <v>8</v>
      </c>
      <c r="G83" s="4">
        <v>8</v>
      </c>
      <c r="H83" s="4">
        <v>2</v>
      </c>
      <c r="I83" s="4">
        <v>6</v>
      </c>
      <c r="J83" s="4">
        <v>2</v>
      </c>
      <c r="K83" s="2">
        <v>-2.8449999999999999E-3</v>
      </c>
      <c r="L83" s="2">
        <v>-1.426E-2</v>
      </c>
      <c r="M83" s="2">
        <v>-1.12E-2</v>
      </c>
      <c r="N83" s="2">
        <v>-1.1769999999999999E-2</v>
      </c>
      <c r="O83" s="1">
        <v>203.6</v>
      </c>
      <c r="P83" s="2">
        <v>0.23599999999999999</v>
      </c>
      <c r="Q83" s="2"/>
      <c r="R83" s="2">
        <v>0.23599999999999999</v>
      </c>
      <c r="S83" s="4">
        <v>1</v>
      </c>
      <c r="T83" s="2"/>
      <c r="U83" s="2"/>
    </row>
    <row r="84" spans="1:22" x14ac:dyDescent="0.2">
      <c r="A84" s="2" t="s">
        <v>86</v>
      </c>
      <c r="B84" s="4" t="s">
        <v>22</v>
      </c>
      <c r="C84" s="4" t="s">
        <v>83</v>
      </c>
      <c r="D84" s="5" t="s">
        <v>76</v>
      </c>
      <c r="E84" s="4">
        <v>8</v>
      </c>
      <c r="F84" s="4">
        <v>16</v>
      </c>
      <c r="G84" s="4">
        <v>8</v>
      </c>
      <c r="H84" s="4">
        <v>3</v>
      </c>
      <c r="I84" s="4">
        <v>7</v>
      </c>
      <c r="J84" s="4">
        <v>1</v>
      </c>
      <c r="K84" s="2">
        <v>-1.789E-3</v>
      </c>
      <c r="L84" s="2">
        <v>-1.4749999999999999E-2</v>
      </c>
      <c r="M84" s="2">
        <v>-1.1220000000000001E-2</v>
      </c>
      <c r="N84" s="2">
        <v>-1.137E-2</v>
      </c>
      <c r="O84" s="1">
        <v>204</v>
      </c>
      <c r="P84" s="2">
        <v>0.183</v>
      </c>
      <c r="R84" s="2">
        <v>0.183</v>
      </c>
      <c r="S84" s="4">
        <v>1</v>
      </c>
    </row>
    <row r="85" spans="1:22" x14ac:dyDescent="0.2">
      <c r="A85" s="2" t="s">
        <v>86</v>
      </c>
      <c r="B85" s="4" t="s">
        <v>60</v>
      </c>
      <c r="C85" s="4" t="s">
        <v>83</v>
      </c>
      <c r="D85" s="5" t="s">
        <v>76</v>
      </c>
      <c r="E85" s="4">
        <v>8</v>
      </c>
      <c r="F85" s="4">
        <v>16</v>
      </c>
      <c r="G85" s="4">
        <v>8</v>
      </c>
      <c r="H85" s="4">
        <v>3</v>
      </c>
      <c r="I85" s="4">
        <v>8</v>
      </c>
      <c r="J85" s="4">
        <v>2</v>
      </c>
      <c r="K85" s="2">
        <v>-2.5539999999999998E-3</v>
      </c>
      <c r="L85" s="2">
        <v>-9.7909999999999994E-3</v>
      </c>
      <c r="M85" s="2">
        <v>-8.8129999999999997E-3</v>
      </c>
      <c r="N85" s="2">
        <v>-1.044E-2</v>
      </c>
      <c r="O85" s="1">
        <v>204.2</v>
      </c>
      <c r="P85">
        <f>0.041+0.019+0.043+0.03</f>
        <v>0.13300000000000001</v>
      </c>
      <c r="R85">
        <f>0.041+0.019+0.043+0.03</f>
        <v>0.13300000000000001</v>
      </c>
      <c r="S85" s="4">
        <v>4</v>
      </c>
    </row>
    <row r="86" spans="1:22" x14ac:dyDescent="0.2">
      <c r="A86" s="2" t="s">
        <v>87</v>
      </c>
      <c r="B86" s="4" t="s">
        <v>63</v>
      </c>
      <c r="C86" s="4" t="s">
        <v>83</v>
      </c>
      <c r="D86" s="5" t="s">
        <v>76</v>
      </c>
      <c r="E86" s="4">
        <v>8</v>
      </c>
      <c r="F86" s="4">
        <v>16</v>
      </c>
      <c r="G86" s="4">
        <v>8</v>
      </c>
      <c r="H86" s="4">
        <v>3</v>
      </c>
      <c r="I86" s="4">
        <v>9</v>
      </c>
      <c r="J86" s="4">
        <v>3</v>
      </c>
      <c r="K86" s="2">
        <v>-2.7629999999999998E-3</v>
      </c>
      <c r="L86" s="2">
        <v>-1.0630000000000001E-2</v>
      </c>
      <c r="M86" s="2">
        <v>-9.1629999999999993E-3</v>
      </c>
      <c r="N86" s="2">
        <v>-9.2390000000000007E-3</v>
      </c>
      <c r="O86" s="1">
        <v>202.8</v>
      </c>
      <c r="P86">
        <f>0.028+0.029+0.035+0.014</f>
        <v>0.106</v>
      </c>
      <c r="R86">
        <f>0.028+0.029+0.035+0.014</f>
        <v>0.106</v>
      </c>
      <c r="S86" s="4">
        <v>4</v>
      </c>
    </row>
    <row r="87" spans="1:22" x14ac:dyDescent="0.2">
      <c r="A87" s="2" t="s">
        <v>87</v>
      </c>
      <c r="B87" s="4" t="s">
        <v>36</v>
      </c>
      <c r="C87" s="4" t="s">
        <v>83</v>
      </c>
      <c r="D87" s="5" t="s">
        <v>78</v>
      </c>
      <c r="E87" s="4">
        <v>12</v>
      </c>
      <c r="F87" s="4">
        <v>8</v>
      </c>
      <c r="G87" s="4">
        <v>8</v>
      </c>
      <c r="H87" s="4">
        <v>4</v>
      </c>
      <c r="I87" s="4">
        <v>10</v>
      </c>
      <c r="J87" s="4">
        <v>1</v>
      </c>
      <c r="K87" s="2">
        <v>-3.6709999999999998E-3</v>
      </c>
      <c r="L87" s="2">
        <v>-1.0149999999999999E-2</v>
      </c>
      <c r="M87" s="2">
        <v>-9.443E-3</v>
      </c>
      <c r="N87" s="2">
        <v>-1.0070000000000001E-2</v>
      </c>
      <c r="O87" s="1">
        <v>202.4</v>
      </c>
      <c r="P87" s="2">
        <v>0.17199999999999999</v>
      </c>
      <c r="R87" s="2">
        <v>0.17199999999999999</v>
      </c>
      <c r="S87" s="4">
        <v>1</v>
      </c>
    </row>
    <row r="88" spans="1:22" x14ac:dyDescent="0.2">
      <c r="A88" s="2" t="s">
        <v>86</v>
      </c>
      <c r="B88" s="4" t="s">
        <v>26</v>
      </c>
      <c r="C88" s="4" t="s">
        <v>83</v>
      </c>
      <c r="D88" s="5" t="s">
        <v>78</v>
      </c>
      <c r="E88" s="4">
        <v>12</v>
      </c>
      <c r="F88" s="4">
        <v>8</v>
      </c>
      <c r="G88" s="4">
        <v>8</v>
      </c>
      <c r="H88" s="4">
        <v>4</v>
      </c>
      <c r="I88" s="4">
        <v>11</v>
      </c>
      <c r="J88" s="4">
        <v>2</v>
      </c>
      <c r="K88" s="2">
        <v>-3.1050000000000001E-3</v>
      </c>
      <c r="L88" s="2">
        <v>-9.6039999999999997E-3</v>
      </c>
      <c r="M88" s="2">
        <v>-9.9120000000000007E-3</v>
      </c>
      <c r="N88" s="2">
        <v>-9.2820000000000003E-3</v>
      </c>
      <c r="O88" s="1">
        <v>203.4</v>
      </c>
      <c r="P88" s="2">
        <v>0.183</v>
      </c>
      <c r="R88" s="2">
        <v>0.183</v>
      </c>
      <c r="S88" s="4">
        <v>1</v>
      </c>
    </row>
    <row r="89" spans="1:22" x14ac:dyDescent="0.2">
      <c r="A89" s="2" t="s">
        <v>87</v>
      </c>
      <c r="B89" s="4" t="s">
        <v>30</v>
      </c>
      <c r="C89" s="4" t="s">
        <v>83</v>
      </c>
      <c r="D89" s="5" t="s">
        <v>78</v>
      </c>
      <c r="E89" s="4">
        <v>12</v>
      </c>
      <c r="F89" s="4">
        <v>8</v>
      </c>
      <c r="G89" s="4">
        <v>8</v>
      </c>
      <c r="H89" s="4">
        <v>4</v>
      </c>
      <c r="I89" s="4">
        <v>12</v>
      </c>
      <c r="J89" s="4">
        <v>3</v>
      </c>
      <c r="K89" s="2">
        <v>-3.2569999999999999E-3</v>
      </c>
      <c r="L89" s="2">
        <v>-8.8100000000000001E-3</v>
      </c>
      <c r="M89" s="2">
        <v>-8.9169999999999996E-3</v>
      </c>
      <c r="N89" s="2">
        <v>-9.9089999999999994E-3</v>
      </c>
      <c r="O89" s="1">
        <v>204.2</v>
      </c>
      <c r="P89" s="2">
        <v>0.23499999999999999</v>
      </c>
      <c r="R89" s="2">
        <v>0.23499999999999999</v>
      </c>
      <c r="S89" s="4">
        <v>1</v>
      </c>
      <c r="V89" s="2"/>
    </row>
    <row r="90" spans="1:22" x14ac:dyDescent="0.2">
      <c r="A90" s="2" t="s">
        <v>87</v>
      </c>
      <c r="B90" s="4" t="s">
        <v>52</v>
      </c>
      <c r="C90" s="4" t="s">
        <v>84</v>
      </c>
      <c r="D90" s="5" t="s">
        <v>85</v>
      </c>
      <c r="E90" s="4">
        <v>16</v>
      </c>
      <c r="F90" s="4">
        <v>16</v>
      </c>
      <c r="G90" s="4">
        <v>9</v>
      </c>
      <c r="H90" s="4">
        <v>1</v>
      </c>
      <c r="I90" s="4">
        <v>1</v>
      </c>
      <c r="J90" s="4">
        <v>1</v>
      </c>
      <c r="K90" s="2">
        <v>-1.6379999999999999E-3</v>
      </c>
      <c r="L90" s="2">
        <v>-1.1129999999999999E-2</v>
      </c>
      <c r="M90" s="2">
        <v>-1.5299999999999999E-2</v>
      </c>
      <c r="N90" s="2">
        <v>-9.9489999999999995E-3</v>
      </c>
      <c r="O90" s="1">
        <v>201.8</v>
      </c>
      <c r="P90" s="2">
        <v>0.27500000000000002</v>
      </c>
      <c r="R90" s="2">
        <v>0.27500000000000002</v>
      </c>
      <c r="S90" s="4">
        <v>1</v>
      </c>
    </row>
    <row r="91" spans="1:22" x14ac:dyDescent="0.2">
      <c r="A91" s="2" t="s">
        <v>86</v>
      </c>
      <c r="B91" s="4" t="s">
        <v>37</v>
      </c>
      <c r="C91" s="4" t="s">
        <v>84</v>
      </c>
      <c r="D91" s="5" t="s">
        <v>85</v>
      </c>
      <c r="E91" s="4">
        <v>16</v>
      </c>
      <c r="F91" s="4">
        <v>16</v>
      </c>
      <c r="G91" s="4">
        <v>9</v>
      </c>
      <c r="H91" s="4">
        <v>1</v>
      </c>
      <c r="I91" s="4">
        <v>2</v>
      </c>
      <c r="J91" s="4">
        <v>2</v>
      </c>
      <c r="K91" s="2">
        <v>-1.9840000000000001E-3</v>
      </c>
      <c r="L91" s="2">
        <v>-2.0279999999999999E-2</v>
      </c>
      <c r="M91" s="2">
        <v>-6.9540000000000001E-3</v>
      </c>
      <c r="N91" s="2">
        <v>-6.7089999999999997E-3</v>
      </c>
      <c r="O91" s="1">
        <v>201.6</v>
      </c>
      <c r="P91" s="2">
        <v>0.53400000000000003</v>
      </c>
      <c r="R91" s="2">
        <v>0.53400000000000003</v>
      </c>
      <c r="S91" s="4">
        <v>1</v>
      </c>
    </row>
    <row r="92" spans="1:22" x14ac:dyDescent="0.2">
      <c r="A92" s="2" t="s">
        <v>86</v>
      </c>
      <c r="B92" s="4" t="s">
        <v>35</v>
      </c>
      <c r="C92" s="4" t="s">
        <v>84</v>
      </c>
      <c r="D92" s="5" t="s">
        <v>85</v>
      </c>
      <c r="E92" s="4">
        <v>16</v>
      </c>
      <c r="F92" s="4">
        <v>16</v>
      </c>
      <c r="G92" s="4">
        <v>9</v>
      </c>
      <c r="H92" s="4">
        <v>1</v>
      </c>
      <c r="I92" s="4">
        <v>3</v>
      </c>
      <c r="J92" s="4">
        <v>3</v>
      </c>
      <c r="K92" s="2">
        <v>-5.4799999999999998E-4</v>
      </c>
      <c r="L92" s="2">
        <v>-1.916E-2</v>
      </c>
      <c r="M92" s="2">
        <v>-1.8569999999999999E-3</v>
      </c>
      <c r="N92" s="2">
        <v>-2.9239999999999999E-3</v>
      </c>
      <c r="O92" s="1">
        <v>199.2</v>
      </c>
      <c r="P92" s="2">
        <v>0.41</v>
      </c>
      <c r="R92" s="2">
        <v>0.41</v>
      </c>
      <c r="S92" s="4">
        <v>1</v>
      </c>
    </row>
    <row r="93" spans="1:22" x14ac:dyDescent="0.2">
      <c r="A93" s="2" t="s">
        <v>86</v>
      </c>
      <c r="B93" s="4" t="s">
        <v>35</v>
      </c>
      <c r="C93" s="4" t="s">
        <v>84</v>
      </c>
      <c r="D93" s="5" t="s">
        <v>76</v>
      </c>
      <c r="E93" s="4">
        <v>8</v>
      </c>
      <c r="F93" s="4">
        <v>8</v>
      </c>
      <c r="G93" s="4">
        <v>9</v>
      </c>
      <c r="H93" s="4">
        <v>2</v>
      </c>
      <c r="I93" s="4">
        <v>4</v>
      </c>
      <c r="J93" s="4">
        <v>1</v>
      </c>
      <c r="K93" s="2">
        <v>-3.9420000000000002E-3</v>
      </c>
      <c r="L93" s="2">
        <v>-1.157E-2</v>
      </c>
      <c r="M93" s="2">
        <v>-3.7449999999999997E-2</v>
      </c>
      <c r="N93" s="2">
        <v>-1.357E-2</v>
      </c>
      <c r="O93" s="1">
        <v>200</v>
      </c>
      <c r="P93" s="2">
        <v>0.20399999999999999</v>
      </c>
      <c r="R93" s="2">
        <v>0.20399999999999999</v>
      </c>
      <c r="S93" s="4">
        <v>1</v>
      </c>
    </row>
    <row r="94" spans="1:22" x14ac:dyDescent="0.2">
      <c r="A94" s="2" t="s">
        <v>86</v>
      </c>
      <c r="B94" s="4" t="s">
        <v>34</v>
      </c>
      <c r="C94" s="4" t="s">
        <v>84</v>
      </c>
      <c r="D94" s="5" t="s">
        <v>76</v>
      </c>
      <c r="E94" s="4">
        <v>8</v>
      </c>
      <c r="F94" s="4">
        <v>8</v>
      </c>
      <c r="G94" s="4">
        <v>9</v>
      </c>
      <c r="H94" s="4">
        <v>2</v>
      </c>
      <c r="I94" s="4">
        <v>5</v>
      </c>
      <c r="J94" s="4">
        <v>2</v>
      </c>
      <c r="K94" s="2">
        <v>-2.8509999999999998E-3</v>
      </c>
      <c r="L94" s="2">
        <v>-4.4539999999999996E-3</v>
      </c>
      <c r="M94" s="2">
        <v>-1.6570000000000001E-2</v>
      </c>
      <c r="N94" s="2">
        <v>-6.5040000000000002E-3</v>
      </c>
      <c r="O94" s="1">
        <v>203.6</v>
      </c>
      <c r="P94" s="2">
        <v>6.3E-2</v>
      </c>
      <c r="R94" s="2">
        <v>6.3E-2</v>
      </c>
      <c r="S94" s="4">
        <v>1</v>
      </c>
    </row>
    <row r="95" spans="1:22" x14ac:dyDescent="0.2">
      <c r="A95" s="2" t="s">
        <v>86</v>
      </c>
      <c r="B95" s="4" t="s">
        <v>70</v>
      </c>
      <c r="C95" s="4" t="s">
        <v>84</v>
      </c>
      <c r="D95" s="5" t="s">
        <v>76</v>
      </c>
      <c r="E95" s="4">
        <v>8</v>
      </c>
      <c r="F95" s="4">
        <v>8</v>
      </c>
      <c r="G95" s="4">
        <v>9</v>
      </c>
      <c r="H95" s="4">
        <v>2</v>
      </c>
      <c r="I95" s="4">
        <v>6</v>
      </c>
      <c r="J95" s="4">
        <v>3</v>
      </c>
      <c r="K95" s="2">
        <v>-5.3030000000000004E-3</v>
      </c>
      <c r="L95" s="2">
        <v>-4.2469999999999999E-3</v>
      </c>
      <c r="M95" s="2">
        <v>-2.741E-2</v>
      </c>
      <c r="N95" s="2">
        <v>-8.3540000000000003E-3</v>
      </c>
      <c r="O95" s="1">
        <v>204</v>
      </c>
      <c r="P95">
        <f>0.064+0.053</f>
        <v>0.11699999999999999</v>
      </c>
      <c r="R95">
        <f>0.064+0.053</f>
        <v>0.11699999999999999</v>
      </c>
      <c r="S95" s="4">
        <v>2</v>
      </c>
    </row>
    <row r="96" spans="1:22" x14ac:dyDescent="0.2">
      <c r="A96" s="2" t="s">
        <v>87</v>
      </c>
      <c r="B96" s="4" t="s">
        <v>42</v>
      </c>
      <c r="C96" s="4" t="s">
        <v>84</v>
      </c>
      <c r="D96" s="5" t="s">
        <v>85</v>
      </c>
      <c r="E96" s="4">
        <v>16</v>
      </c>
      <c r="F96" s="4">
        <v>16</v>
      </c>
      <c r="G96" s="4">
        <v>9</v>
      </c>
      <c r="H96" s="4">
        <v>3</v>
      </c>
      <c r="I96" s="4">
        <v>7</v>
      </c>
      <c r="J96" s="4">
        <v>1</v>
      </c>
      <c r="K96" s="2">
        <v>-1.5410000000000001E-3</v>
      </c>
      <c r="L96" s="2">
        <v>-1.4109999999999999E-2</v>
      </c>
      <c r="M96" s="2">
        <v>-1.5980000000000001E-2</v>
      </c>
      <c r="N96" s="2">
        <v>-4.3750000000000004E-3</v>
      </c>
      <c r="O96" s="1">
        <v>204</v>
      </c>
      <c r="P96" s="2">
        <v>0.31</v>
      </c>
      <c r="R96" s="2">
        <v>0.31</v>
      </c>
      <c r="S96" s="4">
        <v>1</v>
      </c>
    </row>
    <row r="97" spans="1:22" x14ac:dyDescent="0.2">
      <c r="A97" s="2" t="s">
        <v>87</v>
      </c>
      <c r="B97" s="4" t="s">
        <v>44</v>
      </c>
      <c r="C97" s="4" t="s">
        <v>84</v>
      </c>
      <c r="D97" s="5" t="s">
        <v>85</v>
      </c>
      <c r="E97" s="4">
        <v>16</v>
      </c>
      <c r="F97" s="4">
        <v>16</v>
      </c>
      <c r="G97" s="4">
        <v>9</v>
      </c>
      <c r="H97" s="4">
        <v>3</v>
      </c>
      <c r="I97" s="4">
        <v>8</v>
      </c>
      <c r="J97" s="4">
        <v>2</v>
      </c>
      <c r="K97" s="2">
        <v>-1.4350000000000001E-3</v>
      </c>
      <c r="L97" s="2">
        <v>-9.5479999999999992E-3</v>
      </c>
      <c r="M97" s="2">
        <v>-1.521E-2</v>
      </c>
      <c r="N97" s="2">
        <v>-5.3470000000000002E-3</v>
      </c>
      <c r="O97" s="1">
        <v>204.2</v>
      </c>
      <c r="P97" s="2">
        <v>0.36699999999999999</v>
      </c>
      <c r="R97" s="2">
        <v>0.36699999999999999</v>
      </c>
      <c r="S97" s="4">
        <v>1</v>
      </c>
    </row>
    <row r="98" spans="1:22" x14ac:dyDescent="0.2">
      <c r="A98" s="2" t="s">
        <v>86</v>
      </c>
      <c r="B98" s="4" t="s">
        <v>43</v>
      </c>
      <c r="C98" s="4" t="s">
        <v>84</v>
      </c>
      <c r="D98" s="5" t="s">
        <v>85</v>
      </c>
      <c r="E98" s="4">
        <v>16</v>
      </c>
      <c r="F98" s="4">
        <v>16</v>
      </c>
      <c r="G98" s="4">
        <v>9</v>
      </c>
      <c r="H98" s="4">
        <v>3</v>
      </c>
      <c r="I98" s="4">
        <v>9</v>
      </c>
      <c r="J98" s="4">
        <v>3</v>
      </c>
      <c r="K98" s="2">
        <v>-1.2179999999999999E-3</v>
      </c>
      <c r="L98" s="2">
        <v>-2.0250000000000001E-2</v>
      </c>
      <c r="M98" s="2">
        <v>-6.8149999999999999E-3</v>
      </c>
      <c r="N98" s="2">
        <v>-3.5400000000000002E-3</v>
      </c>
      <c r="O98" s="1">
        <v>202.8</v>
      </c>
      <c r="P98" s="2">
        <v>0.38100000000000001</v>
      </c>
      <c r="R98" s="2">
        <v>0.38100000000000001</v>
      </c>
      <c r="S98" s="4">
        <v>1</v>
      </c>
    </row>
    <row r="99" spans="1:22" x14ac:dyDescent="0.2">
      <c r="A99" s="2" t="s">
        <v>87</v>
      </c>
      <c r="B99" s="4" t="s">
        <v>42</v>
      </c>
      <c r="C99" s="4" t="s">
        <v>84</v>
      </c>
      <c r="D99" s="5" t="s">
        <v>76</v>
      </c>
      <c r="E99" s="4">
        <v>8</v>
      </c>
      <c r="F99" s="4">
        <v>8</v>
      </c>
      <c r="G99" s="4">
        <v>9</v>
      </c>
      <c r="H99" s="4">
        <v>4</v>
      </c>
      <c r="I99" s="4">
        <v>10</v>
      </c>
      <c r="J99" s="4">
        <v>1</v>
      </c>
      <c r="K99" s="2">
        <v>-1.3519999999999999E-3</v>
      </c>
      <c r="L99" s="2">
        <v>-9.5069999999999998E-3</v>
      </c>
      <c r="M99" s="2">
        <v>-3.2559999999999999E-2</v>
      </c>
      <c r="N99" s="2">
        <v>-4.8399999999999997E-3</v>
      </c>
      <c r="O99" s="1">
        <v>202.4</v>
      </c>
      <c r="P99" s="2">
        <v>0.17599999999999999</v>
      </c>
      <c r="R99" s="2">
        <v>0.17599999999999999</v>
      </c>
      <c r="S99" s="4">
        <v>1</v>
      </c>
    </row>
    <row r="100" spans="1:22" x14ac:dyDescent="0.2">
      <c r="A100" s="2" t="s">
        <v>87</v>
      </c>
      <c r="B100" s="4" t="s">
        <v>44</v>
      </c>
      <c r="C100" s="4" t="s">
        <v>84</v>
      </c>
      <c r="D100" s="5" t="s">
        <v>76</v>
      </c>
      <c r="E100" s="4">
        <v>8</v>
      </c>
      <c r="F100" s="4">
        <v>8</v>
      </c>
      <c r="G100" s="4">
        <v>9</v>
      </c>
      <c r="H100" s="4">
        <v>4</v>
      </c>
      <c r="I100" s="4">
        <v>11</v>
      </c>
      <c r="J100" s="4">
        <v>2</v>
      </c>
      <c r="K100" s="2">
        <v>-1.4760000000000001E-3</v>
      </c>
      <c r="L100" s="2">
        <v>-5.9329999999999999E-3</v>
      </c>
      <c r="M100" s="2">
        <v>-2.4060000000000002E-2</v>
      </c>
      <c r="N100" s="2">
        <v>-5.1770000000000002E-3</v>
      </c>
      <c r="O100" s="1">
        <v>203.4</v>
      </c>
      <c r="P100" s="2">
        <v>0.11</v>
      </c>
      <c r="R100" s="2">
        <v>0.11</v>
      </c>
      <c r="S100" s="4">
        <v>1</v>
      </c>
    </row>
    <row r="101" spans="1:22" x14ac:dyDescent="0.2">
      <c r="A101" s="2" t="s">
        <v>87</v>
      </c>
      <c r="B101" s="4" t="s">
        <v>74</v>
      </c>
      <c r="C101" s="4" t="s">
        <v>84</v>
      </c>
      <c r="D101" s="5" t="s">
        <v>76</v>
      </c>
      <c r="E101" s="4">
        <v>8</v>
      </c>
      <c r="F101" s="4">
        <v>8</v>
      </c>
      <c r="G101" s="4">
        <v>9</v>
      </c>
      <c r="H101" s="4">
        <v>4</v>
      </c>
      <c r="I101" s="4">
        <v>12</v>
      </c>
      <c r="J101" s="4">
        <v>3</v>
      </c>
      <c r="K101" s="2">
        <v>-3.9909999999999998E-3</v>
      </c>
      <c r="L101" s="2">
        <v>-8.2730000000000008E-3</v>
      </c>
      <c r="M101" s="2">
        <v>-1.5939999999999999E-2</v>
      </c>
      <c r="N101" s="2">
        <v>-3.9610000000000001E-3</v>
      </c>
      <c r="O101" s="1">
        <v>204.2</v>
      </c>
      <c r="P101">
        <f>0.08+0.59</f>
        <v>0.66999999999999993</v>
      </c>
      <c r="R101">
        <f>0.08+0.59</f>
        <v>0.66999999999999993</v>
      </c>
      <c r="S101" s="4">
        <v>2</v>
      </c>
      <c r="V101" s="2"/>
    </row>
    <row r="102" spans="1:22" x14ac:dyDescent="0.2">
      <c r="A102" s="2" t="s">
        <v>87</v>
      </c>
      <c r="B102" s="4" t="s">
        <v>51</v>
      </c>
      <c r="C102" s="4" t="s">
        <v>84</v>
      </c>
      <c r="D102" s="5" t="s">
        <v>85</v>
      </c>
      <c r="E102" s="4">
        <v>16</v>
      </c>
      <c r="F102" s="4">
        <v>16</v>
      </c>
      <c r="G102" s="4">
        <v>10</v>
      </c>
      <c r="H102" s="4">
        <v>1</v>
      </c>
      <c r="I102" s="4">
        <v>1</v>
      </c>
      <c r="J102" s="4">
        <v>1</v>
      </c>
      <c r="K102">
        <f>(-0.003547+-0.00343)/2</f>
        <v>-3.4884999999999998E-3</v>
      </c>
      <c r="L102" s="2">
        <v>-1.6500000000000001E-2</v>
      </c>
      <c r="M102" s="2">
        <v>-1.8519999999999998E-2</v>
      </c>
      <c r="N102" s="2">
        <v>-1.6500000000000001E-2</v>
      </c>
      <c r="O102" s="1">
        <v>201.8</v>
      </c>
      <c r="P102" s="2">
        <v>0.29699999999999999</v>
      </c>
      <c r="R102" s="2">
        <v>0.29699999999999999</v>
      </c>
      <c r="S102" s="4">
        <v>1</v>
      </c>
    </row>
    <row r="103" spans="1:22" x14ac:dyDescent="0.2">
      <c r="A103" s="2" t="s">
        <v>86</v>
      </c>
      <c r="B103" s="4" t="s">
        <v>35</v>
      </c>
      <c r="C103" s="4" t="s">
        <v>84</v>
      </c>
      <c r="D103" s="5" t="s">
        <v>85</v>
      </c>
      <c r="E103" s="4">
        <v>16</v>
      </c>
      <c r="F103" s="4">
        <v>16</v>
      </c>
      <c r="G103" s="4">
        <v>10</v>
      </c>
      <c r="H103" s="4">
        <v>1</v>
      </c>
      <c r="I103" s="4">
        <v>2</v>
      </c>
      <c r="J103" s="4">
        <v>2</v>
      </c>
      <c r="K103">
        <f>(-0.002222+-0.0005371)/2</f>
        <v>-1.37955E-3</v>
      </c>
      <c r="L103" s="2">
        <v>-6.2630000000000003E-3</v>
      </c>
      <c r="M103" s="2">
        <v>-2.035E-2</v>
      </c>
      <c r="N103" s="2">
        <v>-1.6289999999999999E-2</v>
      </c>
      <c r="O103" s="1">
        <v>201.6</v>
      </c>
      <c r="P103" s="2">
        <v>0.50700000000000001</v>
      </c>
      <c r="R103" s="2">
        <v>0.50700000000000001</v>
      </c>
      <c r="S103" s="4">
        <v>1</v>
      </c>
    </row>
    <row r="104" spans="1:22" x14ac:dyDescent="0.2">
      <c r="A104" s="2" t="s">
        <v>87</v>
      </c>
      <c r="B104" s="4" t="s">
        <v>42</v>
      </c>
      <c r="C104" s="4" t="s">
        <v>84</v>
      </c>
      <c r="D104" s="5" t="s">
        <v>85</v>
      </c>
      <c r="E104" s="4">
        <v>16</v>
      </c>
      <c r="F104" s="4">
        <v>16</v>
      </c>
      <c r="G104" s="4">
        <v>10</v>
      </c>
      <c r="H104" s="4">
        <v>1</v>
      </c>
      <c r="I104" s="4">
        <v>3</v>
      </c>
      <c r="J104" s="4">
        <v>3</v>
      </c>
      <c r="K104">
        <f>(-0.002411+-0.002584)/2</f>
        <v>-2.4974999999999997E-3</v>
      </c>
      <c r="L104" s="2">
        <v>-1.6820000000000002E-2</v>
      </c>
      <c r="M104" s="2">
        <v>-1.3480000000000001E-2</v>
      </c>
      <c r="N104" s="2">
        <v>-1.546E-2</v>
      </c>
      <c r="O104" s="1">
        <v>199.2</v>
      </c>
      <c r="P104" s="2">
        <v>0.377</v>
      </c>
      <c r="R104" s="2">
        <v>0.377</v>
      </c>
      <c r="S104" s="4">
        <v>1</v>
      </c>
    </row>
    <row r="105" spans="1:22" x14ac:dyDescent="0.2">
      <c r="A105" s="2" t="s">
        <v>87</v>
      </c>
      <c r="B105" s="4" t="s">
        <v>72</v>
      </c>
      <c r="C105" s="4" t="s">
        <v>84</v>
      </c>
      <c r="D105" s="5" t="s">
        <v>76</v>
      </c>
      <c r="E105" s="4">
        <v>8</v>
      </c>
      <c r="F105" s="4">
        <v>8</v>
      </c>
      <c r="G105" s="4">
        <v>10</v>
      </c>
      <c r="H105" s="4">
        <v>2</v>
      </c>
      <c r="I105" s="4">
        <v>4</v>
      </c>
      <c r="J105" s="4">
        <v>1</v>
      </c>
      <c r="K105" s="2">
        <v>-2.8340000000000001E-3</v>
      </c>
      <c r="L105" s="2">
        <v>-3.8939999999999999E-3</v>
      </c>
      <c r="M105" s="2">
        <v>-1.4729999999999999E-3</v>
      </c>
      <c r="N105" s="2">
        <v>-9.4450000000000003E-3</v>
      </c>
      <c r="O105" s="1">
        <v>200</v>
      </c>
      <c r="P105">
        <f>0.056+0.132</f>
        <v>0.188</v>
      </c>
      <c r="R105">
        <f>0.056+0.132</f>
        <v>0.188</v>
      </c>
      <c r="S105" s="4">
        <v>2</v>
      </c>
    </row>
    <row r="106" spans="1:22" x14ac:dyDescent="0.2">
      <c r="A106" s="2" t="s">
        <v>86</v>
      </c>
      <c r="B106" s="4" t="s">
        <v>68</v>
      </c>
      <c r="C106" s="4" t="s">
        <v>84</v>
      </c>
      <c r="D106" s="5" t="s">
        <v>76</v>
      </c>
      <c r="E106" s="4">
        <v>8</v>
      </c>
      <c r="F106" s="4">
        <v>8</v>
      </c>
      <c r="G106" s="4">
        <v>10</v>
      </c>
      <c r="H106" s="4">
        <v>2</v>
      </c>
      <c r="I106" s="4">
        <v>5</v>
      </c>
      <c r="J106" s="4">
        <v>2</v>
      </c>
      <c r="K106" s="2">
        <v>-9.4780000000000005E-4</v>
      </c>
      <c r="L106" s="2">
        <v>-3.7690000000000002E-3</v>
      </c>
      <c r="M106" s="2">
        <v>-4.9319999999999998E-3</v>
      </c>
      <c r="N106" s="2">
        <v>-1.3089999999999999E-2</v>
      </c>
      <c r="O106" s="1">
        <v>204</v>
      </c>
      <c r="P106" s="2">
        <f>0.182+0.158</f>
        <v>0.33999999999999997</v>
      </c>
      <c r="Q106" s="2"/>
      <c r="R106" s="2">
        <f>0.182+0.158</f>
        <v>0.33999999999999997</v>
      </c>
      <c r="S106" s="4">
        <v>2</v>
      </c>
      <c r="T106" s="2"/>
      <c r="U106" s="2"/>
    </row>
    <row r="107" spans="1:22" x14ac:dyDescent="0.2">
      <c r="A107" s="2" t="s">
        <v>87</v>
      </c>
      <c r="B107" s="4" t="s">
        <v>71</v>
      </c>
      <c r="C107" s="4" t="s">
        <v>84</v>
      </c>
      <c r="D107" s="5" t="s">
        <v>76</v>
      </c>
      <c r="E107" s="4">
        <v>8</v>
      </c>
      <c r="F107" s="4">
        <v>8</v>
      </c>
      <c r="G107" s="4">
        <v>10</v>
      </c>
      <c r="H107" s="4">
        <v>2</v>
      </c>
      <c r="I107" s="4">
        <v>6</v>
      </c>
      <c r="J107" s="4">
        <v>3</v>
      </c>
      <c r="K107" s="2">
        <v>-3.4610000000000001E-3</v>
      </c>
      <c r="L107" s="2">
        <v>-7.8569999999999994E-3</v>
      </c>
      <c r="M107" s="2">
        <v>-4.182E-3</v>
      </c>
      <c r="N107" s="2">
        <v>-6.6480000000000003E-3</v>
      </c>
      <c r="O107" s="1">
        <v>203.6</v>
      </c>
      <c r="P107">
        <f>0.121+0.109</f>
        <v>0.22999999999999998</v>
      </c>
      <c r="R107">
        <f>0.121+0.109</f>
        <v>0.22999999999999998</v>
      </c>
      <c r="S107" s="4">
        <v>2</v>
      </c>
    </row>
    <row r="108" spans="1:22" x14ac:dyDescent="0.2">
      <c r="A108" s="2" t="s">
        <v>87</v>
      </c>
      <c r="B108" s="4" t="s">
        <v>44</v>
      </c>
      <c r="C108" s="4" t="s">
        <v>84</v>
      </c>
      <c r="D108" s="5" t="s">
        <v>85</v>
      </c>
      <c r="E108" s="4">
        <v>16</v>
      </c>
      <c r="F108" s="4">
        <v>16</v>
      </c>
      <c r="G108" s="4">
        <v>10</v>
      </c>
      <c r="H108" s="4">
        <v>3</v>
      </c>
      <c r="I108" s="4">
        <v>7</v>
      </c>
      <c r="J108" s="4">
        <v>1</v>
      </c>
      <c r="K108" s="2">
        <v>-2.7980000000000001E-3</v>
      </c>
      <c r="L108" s="2">
        <v>-1.41E-3</v>
      </c>
      <c r="M108" s="2">
        <v>-2.8029999999999999E-3</v>
      </c>
      <c r="N108" s="2">
        <v>-1.6209999999999999E-2</v>
      </c>
      <c r="O108" s="1">
        <v>204</v>
      </c>
      <c r="P108" s="2">
        <v>0.36799999999999999</v>
      </c>
      <c r="R108" s="2">
        <v>0.36799999999999999</v>
      </c>
      <c r="S108" s="4">
        <v>1</v>
      </c>
    </row>
    <row r="109" spans="1:22" x14ac:dyDescent="0.2">
      <c r="A109" s="2" t="s">
        <v>86</v>
      </c>
      <c r="B109" s="4" t="s">
        <v>43</v>
      </c>
      <c r="C109" s="4" t="s">
        <v>84</v>
      </c>
      <c r="D109" s="5" t="s">
        <v>85</v>
      </c>
      <c r="E109" s="4">
        <v>16</v>
      </c>
      <c r="F109" s="4">
        <v>16</v>
      </c>
      <c r="G109" s="4">
        <v>10</v>
      </c>
      <c r="H109" s="4">
        <v>3</v>
      </c>
      <c r="I109" s="4">
        <v>8</v>
      </c>
      <c r="J109" s="4">
        <v>2</v>
      </c>
      <c r="K109" s="2">
        <v>-1.9620000000000002E-3</v>
      </c>
      <c r="L109" s="2">
        <v>-1.4120000000000001E-3</v>
      </c>
      <c r="M109" s="2">
        <v>-1.379E-3</v>
      </c>
      <c r="N109" s="2">
        <v>-1.5429999999999999E-2</v>
      </c>
      <c r="O109" s="1">
        <v>204.2</v>
      </c>
      <c r="P109" s="2">
        <v>0.51100000000000001</v>
      </c>
      <c r="R109" s="2">
        <v>0.51100000000000001</v>
      </c>
      <c r="S109" s="4">
        <v>1</v>
      </c>
    </row>
    <row r="110" spans="1:22" x14ac:dyDescent="0.2">
      <c r="A110" s="2" t="s">
        <v>86</v>
      </c>
      <c r="B110" s="4" t="s">
        <v>41</v>
      </c>
      <c r="C110" s="4" t="s">
        <v>84</v>
      </c>
      <c r="D110" s="5" t="s">
        <v>85</v>
      </c>
      <c r="E110" s="4">
        <v>16</v>
      </c>
      <c r="F110" s="4">
        <v>16</v>
      </c>
      <c r="G110" s="4">
        <v>10</v>
      </c>
      <c r="H110" s="4">
        <v>3</v>
      </c>
      <c r="I110" s="4">
        <v>9</v>
      </c>
      <c r="J110" s="4">
        <v>3</v>
      </c>
      <c r="K110" s="2">
        <v>-3.9329999999999999E-3</v>
      </c>
      <c r="L110" s="2">
        <v>-6.7010000000000004E-3</v>
      </c>
      <c r="M110" s="2">
        <v>-2.1229999999999999E-2</v>
      </c>
      <c r="N110" s="2">
        <v>-3.3479999999999998E-3</v>
      </c>
      <c r="O110" s="1">
        <v>202.8</v>
      </c>
      <c r="P110" s="2">
        <v>0.35399999999999998</v>
      </c>
      <c r="R110" s="2">
        <v>0.35399999999999998</v>
      </c>
      <c r="S110" s="4">
        <v>1</v>
      </c>
    </row>
    <row r="111" spans="1:22" x14ac:dyDescent="0.2">
      <c r="A111" s="2" t="s">
        <v>86</v>
      </c>
      <c r="B111" s="4" t="s">
        <v>69</v>
      </c>
      <c r="C111" s="4" t="s">
        <v>84</v>
      </c>
      <c r="D111" s="5" t="s">
        <v>76</v>
      </c>
      <c r="E111" s="4">
        <v>8</v>
      </c>
      <c r="F111" s="4">
        <v>8</v>
      </c>
      <c r="G111" s="4">
        <v>10</v>
      </c>
      <c r="H111" s="4">
        <v>4</v>
      </c>
      <c r="I111" s="4">
        <v>10</v>
      </c>
      <c r="J111" s="4">
        <v>1</v>
      </c>
      <c r="K111" s="2">
        <v>4.1639999999999998E-4</v>
      </c>
      <c r="L111" s="2">
        <v>-1.223E-2</v>
      </c>
      <c r="M111" s="2">
        <v>-1.042E-2</v>
      </c>
      <c r="N111" s="2">
        <v>-1.2370000000000001E-2</v>
      </c>
      <c r="O111" s="1">
        <v>202.4</v>
      </c>
      <c r="P111">
        <f>0.078+0.077</f>
        <v>0.155</v>
      </c>
      <c r="R111">
        <f>0.078+0.077</f>
        <v>0.155</v>
      </c>
      <c r="S111" s="4">
        <v>2</v>
      </c>
      <c r="T111" s="3" t="s">
        <v>80</v>
      </c>
    </row>
    <row r="112" spans="1:22" x14ac:dyDescent="0.2">
      <c r="A112" s="2" t="s">
        <v>86</v>
      </c>
      <c r="B112" s="4" t="s">
        <v>67</v>
      </c>
      <c r="C112" s="4" t="s">
        <v>84</v>
      </c>
      <c r="D112" s="5" t="s">
        <v>76</v>
      </c>
      <c r="E112" s="4">
        <v>8</v>
      </c>
      <c r="F112" s="4">
        <v>8</v>
      </c>
      <c r="G112" s="4">
        <v>10</v>
      </c>
      <c r="H112" s="4">
        <v>4</v>
      </c>
      <c r="I112" s="4">
        <v>11</v>
      </c>
      <c r="J112" s="4">
        <v>2</v>
      </c>
      <c r="K112" s="2">
        <v>1.255E-3</v>
      </c>
      <c r="L112" s="2">
        <v>-1.2540000000000001E-2</v>
      </c>
      <c r="M112" s="2">
        <v>-1.077E-2</v>
      </c>
      <c r="N112" s="2">
        <v>-1.2160000000000001E-2</v>
      </c>
      <c r="O112" s="1">
        <v>203.4</v>
      </c>
      <c r="P112">
        <f>0.101+0.099</f>
        <v>0.2</v>
      </c>
      <c r="R112">
        <f>0.101+0.099</f>
        <v>0.2</v>
      </c>
      <c r="S112" s="4">
        <v>2</v>
      </c>
      <c r="T112" s="3" t="s">
        <v>80</v>
      </c>
    </row>
    <row r="113" spans="1:22" x14ac:dyDescent="0.2">
      <c r="A113" s="2" t="s">
        <v>87</v>
      </c>
      <c r="B113" s="4" t="s">
        <v>73</v>
      </c>
      <c r="C113" s="4" t="s">
        <v>84</v>
      </c>
      <c r="D113" s="5" t="s">
        <v>76</v>
      </c>
      <c r="E113" s="4">
        <v>8</v>
      </c>
      <c r="F113" s="4">
        <v>8</v>
      </c>
      <c r="G113" s="4">
        <v>10</v>
      </c>
      <c r="H113" s="4">
        <v>4</v>
      </c>
      <c r="I113" s="4">
        <v>12</v>
      </c>
      <c r="J113" s="4">
        <v>3</v>
      </c>
      <c r="K113" s="2">
        <v>-1.1069999999999999E-3</v>
      </c>
      <c r="L113" s="2">
        <v>-1.549E-2</v>
      </c>
      <c r="M113" s="2">
        <v>-1.2189999999999999E-2</v>
      </c>
      <c r="N113" s="2">
        <v>-1.5800000000000002E-2</v>
      </c>
      <c r="O113" s="1">
        <v>204.2</v>
      </c>
      <c r="P113" s="2">
        <f>0.108+0.098</f>
        <v>0.20600000000000002</v>
      </c>
      <c r="Q113" s="2"/>
      <c r="R113" s="2">
        <f>0.108+0.098</f>
        <v>0.20600000000000002</v>
      </c>
      <c r="S113" s="4">
        <v>2</v>
      </c>
      <c r="T113" s="2"/>
      <c r="U113" s="2"/>
      <c r="V113" s="2"/>
    </row>
    <row r="114" spans="1:22" x14ac:dyDescent="0.2">
      <c r="A114" s="2" t="s">
        <v>87</v>
      </c>
      <c r="B114" s="4" t="s">
        <v>42</v>
      </c>
      <c r="C114" s="4" t="s">
        <v>84</v>
      </c>
      <c r="D114" s="5" t="s">
        <v>78</v>
      </c>
      <c r="E114" s="4">
        <v>12</v>
      </c>
      <c r="F114" s="4">
        <v>12</v>
      </c>
      <c r="G114" s="4">
        <v>11</v>
      </c>
      <c r="H114" s="4">
        <v>1</v>
      </c>
      <c r="I114" s="4">
        <v>1</v>
      </c>
      <c r="J114" s="4">
        <v>1</v>
      </c>
      <c r="K114" s="2">
        <v>-1.2030000000000001E-3</v>
      </c>
      <c r="L114" s="2">
        <v>-1.1979999999999999E-2</v>
      </c>
      <c r="M114" s="2">
        <v>-1.1270000000000001E-2</v>
      </c>
      <c r="N114" s="2">
        <v>-1.41E-2</v>
      </c>
      <c r="O114" s="1">
        <v>201.8</v>
      </c>
      <c r="P114" s="2">
        <v>0.23100000000000001</v>
      </c>
      <c r="Q114" s="2"/>
      <c r="R114" s="2">
        <v>0.23100000000000001</v>
      </c>
      <c r="S114" s="4">
        <v>1</v>
      </c>
      <c r="T114" s="2"/>
      <c r="U114" s="2"/>
    </row>
    <row r="115" spans="1:22" x14ac:dyDescent="0.2">
      <c r="A115" s="2" t="s">
        <v>87</v>
      </c>
      <c r="B115" s="4" t="s">
        <v>44</v>
      </c>
      <c r="C115" s="4" t="s">
        <v>84</v>
      </c>
      <c r="D115" s="5" t="s">
        <v>78</v>
      </c>
      <c r="E115" s="4">
        <v>12</v>
      </c>
      <c r="F115" s="4">
        <v>12</v>
      </c>
      <c r="G115" s="4">
        <v>11</v>
      </c>
      <c r="H115" s="4">
        <v>1</v>
      </c>
      <c r="I115" s="4">
        <v>2</v>
      </c>
      <c r="J115" s="4">
        <v>2</v>
      </c>
      <c r="K115" s="2">
        <v>-6.8619999999999998E-4</v>
      </c>
      <c r="L115" s="2">
        <v>-1.9879999999999998E-2</v>
      </c>
      <c r="M115" s="2">
        <v>-1.423E-2</v>
      </c>
      <c r="N115" s="2">
        <v>-1.324E-2</v>
      </c>
      <c r="O115" s="1">
        <v>201.6</v>
      </c>
      <c r="P115" s="2">
        <v>0.27300000000000002</v>
      </c>
      <c r="R115" s="2">
        <v>0.27300000000000002</v>
      </c>
      <c r="S115" s="4">
        <v>1</v>
      </c>
    </row>
    <row r="116" spans="1:22" x14ac:dyDescent="0.2">
      <c r="A116" s="2" t="s">
        <v>87</v>
      </c>
      <c r="B116" s="4" t="s">
        <v>45</v>
      </c>
      <c r="C116" s="4" t="s">
        <v>84</v>
      </c>
      <c r="D116" s="5" t="s">
        <v>78</v>
      </c>
      <c r="E116" s="4">
        <v>12</v>
      </c>
      <c r="F116" s="4">
        <v>12</v>
      </c>
      <c r="G116" s="4">
        <v>11</v>
      </c>
      <c r="H116" s="4">
        <v>1</v>
      </c>
      <c r="I116" s="4">
        <v>3</v>
      </c>
      <c r="J116" s="4">
        <v>3</v>
      </c>
      <c r="K116" s="2">
        <v>-2.405E-3</v>
      </c>
      <c r="L116" s="2">
        <v>-3.1620000000000002E-2</v>
      </c>
      <c r="M116" s="2">
        <v>-2.009E-2</v>
      </c>
      <c r="N116" s="2">
        <v>-1.8089999999999998E-2</v>
      </c>
      <c r="O116" s="1">
        <v>199.2</v>
      </c>
      <c r="P116" s="2">
        <v>0.38800000000000001</v>
      </c>
      <c r="R116" s="2">
        <v>0.38800000000000001</v>
      </c>
      <c r="S116" s="4">
        <v>1</v>
      </c>
    </row>
    <row r="117" spans="1:22" x14ac:dyDescent="0.2">
      <c r="A117" s="2" t="s">
        <v>87</v>
      </c>
      <c r="B117" s="4" t="s">
        <v>51</v>
      </c>
      <c r="C117" s="4" t="s">
        <v>84</v>
      </c>
      <c r="D117" s="5" t="s">
        <v>78</v>
      </c>
      <c r="E117" s="4">
        <v>12</v>
      </c>
      <c r="F117" s="4">
        <v>12</v>
      </c>
      <c r="G117" s="4">
        <v>11</v>
      </c>
      <c r="H117" s="4">
        <v>2</v>
      </c>
      <c r="I117" s="4">
        <v>4</v>
      </c>
      <c r="J117" s="4">
        <v>1</v>
      </c>
      <c r="K117" s="2">
        <v>-4.8910000000000004E-3</v>
      </c>
      <c r="L117" s="2">
        <v>-1.354E-2</v>
      </c>
      <c r="M117" s="2">
        <v>-1.304E-2</v>
      </c>
      <c r="N117" s="2">
        <v>-9.8809999999999992E-3</v>
      </c>
      <c r="O117" s="1">
        <v>200</v>
      </c>
      <c r="P117" s="2">
        <v>0.24299999999999999</v>
      </c>
      <c r="R117" s="2">
        <v>0.24299999999999999</v>
      </c>
      <c r="S117" s="4">
        <v>1</v>
      </c>
    </row>
    <row r="118" spans="1:22" x14ac:dyDescent="0.2">
      <c r="A118" s="2" t="s">
        <v>86</v>
      </c>
      <c r="B118" s="4" t="s">
        <v>34</v>
      </c>
      <c r="C118" s="4" t="s">
        <v>84</v>
      </c>
      <c r="D118" s="5" t="s">
        <v>78</v>
      </c>
      <c r="E118" s="4">
        <v>12</v>
      </c>
      <c r="F118" s="4">
        <v>12</v>
      </c>
      <c r="G118" s="4">
        <v>11</v>
      </c>
      <c r="H118" s="4">
        <v>2</v>
      </c>
      <c r="I118" s="4">
        <v>5</v>
      </c>
      <c r="J118" s="4">
        <v>2</v>
      </c>
      <c r="K118" s="2">
        <v>-3.5109999999999998E-3</v>
      </c>
      <c r="L118" s="2">
        <v>-1.4019999999999999E-2</v>
      </c>
      <c r="M118" s="2">
        <v>-1.2120000000000001E-2</v>
      </c>
      <c r="N118" s="2">
        <v>-8.6599999999999993E-3</v>
      </c>
      <c r="O118" s="1">
        <v>204</v>
      </c>
      <c r="P118" s="2">
        <v>0.30499999999999999</v>
      </c>
      <c r="R118" s="2">
        <v>0.30499999999999999</v>
      </c>
      <c r="S118" s="4">
        <v>1</v>
      </c>
    </row>
    <row r="119" spans="1:22" x14ac:dyDescent="0.2">
      <c r="A119" s="2" t="s">
        <v>87</v>
      </c>
      <c r="B119" s="4" t="s">
        <v>44</v>
      </c>
      <c r="C119" s="4" t="s">
        <v>84</v>
      </c>
      <c r="D119" s="5" t="s">
        <v>78</v>
      </c>
      <c r="E119" s="4">
        <v>12</v>
      </c>
      <c r="F119" s="4">
        <v>12</v>
      </c>
      <c r="G119" s="4">
        <v>11</v>
      </c>
      <c r="H119" s="4">
        <v>2</v>
      </c>
      <c r="I119" s="4">
        <v>6</v>
      </c>
      <c r="J119" s="4">
        <v>3</v>
      </c>
      <c r="K119" s="2">
        <v>-4.9540000000000001E-3</v>
      </c>
      <c r="L119" s="2">
        <v>-1.376E-2</v>
      </c>
      <c r="M119" s="2">
        <v>-1.319E-2</v>
      </c>
      <c r="N119" s="2">
        <v>-1.4030000000000001E-2</v>
      </c>
      <c r="O119" s="1">
        <v>203.6</v>
      </c>
      <c r="P119" s="2">
        <v>0.28100000000000003</v>
      </c>
      <c r="R119" s="2">
        <v>0.28100000000000003</v>
      </c>
      <c r="S119" s="4">
        <v>1</v>
      </c>
    </row>
    <row r="120" spans="1:22" x14ac:dyDescent="0.2">
      <c r="A120" s="2" t="s">
        <v>86</v>
      </c>
      <c r="B120" s="4" t="s">
        <v>41</v>
      </c>
      <c r="C120" s="4" t="s">
        <v>84</v>
      </c>
      <c r="D120" s="5" t="s">
        <v>78</v>
      </c>
      <c r="E120" s="4">
        <v>12</v>
      </c>
      <c r="F120" s="4">
        <v>12</v>
      </c>
      <c r="G120" s="4">
        <v>11</v>
      </c>
      <c r="H120" s="4">
        <v>3</v>
      </c>
      <c r="I120" s="4">
        <v>7</v>
      </c>
      <c r="J120" s="4">
        <v>1</v>
      </c>
      <c r="K120" s="2">
        <v>-3.5260000000000001E-3</v>
      </c>
      <c r="L120" s="2">
        <v>-1.8030000000000001E-2</v>
      </c>
      <c r="M120" s="2">
        <v>-1.4999999999999999E-2</v>
      </c>
      <c r="N120" s="2">
        <v>-1.6559999999999998E-2</v>
      </c>
      <c r="O120" s="1">
        <v>204</v>
      </c>
      <c r="P120" s="2">
        <v>0.40100000000000002</v>
      </c>
      <c r="R120" s="2">
        <v>0.40100000000000002</v>
      </c>
      <c r="S120" s="4">
        <v>1</v>
      </c>
    </row>
    <row r="121" spans="1:22" x14ac:dyDescent="0.2">
      <c r="A121" s="2" t="s">
        <v>87</v>
      </c>
      <c r="B121" s="4" t="s">
        <v>52</v>
      </c>
      <c r="C121" s="4" t="s">
        <v>84</v>
      </c>
      <c r="D121" s="5" t="s">
        <v>78</v>
      </c>
      <c r="E121" s="4">
        <v>12</v>
      </c>
      <c r="F121" s="4">
        <v>12</v>
      </c>
      <c r="G121" s="4">
        <v>11</v>
      </c>
      <c r="H121" s="4">
        <v>3</v>
      </c>
      <c r="I121" s="4">
        <v>8</v>
      </c>
      <c r="J121" s="4">
        <v>2</v>
      </c>
      <c r="K121" s="2">
        <v>-5.5620000000000001E-3</v>
      </c>
      <c r="L121" s="2">
        <v>-1.865E-2</v>
      </c>
      <c r="M121" s="2">
        <v>-1.7250000000000001E-2</v>
      </c>
      <c r="N121" s="2">
        <v>-1.915E-2</v>
      </c>
      <c r="O121" s="1">
        <v>204.2</v>
      </c>
      <c r="P121" s="2">
        <v>0.4</v>
      </c>
      <c r="R121" s="2">
        <v>0.4</v>
      </c>
      <c r="S121" s="4">
        <v>1</v>
      </c>
    </row>
    <row r="122" spans="1:22" x14ac:dyDescent="0.2">
      <c r="A122" s="2" t="s">
        <v>87</v>
      </c>
      <c r="B122" s="4" t="s">
        <v>51</v>
      </c>
      <c r="C122" s="4" t="s">
        <v>84</v>
      </c>
      <c r="D122" s="5" t="s">
        <v>78</v>
      </c>
      <c r="E122" s="4">
        <v>12</v>
      </c>
      <c r="F122" s="4">
        <v>12</v>
      </c>
      <c r="G122" s="4">
        <v>11</v>
      </c>
      <c r="H122" s="4">
        <v>3</v>
      </c>
      <c r="I122" s="4">
        <v>9</v>
      </c>
      <c r="J122" s="4">
        <v>3</v>
      </c>
      <c r="K122" s="2">
        <v>2.088E-3</v>
      </c>
      <c r="L122" s="2">
        <v>-1.83E-2</v>
      </c>
      <c r="M122" s="2">
        <v>-1.7059999999999999E-2</v>
      </c>
      <c r="N122" s="2">
        <v>-1.5010000000000001E-2</v>
      </c>
      <c r="O122" s="1">
        <v>202.8</v>
      </c>
      <c r="P122" s="2">
        <v>0.374</v>
      </c>
      <c r="R122" s="2">
        <v>0.374</v>
      </c>
      <c r="S122" s="4">
        <v>1</v>
      </c>
    </row>
    <row r="123" spans="1:22" x14ac:dyDescent="0.2">
      <c r="A123" s="2" t="s">
        <v>86</v>
      </c>
      <c r="B123" s="4" t="s">
        <v>58</v>
      </c>
      <c r="C123" s="4" t="s">
        <v>83</v>
      </c>
      <c r="D123" s="5" t="s">
        <v>76</v>
      </c>
      <c r="E123" s="4">
        <v>8</v>
      </c>
      <c r="F123" s="4">
        <v>8</v>
      </c>
      <c r="G123" s="4">
        <v>11</v>
      </c>
      <c r="H123" s="4">
        <v>4</v>
      </c>
      <c r="I123" s="4">
        <v>10</v>
      </c>
      <c r="J123" s="4">
        <v>1</v>
      </c>
      <c r="K123" s="2">
        <v>-5.9520000000000005E-4</v>
      </c>
      <c r="L123" s="2">
        <v>-2.035E-2</v>
      </c>
      <c r="M123" s="2">
        <v>1.7590000000000001E-2</v>
      </c>
      <c r="N123" s="2">
        <v>-1.3010000000000001E-2</v>
      </c>
      <c r="O123" s="1">
        <v>202.4</v>
      </c>
      <c r="P123">
        <f>0.067+0.071+0.064+0.053</f>
        <v>0.255</v>
      </c>
      <c r="R123">
        <f>0.067+0.071+0.064+0.053</f>
        <v>0.255</v>
      </c>
      <c r="S123" s="4">
        <v>4</v>
      </c>
    </row>
    <row r="124" spans="1:22" x14ac:dyDescent="0.2">
      <c r="A124" s="2" t="s">
        <v>87</v>
      </c>
      <c r="B124" s="4" t="s">
        <v>62</v>
      </c>
      <c r="C124" s="4" t="s">
        <v>83</v>
      </c>
      <c r="D124" s="5" t="s">
        <v>76</v>
      </c>
      <c r="E124" s="4">
        <v>8</v>
      </c>
      <c r="F124" s="4">
        <v>8</v>
      </c>
      <c r="G124" s="4">
        <v>11</v>
      </c>
      <c r="H124" s="4">
        <v>4</v>
      </c>
      <c r="I124" s="4">
        <v>11</v>
      </c>
      <c r="J124" s="4">
        <v>2</v>
      </c>
      <c r="K124" s="2">
        <v>-6.1629999999999996E-4</v>
      </c>
      <c r="L124" s="2">
        <v>-1.179E-2</v>
      </c>
      <c r="M124" s="2">
        <v>-9.9000000000000008E-3</v>
      </c>
      <c r="N124" s="2">
        <v>-9.1870000000000007E-3</v>
      </c>
      <c r="O124" s="1">
        <v>203.4</v>
      </c>
      <c r="P124">
        <f>0.049+0.037+0.045+0.025</f>
        <v>0.156</v>
      </c>
      <c r="R124">
        <f>0.049+0.037+0.045+0.025</f>
        <v>0.156</v>
      </c>
      <c r="S124" s="4">
        <v>4</v>
      </c>
    </row>
    <row r="125" spans="1:22" x14ac:dyDescent="0.2">
      <c r="A125" s="2" t="s">
        <v>86</v>
      </c>
      <c r="B125" s="4" t="s">
        <v>53</v>
      </c>
      <c r="C125" s="4" t="s">
        <v>83</v>
      </c>
      <c r="D125" s="5" t="s">
        <v>76</v>
      </c>
      <c r="E125" s="4">
        <v>8</v>
      </c>
      <c r="F125" s="4">
        <v>8</v>
      </c>
      <c r="G125" s="4">
        <v>11</v>
      </c>
      <c r="H125" s="4">
        <v>4</v>
      </c>
      <c r="I125" s="4">
        <v>12</v>
      </c>
      <c r="J125" s="4">
        <v>3</v>
      </c>
      <c r="K125" s="2">
        <v>-1.359E-3</v>
      </c>
      <c r="L125" s="2">
        <v>-1.566E-2</v>
      </c>
      <c r="M125" s="2">
        <v>-1.3979999999999999E-2</v>
      </c>
      <c r="N125" s="2">
        <v>-1.2529999999999999E-2</v>
      </c>
      <c r="O125" s="1">
        <v>204.2</v>
      </c>
      <c r="P125">
        <f>0.074+0.063+0.046+0.063</f>
        <v>0.246</v>
      </c>
      <c r="R125">
        <f>0.074+0.063+0.046+0.063</f>
        <v>0.246</v>
      </c>
      <c r="S125" s="4">
        <v>4</v>
      </c>
      <c r="V125" s="2"/>
    </row>
    <row r="126" spans="1:22" x14ac:dyDescent="0.2">
      <c r="A126" s="2" t="s">
        <v>88</v>
      </c>
      <c r="B126" s="4" t="s">
        <v>47</v>
      </c>
      <c r="C126" s="4" t="s">
        <v>84</v>
      </c>
      <c r="D126" s="5" t="s">
        <v>85</v>
      </c>
      <c r="E126" s="4">
        <v>16</v>
      </c>
      <c r="F126" s="4">
        <v>16</v>
      </c>
      <c r="G126" s="4">
        <v>12</v>
      </c>
      <c r="H126" s="4">
        <v>1</v>
      </c>
      <c r="I126" s="4">
        <v>1</v>
      </c>
      <c r="J126" s="4">
        <v>1</v>
      </c>
      <c r="K126" s="2">
        <v>-3.9509999999999997E-3</v>
      </c>
      <c r="L126" s="2">
        <v>-1.9120000000000002E-2</v>
      </c>
      <c r="M126" s="2">
        <v>-2.3009999999999999E-2</v>
      </c>
      <c r="N126" s="2">
        <v>-2.265E-2</v>
      </c>
      <c r="O126" s="1">
        <v>201.8</v>
      </c>
      <c r="P126" s="2">
        <v>0.82099999999999995</v>
      </c>
      <c r="R126" s="2">
        <v>0.82099999999999995</v>
      </c>
      <c r="S126" s="4">
        <v>1</v>
      </c>
    </row>
    <row r="127" spans="1:22" x14ac:dyDescent="0.2">
      <c r="A127" s="2" t="s">
        <v>88</v>
      </c>
      <c r="B127" s="4" t="s">
        <v>49</v>
      </c>
      <c r="C127" s="4" t="s">
        <v>84</v>
      </c>
      <c r="D127" s="5" t="s">
        <v>85</v>
      </c>
      <c r="E127" s="4">
        <v>16</v>
      </c>
      <c r="F127" s="4">
        <v>16</v>
      </c>
      <c r="G127" s="4">
        <v>12</v>
      </c>
      <c r="H127" s="4">
        <v>1</v>
      </c>
      <c r="I127" s="4">
        <v>2</v>
      </c>
      <c r="J127" s="4">
        <v>2</v>
      </c>
      <c r="K127" s="2">
        <v>-4.5050000000000003E-3</v>
      </c>
      <c r="L127" s="2">
        <v>-1.966E-2</v>
      </c>
      <c r="M127" s="2">
        <v>-2.3730000000000001E-2</v>
      </c>
      <c r="N127" s="2">
        <v>-1.8259999999999998E-2</v>
      </c>
      <c r="O127" s="1">
        <v>201.6</v>
      </c>
      <c r="P127" s="2">
        <v>0.443</v>
      </c>
      <c r="R127" s="2">
        <v>0.443</v>
      </c>
      <c r="S127" s="4">
        <v>1</v>
      </c>
    </row>
    <row r="128" spans="1:22" x14ac:dyDescent="0.2">
      <c r="A128" s="2" t="s">
        <v>88</v>
      </c>
      <c r="B128" s="4" t="s">
        <v>48</v>
      </c>
      <c r="C128" s="4" t="s">
        <v>84</v>
      </c>
      <c r="D128" s="5" t="s">
        <v>85</v>
      </c>
      <c r="E128" s="4">
        <v>16</v>
      </c>
      <c r="F128" s="4">
        <v>16</v>
      </c>
      <c r="G128" s="4">
        <v>12</v>
      </c>
      <c r="H128" s="4">
        <v>1</v>
      </c>
      <c r="I128" s="4">
        <v>3</v>
      </c>
      <c r="J128" s="4">
        <v>3</v>
      </c>
      <c r="K128" s="2">
        <v>-5.7109999999999999E-3</v>
      </c>
      <c r="L128" s="2">
        <v>-3.8949999999999999E-2</v>
      </c>
      <c r="M128" s="2">
        <v>-3.4270000000000002E-2</v>
      </c>
      <c r="N128" s="2">
        <v>-2.7E-2</v>
      </c>
      <c r="O128" s="1">
        <v>199.2</v>
      </c>
      <c r="P128" s="2">
        <v>0.45300000000000001</v>
      </c>
      <c r="R128" s="2">
        <v>0.45300000000000001</v>
      </c>
      <c r="S128" s="4">
        <v>1</v>
      </c>
    </row>
    <row r="129" spans="1:22" x14ac:dyDescent="0.2">
      <c r="A129" s="2" t="s">
        <v>88</v>
      </c>
      <c r="B129" s="4" t="s">
        <v>48</v>
      </c>
      <c r="C129" s="4" t="s">
        <v>84</v>
      </c>
      <c r="D129" s="5" t="s">
        <v>78</v>
      </c>
      <c r="E129" s="4">
        <v>12</v>
      </c>
      <c r="F129" s="4">
        <v>12</v>
      </c>
      <c r="G129" s="4">
        <v>12</v>
      </c>
      <c r="H129" s="4">
        <v>2</v>
      </c>
      <c r="I129" s="4">
        <v>4</v>
      </c>
      <c r="J129" s="4">
        <v>1</v>
      </c>
      <c r="K129" s="2">
        <v>-6.1599999999999997E-3</v>
      </c>
      <c r="L129" s="2">
        <v>-2.5749999999999999E-2</v>
      </c>
      <c r="M129" s="2">
        <v>-2.0979999999999999E-2</v>
      </c>
      <c r="N129" s="2">
        <v>-1.8780000000000002E-2</v>
      </c>
      <c r="O129" s="1">
        <v>200</v>
      </c>
      <c r="P129" s="2">
        <v>0.64300000000000002</v>
      </c>
      <c r="R129" s="2">
        <v>0.64300000000000002</v>
      </c>
      <c r="S129" s="4">
        <v>1</v>
      </c>
    </row>
    <row r="130" spans="1:22" x14ac:dyDescent="0.2">
      <c r="A130" s="2" t="s">
        <v>88</v>
      </c>
      <c r="B130" s="4" t="s">
        <v>49</v>
      </c>
      <c r="C130" s="4" t="s">
        <v>84</v>
      </c>
      <c r="D130" s="5" t="s">
        <v>78</v>
      </c>
      <c r="E130" s="4">
        <v>12</v>
      </c>
      <c r="F130" s="4">
        <v>12</v>
      </c>
      <c r="G130" s="4">
        <v>12</v>
      </c>
      <c r="H130" s="4">
        <v>2</v>
      </c>
      <c r="I130" s="4">
        <v>5</v>
      </c>
      <c r="J130" s="4">
        <v>2</v>
      </c>
      <c r="K130" s="2">
        <v>-4.3160000000000004E-3</v>
      </c>
      <c r="L130" s="2">
        <v>-2.213E-2</v>
      </c>
      <c r="M130" s="2">
        <v>-1.9730000000000001E-2</v>
      </c>
      <c r="N130" s="2">
        <v>-1.5429999999999999E-2</v>
      </c>
      <c r="O130" s="1">
        <v>204</v>
      </c>
      <c r="P130" s="2">
        <v>0.50800000000000001</v>
      </c>
      <c r="R130" s="2">
        <v>0.50800000000000001</v>
      </c>
      <c r="S130" s="4">
        <v>1</v>
      </c>
    </row>
    <row r="131" spans="1:22" x14ac:dyDescent="0.2">
      <c r="A131" s="2" t="s">
        <v>88</v>
      </c>
      <c r="B131" s="4" t="s">
        <v>46</v>
      </c>
      <c r="C131" s="4" t="s">
        <v>84</v>
      </c>
      <c r="D131" s="5" t="s">
        <v>78</v>
      </c>
      <c r="E131" s="4">
        <v>12</v>
      </c>
      <c r="F131" s="4">
        <v>12</v>
      </c>
      <c r="G131" s="4">
        <v>12</v>
      </c>
      <c r="H131" s="4">
        <v>2</v>
      </c>
      <c r="I131" s="4">
        <v>6</v>
      </c>
      <c r="J131" s="4">
        <v>3</v>
      </c>
      <c r="K131" s="2">
        <v>-7.6290000000000004E-3</v>
      </c>
      <c r="L131" s="2">
        <v>-2.4899999999999999E-2</v>
      </c>
      <c r="M131" s="2">
        <v>-2.555E-2</v>
      </c>
      <c r="N131" s="2">
        <v>-1.9820000000000001E-2</v>
      </c>
      <c r="O131" s="1">
        <v>203.6</v>
      </c>
      <c r="P131" s="2">
        <v>0.58299999999999996</v>
      </c>
      <c r="R131" s="2">
        <v>0.58299999999999996</v>
      </c>
      <c r="S131" s="4">
        <v>1</v>
      </c>
    </row>
    <row r="132" spans="1:22" x14ac:dyDescent="0.2">
      <c r="A132" s="2" t="s">
        <v>86</v>
      </c>
      <c r="B132" s="4" t="s">
        <v>39</v>
      </c>
      <c r="C132" s="4" t="s">
        <v>84</v>
      </c>
      <c r="D132" s="5" t="s">
        <v>78</v>
      </c>
      <c r="E132" s="4">
        <v>12</v>
      </c>
      <c r="F132" s="4">
        <v>12</v>
      </c>
      <c r="G132" s="4">
        <v>12</v>
      </c>
      <c r="H132" s="4">
        <v>3</v>
      </c>
      <c r="I132" s="4">
        <v>7</v>
      </c>
      <c r="J132" s="4">
        <v>1</v>
      </c>
      <c r="K132" s="2">
        <v>-2.0170000000000001E-3</v>
      </c>
      <c r="L132" s="2">
        <v>-1.941E-2</v>
      </c>
      <c r="M132" s="2">
        <v>-1.9099999999999999E-2</v>
      </c>
      <c r="N132" s="2">
        <v>-1.754E-2</v>
      </c>
      <c r="O132" s="1">
        <v>204</v>
      </c>
      <c r="P132" s="2">
        <v>0.32500000000000001</v>
      </c>
      <c r="R132" s="2">
        <v>0.32500000000000001</v>
      </c>
      <c r="S132" s="4">
        <v>1</v>
      </c>
    </row>
    <row r="133" spans="1:22" x14ac:dyDescent="0.2">
      <c r="A133" s="2" t="s">
        <v>86</v>
      </c>
      <c r="B133" s="4" t="s">
        <v>40</v>
      </c>
      <c r="C133" s="4" t="s">
        <v>84</v>
      </c>
      <c r="D133" s="5" t="s">
        <v>78</v>
      </c>
      <c r="E133" s="4">
        <v>12</v>
      </c>
      <c r="F133" s="4">
        <v>12</v>
      </c>
      <c r="G133" s="4">
        <v>12</v>
      </c>
      <c r="H133" s="4">
        <v>3</v>
      </c>
      <c r="I133" s="4">
        <v>8</v>
      </c>
      <c r="J133" s="4">
        <v>2</v>
      </c>
      <c r="K133" s="2">
        <v>-3.2039999999999998E-3</v>
      </c>
      <c r="L133" s="2">
        <v>-1.042E-2</v>
      </c>
      <c r="M133" s="2">
        <v>-7.9150000000000002E-3</v>
      </c>
      <c r="N133" s="2">
        <v>-8.9720000000000008E-3</v>
      </c>
      <c r="O133" s="1">
        <v>204.2</v>
      </c>
      <c r="P133" s="2">
        <v>0.21099999999999999</v>
      </c>
      <c r="R133" s="2">
        <v>0.21099999999999999</v>
      </c>
      <c r="S133" s="4">
        <v>1</v>
      </c>
    </row>
    <row r="134" spans="1:22" x14ac:dyDescent="0.2">
      <c r="A134" s="2" t="s">
        <v>86</v>
      </c>
      <c r="B134" s="4" t="s">
        <v>38</v>
      </c>
      <c r="C134" s="4" t="s">
        <v>84</v>
      </c>
      <c r="D134" s="5" t="s">
        <v>78</v>
      </c>
      <c r="E134" s="4">
        <v>12</v>
      </c>
      <c r="F134" s="4">
        <v>12</v>
      </c>
      <c r="G134" s="4">
        <v>12</v>
      </c>
      <c r="H134" s="4">
        <v>3</v>
      </c>
      <c r="I134" s="4">
        <v>9</v>
      </c>
      <c r="J134" s="4">
        <v>3</v>
      </c>
      <c r="K134" s="2">
        <v>-4.8520000000000004E-3</v>
      </c>
      <c r="L134" s="2">
        <v>-1.9939999999999999E-2</v>
      </c>
      <c r="M134" s="2">
        <v>-1.9050000000000001E-2</v>
      </c>
      <c r="N134" s="2">
        <v>-1.7420000000000001E-2</v>
      </c>
      <c r="O134" s="1">
        <v>202.8</v>
      </c>
      <c r="P134" s="2">
        <v>0.40400000000000003</v>
      </c>
      <c r="R134" s="2">
        <v>0.40400000000000003</v>
      </c>
      <c r="S134" s="4">
        <v>1</v>
      </c>
    </row>
    <row r="135" spans="1:22" x14ac:dyDescent="0.2">
      <c r="A135" s="2" t="s">
        <v>88</v>
      </c>
      <c r="B135" s="4" t="s">
        <v>49</v>
      </c>
      <c r="C135" s="4" t="s">
        <v>84</v>
      </c>
      <c r="D135" s="5" t="s">
        <v>76</v>
      </c>
      <c r="E135" s="4">
        <v>8</v>
      </c>
      <c r="F135" s="4">
        <v>8</v>
      </c>
      <c r="G135" s="4">
        <v>12</v>
      </c>
      <c r="H135" s="4">
        <v>4</v>
      </c>
      <c r="I135" s="4">
        <v>10</v>
      </c>
      <c r="J135" s="4">
        <v>1</v>
      </c>
      <c r="K135" s="2">
        <v>-1.072E-3</v>
      </c>
      <c r="L135" s="2">
        <v>-1.5350000000000001E-2</v>
      </c>
      <c r="M135" s="2">
        <v>-1.3469999999999999E-2</v>
      </c>
      <c r="N135" s="2">
        <v>-1.3599999999999999E-2</v>
      </c>
      <c r="O135" s="1">
        <v>202.4</v>
      </c>
      <c r="P135" s="2">
        <v>0.33800000000000002</v>
      </c>
      <c r="R135" s="2">
        <v>0.33800000000000002</v>
      </c>
      <c r="S135" s="4">
        <v>1</v>
      </c>
    </row>
    <row r="136" spans="1:22" x14ac:dyDescent="0.2">
      <c r="A136" s="2" t="s">
        <v>88</v>
      </c>
      <c r="B136" s="4" t="s">
        <v>48</v>
      </c>
      <c r="C136" s="4" t="s">
        <v>84</v>
      </c>
      <c r="D136" s="5" t="s">
        <v>76</v>
      </c>
      <c r="E136" s="4">
        <v>8</v>
      </c>
      <c r="F136" s="4">
        <v>8</v>
      </c>
      <c r="G136" s="4">
        <v>12</v>
      </c>
      <c r="H136" s="4">
        <v>4</v>
      </c>
      <c r="I136" s="4">
        <v>11</v>
      </c>
      <c r="J136" s="4">
        <v>2</v>
      </c>
      <c r="K136" s="2">
        <v>-7.4770000000000001E-3</v>
      </c>
      <c r="L136" s="2">
        <v>-2.605E-2</v>
      </c>
      <c r="M136" s="2">
        <v>-1.2749999999999999E-2</v>
      </c>
      <c r="N136" s="2">
        <v>-1.4710000000000001E-2</v>
      </c>
      <c r="O136" s="1">
        <v>203.4</v>
      </c>
      <c r="P136" s="2">
        <v>0.42799999999999999</v>
      </c>
      <c r="R136" s="2">
        <v>0.42799999999999999</v>
      </c>
      <c r="S136" s="4">
        <v>1</v>
      </c>
    </row>
    <row r="137" spans="1:22" x14ac:dyDescent="0.2">
      <c r="A137" s="2" t="s">
        <v>88</v>
      </c>
      <c r="B137" s="4" t="s">
        <v>47</v>
      </c>
      <c r="C137" s="4" t="s">
        <v>84</v>
      </c>
      <c r="D137" s="5" t="s">
        <v>76</v>
      </c>
      <c r="E137" s="4">
        <v>8</v>
      </c>
      <c r="F137" s="4">
        <v>8</v>
      </c>
      <c r="G137" s="4">
        <v>12</v>
      </c>
      <c r="H137" s="4">
        <v>4</v>
      </c>
      <c r="I137" s="4">
        <v>12</v>
      </c>
      <c r="J137" s="4">
        <v>3</v>
      </c>
      <c r="K137" s="2">
        <v>-4.4140000000000004E-3</v>
      </c>
      <c r="L137" s="2">
        <v>-1.6140000000000002E-2</v>
      </c>
      <c r="M137" s="2">
        <v>-1.461E-2</v>
      </c>
      <c r="N137" s="2">
        <v>-1.268E-2</v>
      </c>
      <c r="O137" s="1">
        <v>204.2</v>
      </c>
      <c r="P137" s="2">
        <v>0.32800000000000001</v>
      </c>
      <c r="R137" s="2">
        <v>0.32800000000000001</v>
      </c>
      <c r="S137" s="4">
        <v>1</v>
      </c>
      <c r="V137" s="2"/>
    </row>
    <row r="138" spans="1:22" x14ac:dyDescent="0.2">
      <c r="A138" s="2" t="s">
        <v>88</v>
      </c>
      <c r="B138" s="4" t="s">
        <v>48</v>
      </c>
      <c r="C138" s="4" t="s">
        <v>84</v>
      </c>
      <c r="D138" s="5" t="s">
        <v>85</v>
      </c>
      <c r="E138" s="4">
        <v>16</v>
      </c>
      <c r="F138" s="4">
        <v>16</v>
      </c>
      <c r="G138" s="4">
        <v>13</v>
      </c>
      <c r="H138" s="4">
        <v>1</v>
      </c>
      <c r="I138" s="4">
        <v>1</v>
      </c>
      <c r="J138" s="4">
        <v>1</v>
      </c>
      <c r="K138" s="2">
        <f>(-0.01088+-0.005848)/2</f>
        <v>-8.3639999999999999E-3</v>
      </c>
      <c r="L138" s="2">
        <v>-2.7310000000000001E-2</v>
      </c>
      <c r="M138" s="2">
        <v>-1.7299999999999999E-2</v>
      </c>
      <c r="N138" s="2">
        <v>-2.2040000000000001E-2</v>
      </c>
      <c r="O138" s="1">
        <v>201.8</v>
      </c>
      <c r="P138" s="2">
        <v>0.45500000000000002</v>
      </c>
      <c r="Q138" s="2"/>
      <c r="R138" s="2">
        <v>0.45500000000000002</v>
      </c>
      <c r="S138" s="4">
        <v>1</v>
      </c>
      <c r="T138" s="2"/>
      <c r="U138" s="2"/>
    </row>
    <row r="139" spans="1:22" x14ac:dyDescent="0.2">
      <c r="A139" s="2" t="s">
        <v>88</v>
      </c>
      <c r="B139" s="4" t="s">
        <v>49</v>
      </c>
      <c r="C139" s="4" t="s">
        <v>84</v>
      </c>
      <c r="D139" s="5" t="s">
        <v>85</v>
      </c>
      <c r="E139" s="4">
        <v>16</v>
      </c>
      <c r="F139" s="4">
        <v>16</v>
      </c>
      <c r="G139" s="4">
        <v>13</v>
      </c>
      <c r="H139" s="4">
        <v>1</v>
      </c>
      <c r="I139" s="4">
        <v>2</v>
      </c>
      <c r="J139" s="4">
        <v>2</v>
      </c>
      <c r="K139">
        <f>(-0.00545+-0.001394)/2</f>
        <v>-3.4220000000000001E-3</v>
      </c>
      <c r="L139" s="2">
        <v>-2.877E-2</v>
      </c>
      <c r="M139" s="2">
        <v>-9.5960000000000004E-3</v>
      </c>
      <c r="N139" s="2">
        <v>-2.1999999999999999E-2</v>
      </c>
      <c r="O139" s="1">
        <v>201.6</v>
      </c>
      <c r="P139" s="2">
        <v>0.33900000000000002</v>
      </c>
      <c r="R139" s="2">
        <v>0.33900000000000002</v>
      </c>
      <c r="S139" s="4">
        <v>1</v>
      </c>
    </row>
    <row r="140" spans="1:22" x14ac:dyDescent="0.2">
      <c r="A140" s="2" t="s">
        <v>88</v>
      </c>
      <c r="B140" s="4" t="s">
        <v>49</v>
      </c>
      <c r="C140" s="4" t="s">
        <v>84</v>
      </c>
      <c r="D140" s="5" t="s">
        <v>85</v>
      </c>
      <c r="E140" s="4">
        <v>16</v>
      </c>
      <c r="F140" s="4">
        <v>16</v>
      </c>
      <c r="G140" s="4">
        <v>13</v>
      </c>
      <c r="H140" s="4">
        <v>1</v>
      </c>
      <c r="I140" s="4">
        <v>3</v>
      </c>
      <c r="J140" s="4">
        <v>3</v>
      </c>
      <c r="K140">
        <f>(-0.003922+-0.007289)/2</f>
        <v>-5.6055000000000002E-3</v>
      </c>
      <c r="L140" s="2">
        <v>-1.197E-2</v>
      </c>
      <c r="M140" s="2">
        <v>-7.1470000000000006E-2</v>
      </c>
      <c r="N140" s="2">
        <v>-2.2669999999999999E-2</v>
      </c>
      <c r="O140" s="1">
        <v>199.2</v>
      </c>
      <c r="P140" s="2">
        <v>0.45200000000000001</v>
      </c>
      <c r="R140" s="2">
        <v>0.45200000000000001</v>
      </c>
      <c r="S140" s="4">
        <v>1</v>
      </c>
    </row>
    <row r="141" spans="1:22" x14ac:dyDescent="0.2">
      <c r="A141" s="2" t="s">
        <v>88</v>
      </c>
      <c r="B141" s="4" t="s">
        <v>48</v>
      </c>
      <c r="C141" s="4" t="s">
        <v>84</v>
      </c>
      <c r="D141" s="5" t="s">
        <v>78</v>
      </c>
      <c r="E141" s="4">
        <v>12</v>
      </c>
      <c r="F141" s="4">
        <v>12</v>
      </c>
      <c r="G141" s="4">
        <v>13</v>
      </c>
      <c r="H141" s="4">
        <v>2</v>
      </c>
      <c r="I141" s="4">
        <v>4</v>
      </c>
      <c r="J141" s="4">
        <v>1</v>
      </c>
      <c r="K141" s="2">
        <v>-5.6160000000000003E-3</v>
      </c>
      <c r="L141" s="2">
        <v>-2.5479999999999999E-2</v>
      </c>
      <c r="M141" s="2">
        <v>-2.7959999999999999E-2</v>
      </c>
      <c r="N141" s="2">
        <v>-2.5059999999999999E-2</v>
      </c>
      <c r="O141" s="1">
        <v>200</v>
      </c>
      <c r="P141" s="2">
        <v>0.58099999999999996</v>
      </c>
      <c r="R141" s="2">
        <v>0.58099999999999996</v>
      </c>
      <c r="S141" s="4">
        <v>1</v>
      </c>
    </row>
    <row r="142" spans="1:22" x14ac:dyDescent="0.2">
      <c r="A142" s="2" t="s">
        <v>88</v>
      </c>
      <c r="B142" s="4" t="s">
        <v>48</v>
      </c>
      <c r="C142" s="4" t="s">
        <v>84</v>
      </c>
      <c r="D142" s="5" t="s">
        <v>78</v>
      </c>
      <c r="E142" s="4">
        <v>12</v>
      </c>
      <c r="F142" s="4">
        <v>12</v>
      </c>
      <c r="G142" s="4">
        <v>13</v>
      </c>
      <c r="H142" s="4">
        <v>2</v>
      </c>
      <c r="I142" s="4">
        <v>5</v>
      </c>
      <c r="J142" s="4">
        <v>2</v>
      </c>
      <c r="K142" s="2">
        <v>-4.8219999999999999E-3</v>
      </c>
      <c r="L142" s="2">
        <v>-2.3939999999999999E-2</v>
      </c>
      <c r="M142" s="2">
        <v>-1.932E-2</v>
      </c>
      <c r="N142" s="2">
        <v>-2.1669999999999998E-2</v>
      </c>
      <c r="O142" s="1">
        <v>204</v>
      </c>
      <c r="P142" s="2">
        <v>0.56799999999999995</v>
      </c>
      <c r="R142" s="2">
        <v>0.56799999999999995</v>
      </c>
      <c r="S142" s="4">
        <v>1</v>
      </c>
    </row>
    <row r="143" spans="1:22" x14ac:dyDescent="0.2">
      <c r="A143" s="2" t="s">
        <v>88</v>
      </c>
      <c r="B143" s="4" t="s">
        <v>46</v>
      </c>
      <c r="C143" s="4" t="s">
        <v>84</v>
      </c>
      <c r="D143" s="5" t="s">
        <v>78</v>
      </c>
      <c r="E143" s="4">
        <v>12</v>
      </c>
      <c r="F143" s="4">
        <v>12</v>
      </c>
      <c r="G143" s="4">
        <v>13</v>
      </c>
      <c r="H143" s="4">
        <v>2</v>
      </c>
      <c r="I143" s="4">
        <v>6</v>
      </c>
      <c r="J143" s="4">
        <v>3</v>
      </c>
      <c r="K143" s="2">
        <v>-6.1710000000000003E-3</v>
      </c>
      <c r="L143" s="2">
        <v>-3.5639999999999998E-2</v>
      </c>
      <c r="M143" s="2">
        <v>-2.657E-2</v>
      </c>
      <c r="N143" s="2">
        <v>-2.8160000000000001E-2</v>
      </c>
      <c r="O143" s="1">
        <v>203.6</v>
      </c>
      <c r="P143" s="2">
        <v>0.7</v>
      </c>
      <c r="R143" s="2">
        <v>0.7</v>
      </c>
      <c r="S143" s="4">
        <v>1</v>
      </c>
    </row>
    <row r="144" spans="1:22" x14ac:dyDescent="0.2">
      <c r="A144" s="2" t="s">
        <v>88</v>
      </c>
      <c r="B144" s="4" t="s">
        <v>48</v>
      </c>
      <c r="C144" s="4" t="s">
        <v>84</v>
      </c>
      <c r="D144" s="5" t="s">
        <v>78</v>
      </c>
      <c r="E144" s="4">
        <v>12</v>
      </c>
      <c r="F144" s="4">
        <v>12</v>
      </c>
      <c r="G144" s="4">
        <v>13</v>
      </c>
      <c r="H144" s="4">
        <v>3</v>
      </c>
      <c r="I144" s="4">
        <v>7</v>
      </c>
      <c r="J144" s="4">
        <v>1</v>
      </c>
      <c r="K144" s="2">
        <v>-3.4870000000000001E-3</v>
      </c>
      <c r="L144" s="2">
        <v>-2.0199999999999999E-2</v>
      </c>
      <c r="M144" s="2">
        <v>-1.644E-2</v>
      </c>
      <c r="N144" s="2">
        <v>-2.316E-2</v>
      </c>
      <c r="O144" s="1">
        <v>204</v>
      </c>
      <c r="P144" s="2">
        <v>0.46700000000000003</v>
      </c>
      <c r="R144" s="2">
        <v>0.46700000000000003</v>
      </c>
      <c r="S144" s="4">
        <v>1</v>
      </c>
    </row>
    <row r="145" spans="1:22" x14ac:dyDescent="0.2">
      <c r="A145" s="2" t="s">
        <v>88</v>
      </c>
      <c r="B145" s="4" t="s">
        <v>49</v>
      </c>
      <c r="C145" s="4" t="s">
        <v>84</v>
      </c>
      <c r="D145" s="5" t="s">
        <v>78</v>
      </c>
      <c r="E145" s="4">
        <v>12</v>
      </c>
      <c r="F145" s="4">
        <v>12</v>
      </c>
      <c r="G145" s="4">
        <v>13</v>
      </c>
      <c r="H145" s="4">
        <v>3</v>
      </c>
      <c r="I145" s="4">
        <v>8</v>
      </c>
      <c r="J145" s="4">
        <v>2</v>
      </c>
      <c r="K145" s="2">
        <v>-3.2299999999999998E-3</v>
      </c>
      <c r="L145" s="2">
        <v>-2.572E-2</v>
      </c>
      <c r="M145" s="2">
        <v>-2.3650000000000001E-2</v>
      </c>
      <c r="N145" s="2">
        <v>-1.7330000000000002E-2</v>
      </c>
      <c r="O145" s="1">
        <v>204.2</v>
      </c>
      <c r="P145" s="2">
        <v>0.52100000000000002</v>
      </c>
      <c r="R145" s="2">
        <v>0.52100000000000002</v>
      </c>
      <c r="S145" s="4">
        <v>1</v>
      </c>
    </row>
    <row r="146" spans="1:22" x14ac:dyDescent="0.2">
      <c r="A146" s="2" t="s">
        <v>88</v>
      </c>
      <c r="B146" s="4" t="s">
        <v>48</v>
      </c>
      <c r="C146" s="4" t="s">
        <v>84</v>
      </c>
      <c r="D146" s="5" t="s">
        <v>78</v>
      </c>
      <c r="E146" s="4">
        <v>12</v>
      </c>
      <c r="F146" s="4">
        <v>12</v>
      </c>
      <c r="G146" s="4">
        <v>13</v>
      </c>
      <c r="H146" s="4">
        <v>3</v>
      </c>
      <c r="I146" s="4">
        <v>9</v>
      </c>
      <c r="J146" s="4">
        <v>3</v>
      </c>
      <c r="K146" s="2">
        <v>-5.3070000000000001E-3</v>
      </c>
      <c r="L146" s="2">
        <v>-2.8840000000000001E-2</v>
      </c>
      <c r="M146" s="2">
        <v>-2.418E-2</v>
      </c>
      <c r="N146" s="2">
        <v>-2.274E-2</v>
      </c>
      <c r="O146" s="1">
        <v>202.8</v>
      </c>
      <c r="P146" s="2">
        <v>0.52400000000000002</v>
      </c>
      <c r="R146" s="2">
        <v>0.52400000000000002</v>
      </c>
      <c r="S146" s="4">
        <v>1</v>
      </c>
    </row>
    <row r="147" spans="1:22" x14ac:dyDescent="0.2">
      <c r="A147" s="2" t="s">
        <v>88</v>
      </c>
      <c r="B147" s="4" t="s">
        <v>46</v>
      </c>
      <c r="C147" s="4" t="s">
        <v>84</v>
      </c>
      <c r="D147" s="5" t="s">
        <v>76</v>
      </c>
      <c r="E147" s="4">
        <v>8</v>
      </c>
      <c r="F147" s="4">
        <v>8</v>
      </c>
      <c r="G147" s="4">
        <v>13</v>
      </c>
      <c r="H147" s="4">
        <v>4</v>
      </c>
      <c r="I147" s="4">
        <v>10</v>
      </c>
      <c r="J147" s="4">
        <v>1</v>
      </c>
      <c r="K147" s="2">
        <v>-6.1130000000000004E-3</v>
      </c>
      <c r="L147" s="2">
        <v>-1.6660000000000001E-2</v>
      </c>
      <c r="M147" s="2">
        <v>-1.482E-2</v>
      </c>
      <c r="N147" s="2">
        <v>-1.5949999999999999E-2</v>
      </c>
      <c r="O147" s="1">
        <v>202.4</v>
      </c>
      <c r="P147" s="2">
        <v>0.36699999999999999</v>
      </c>
      <c r="R147" s="2">
        <v>0.36699999999999999</v>
      </c>
      <c r="S147" s="4">
        <v>1</v>
      </c>
    </row>
    <row r="148" spans="1:22" x14ac:dyDescent="0.2">
      <c r="A148" s="2" t="s">
        <v>88</v>
      </c>
      <c r="B148" s="4" t="s">
        <v>50</v>
      </c>
      <c r="C148" s="4" t="s">
        <v>84</v>
      </c>
      <c r="D148" s="5" t="s">
        <v>76</v>
      </c>
      <c r="E148" s="4">
        <v>8</v>
      </c>
      <c r="F148" s="4">
        <v>8</v>
      </c>
      <c r="G148" s="4">
        <v>13</v>
      </c>
      <c r="H148" s="4">
        <v>4</v>
      </c>
      <c r="I148" s="4">
        <v>11</v>
      </c>
      <c r="J148" s="4">
        <v>2</v>
      </c>
      <c r="K148" s="2">
        <v>-9.5420000000000001E-3</v>
      </c>
      <c r="L148" s="2">
        <v>-1.643E-2</v>
      </c>
      <c r="M148" s="2">
        <v>-1.6580000000000001E-2</v>
      </c>
      <c r="N148" s="2">
        <v>-1.5939999999999999E-2</v>
      </c>
      <c r="O148" s="1">
        <v>203.4</v>
      </c>
      <c r="P148" s="2">
        <v>0.41399999999999998</v>
      </c>
      <c r="Q148" s="2"/>
      <c r="R148" s="2">
        <v>0.41399999999999998</v>
      </c>
      <c r="S148" s="4">
        <v>1</v>
      </c>
      <c r="T148" s="2"/>
      <c r="U148" s="2"/>
    </row>
    <row r="149" spans="1:22" x14ac:dyDescent="0.2">
      <c r="A149" s="2" t="s">
        <v>88</v>
      </c>
      <c r="B149" s="4" t="s">
        <v>48</v>
      </c>
      <c r="C149" s="4" t="s">
        <v>84</v>
      </c>
      <c r="D149" s="5" t="s">
        <v>76</v>
      </c>
      <c r="E149" s="4">
        <v>8</v>
      </c>
      <c r="F149" s="4">
        <v>8</v>
      </c>
      <c r="G149" s="4">
        <v>13</v>
      </c>
      <c r="H149" s="4">
        <v>4</v>
      </c>
      <c r="I149" s="4">
        <v>12</v>
      </c>
      <c r="J149" s="4">
        <v>3</v>
      </c>
      <c r="K149" s="2">
        <v>-5.9150000000000001E-3</v>
      </c>
      <c r="L149" s="2">
        <v>-3.5779999999999999E-2</v>
      </c>
      <c r="M149" s="2">
        <v>-3.3520000000000001E-2</v>
      </c>
      <c r="N149" s="2">
        <v>-1.485E-2</v>
      </c>
      <c r="O149" s="1">
        <v>204.2</v>
      </c>
      <c r="P149" s="2">
        <v>0.4</v>
      </c>
      <c r="R149" s="2">
        <v>0.4</v>
      </c>
      <c r="S149" s="4">
        <v>1</v>
      </c>
      <c r="V149" s="2"/>
    </row>
    <row r="150" spans="1:22" x14ac:dyDescent="0.2">
      <c r="O150" s="1"/>
    </row>
    <row r="151" spans="1:22" x14ac:dyDescent="0.2">
      <c r="O151" s="1"/>
    </row>
    <row r="152" spans="1:22" x14ac:dyDescent="0.2">
      <c r="O152" s="1"/>
    </row>
    <row r="153" spans="1:22" x14ac:dyDescent="0.2">
      <c r="O153" s="1"/>
    </row>
    <row r="154" spans="1:22" x14ac:dyDescent="0.2">
      <c r="O154" s="1"/>
    </row>
    <row r="155" spans="1:22" x14ac:dyDescent="0.2">
      <c r="O155" s="1"/>
    </row>
    <row r="156" spans="1:22" x14ac:dyDescent="0.2">
      <c r="O156" s="1"/>
    </row>
    <row r="157" spans="1:22" x14ac:dyDescent="0.2">
      <c r="O157" s="1"/>
    </row>
    <row r="158" spans="1:22" x14ac:dyDescent="0.2">
      <c r="O158" s="1"/>
    </row>
    <row r="159" spans="1:22" x14ac:dyDescent="0.2">
      <c r="O159" s="1"/>
    </row>
    <row r="160" spans="1:22" x14ac:dyDescent="0.2">
      <c r="O160" s="1"/>
    </row>
    <row r="161" spans="15:15" x14ac:dyDescent="0.2">
      <c r="O161" s="1"/>
    </row>
    <row r="162" spans="15:15" x14ac:dyDescent="0.2">
      <c r="O162" s="1"/>
    </row>
    <row r="163" spans="15:15" x14ac:dyDescent="0.2">
      <c r="O163" s="1"/>
    </row>
    <row r="164" spans="15:15" x14ac:dyDescent="0.2">
      <c r="O164" s="1"/>
    </row>
    <row r="165" spans="15:15" x14ac:dyDescent="0.2">
      <c r="O165" s="1"/>
    </row>
    <row r="166" spans="15:15" x14ac:dyDescent="0.2">
      <c r="O166" s="1"/>
    </row>
    <row r="167" spans="15:15" x14ac:dyDescent="0.2">
      <c r="O167" s="1"/>
    </row>
    <row r="168" spans="15:15" x14ac:dyDescent="0.2">
      <c r="O168" s="1"/>
    </row>
    <row r="169" spans="15:15" x14ac:dyDescent="0.2">
      <c r="O169" s="1"/>
    </row>
    <row r="170" spans="15:15" x14ac:dyDescent="0.2">
      <c r="O170" s="1"/>
    </row>
    <row r="171" spans="15:15" x14ac:dyDescent="0.2">
      <c r="O171" s="1"/>
    </row>
    <row r="172" spans="15:15" x14ac:dyDescent="0.2">
      <c r="O172" s="1"/>
    </row>
    <row r="173" spans="15:15" x14ac:dyDescent="0.2">
      <c r="O173" s="1"/>
    </row>
    <row r="174" spans="15:15" x14ac:dyDescent="0.2">
      <c r="O174" s="1"/>
    </row>
    <row r="175" spans="15:15" x14ac:dyDescent="0.2">
      <c r="O175" s="1"/>
    </row>
    <row r="176" spans="15:15" x14ac:dyDescent="0.2">
      <c r="O176" s="1"/>
    </row>
    <row r="177" spans="15:15" x14ac:dyDescent="0.2">
      <c r="O177" s="1"/>
    </row>
    <row r="178" spans="15:15" x14ac:dyDescent="0.2">
      <c r="O178" s="1"/>
    </row>
    <row r="179" spans="15:15" x14ac:dyDescent="0.2">
      <c r="O179" s="1"/>
    </row>
    <row r="180" spans="15:15" x14ac:dyDescent="0.2">
      <c r="O180" s="1"/>
    </row>
    <row r="181" spans="15:15" x14ac:dyDescent="0.2">
      <c r="O181" s="1"/>
    </row>
    <row r="182" spans="15:15" x14ac:dyDescent="0.2">
      <c r="O182" s="1"/>
    </row>
    <row r="183" spans="15:15" x14ac:dyDescent="0.2">
      <c r="O183" s="1"/>
    </row>
    <row r="184" spans="15:15" x14ac:dyDescent="0.2">
      <c r="O184" s="1"/>
    </row>
    <row r="185" spans="15:15" x14ac:dyDescent="0.2">
      <c r="O185" s="1"/>
    </row>
    <row r="186" spans="15:15" x14ac:dyDescent="0.2">
      <c r="O186" s="1"/>
    </row>
    <row r="187" spans="15:15" x14ac:dyDescent="0.2">
      <c r="O187" s="1"/>
    </row>
    <row r="188" spans="15:15" x14ac:dyDescent="0.2">
      <c r="O188" s="1"/>
    </row>
    <row r="189" spans="15:15" x14ac:dyDescent="0.2">
      <c r="O189" s="1"/>
    </row>
    <row r="190" spans="15:15" x14ac:dyDescent="0.2">
      <c r="O190" s="1"/>
    </row>
    <row r="191" spans="15:15" x14ac:dyDescent="0.2">
      <c r="O191" s="1"/>
    </row>
    <row r="192" spans="15:15" x14ac:dyDescent="0.2">
      <c r="O192" s="1"/>
    </row>
    <row r="193" spans="15:15" x14ac:dyDescent="0.2">
      <c r="O193" s="1"/>
    </row>
    <row r="194" spans="15:15" x14ac:dyDescent="0.2">
      <c r="O194" s="1"/>
    </row>
    <row r="195" spans="15:15" x14ac:dyDescent="0.2">
      <c r="O195" s="1"/>
    </row>
    <row r="196" spans="15:15" x14ac:dyDescent="0.2">
      <c r="O196" s="1"/>
    </row>
    <row r="197" spans="15:15" x14ac:dyDescent="0.2">
      <c r="O197" s="1"/>
    </row>
    <row r="198" spans="15:15" x14ac:dyDescent="0.2">
      <c r="O198" s="1"/>
    </row>
    <row r="199" spans="15:15" x14ac:dyDescent="0.2">
      <c r="O199" s="1"/>
    </row>
    <row r="200" spans="15:15" x14ac:dyDescent="0.2">
      <c r="O200" s="1"/>
    </row>
    <row r="201" spans="15:15" x14ac:dyDescent="0.2">
      <c r="O201" s="1"/>
    </row>
    <row r="202" spans="15:15" x14ac:dyDescent="0.2">
      <c r="O202" s="1"/>
    </row>
    <row r="203" spans="15:15" x14ac:dyDescent="0.2">
      <c r="O203" s="1"/>
    </row>
    <row r="204" spans="15:15" x14ac:dyDescent="0.2">
      <c r="O204" s="1"/>
    </row>
    <row r="205" spans="15:15" x14ac:dyDescent="0.2">
      <c r="O205" s="1"/>
    </row>
    <row r="206" spans="15:15" x14ac:dyDescent="0.2">
      <c r="O206" s="1"/>
    </row>
    <row r="207" spans="15:15" x14ac:dyDescent="0.2">
      <c r="O207" s="1"/>
    </row>
    <row r="208" spans="15:15" x14ac:dyDescent="0.2">
      <c r="O208" s="1"/>
    </row>
    <row r="209" spans="15:15" x14ac:dyDescent="0.2">
      <c r="O209" s="1"/>
    </row>
    <row r="210" spans="15:15" x14ac:dyDescent="0.2">
      <c r="O210" s="1"/>
    </row>
    <row r="211" spans="15:15" x14ac:dyDescent="0.2">
      <c r="O211" s="1"/>
    </row>
    <row r="212" spans="15:15" x14ac:dyDescent="0.2">
      <c r="O212" s="1"/>
    </row>
    <row r="213" spans="15:15" x14ac:dyDescent="0.2">
      <c r="O213" s="1"/>
    </row>
    <row r="214" spans="15:15" x14ac:dyDescent="0.2">
      <c r="O214" s="1"/>
    </row>
    <row r="215" spans="15:15" x14ac:dyDescent="0.2">
      <c r="O215" s="1"/>
    </row>
    <row r="216" spans="15:15" x14ac:dyDescent="0.2">
      <c r="O216" s="1"/>
    </row>
    <row r="217" spans="15:15" x14ac:dyDescent="0.2">
      <c r="O217" s="1"/>
    </row>
    <row r="218" spans="15:15" x14ac:dyDescent="0.2">
      <c r="O218" s="1"/>
    </row>
    <row r="219" spans="15:15" x14ac:dyDescent="0.2">
      <c r="O219" s="1"/>
    </row>
    <row r="220" spans="15:15" x14ac:dyDescent="0.2">
      <c r="O220" s="1"/>
    </row>
    <row r="221" spans="15:15" x14ac:dyDescent="0.2">
      <c r="O221" s="1"/>
    </row>
    <row r="222" spans="15:15" x14ac:dyDescent="0.2">
      <c r="O222" s="1"/>
    </row>
    <row r="223" spans="15:15" x14ac:dyDescent="0.2">
      <c r="O223" s="1"/>
    </row>
    <row r="224" spans="15:15" x14ac:dyDescent="0.2">
      <c r="O224" s="1"/>
    </row>
    <row r="225" spans="15:15" x14ac:dyDescent="0.2">
      <c r="O225" s="1"/>
    </row>
    <row r="226" spans="15:15" x14ac:dyDescent="0.2">
      <c r="O226" s="1"/>
    </row>
    <row r="227" spans="15:15" x14ac:dyDescent="0.2">
      <c r="O227" s="1"/>
    </row>
    <row r="228" spans="15:15" x14ac:dyDescent="0.2">
      <c r="O228" s="1"/>
    </row>
    <row r="229" spans="15:15" x14ac:dyDescent="0.2">
      <c r="O229" s="1"/>
    </row>
    <row r="230" spans="15:15" x14ac:dyDescent="0.2">
      <c r="O230" s="1"/>
    </row>
    <row r="231" spans="15:15" x14ac:dyDescent="0.2">
      <c r="O231" s="1"/>
    </row>
    <row r="232" spans="15:15" x14ac:dyDescent="0.2">
      <c r="O232" s="1"/>
    </row>
    <row r="233" spans="15:15" x14ac:dyDescent="0.2">
      <c r="O233" s="1"/>
    </row>
    <row r="234" spans="15:15" x14ac:dyDescent="0.2">
      <c r="O234" s="1"/>
    </row>
    <row r="235" spans="15:15" x14ac:dyDescent="0.2">
      <c r="O235" s="1"/>
    </row>
    <row r="236" spans="15:15" x14ac:dyDescent="0.2">
      <c r="O236" s="1"/>
    </row>
    <row r="237" spans="15:15" x14ac:dyDescent="0.2">
      <c r="O237" s="1"/>
    </row>
    <row r="238" spans="15:15" x14ac:dyDescent="0.2">
      <c r="O238" s="1"/>
    </row>
    <row r="239" spans="15:15" x14ac:dyDescent="0.2">
      <c r="O239" s="1"/>
    </row>
    <row r="240" spans="15:15" x14ac:dyDescent="0.2">
      <c r="O240" s="1"/>
    </row>
    <row r="241" spans="15:15" x14ac:dyDescent="0.2">
      <c r="O241" s="1"/>
    </row>
    <row r="242" spans="15:15" x14ac:dyDescent="0.2">
      <c r="O242" s="1"/>
    </row>
    <row r="243" spans="15:15" x14ac:dyDescent="0.2">
      <c r="O243" s="1"/>
    </row>
    <row r="244" spans="15:15" x14ac:dyDescent="0.2">
      <c r="O244" s="1"/>
    </row>
    <row r="245" spans="15:15" x14ac:dyDescent="0.2">
      <c r="O245" s="1"/>
    </row>
    <row r="246" spans="15:15" x14ac:dyDescent="0.2">
      <c r="O246" s="1"/>
    </row>
    <row r="247" spans="15:15" x14ac:dyDescent="0.2">
      <c r="O247" s="1"/>
    </row>
    <row r="248" spans="15:15" x14ac:dyDescent="0.2">
      <c r="O248" s="1"/>
    </row>
    <row r="249" spans="15:15" x14ac:dyDescent="0.2">
      <c r="O249" s="1"/>
    </row>
    <row r="250" spans="15:15" x14ac:dyDescent="0.2">
      <c r="O250" s="1"/>
    </row>
    <row r="251" spans="15:15" x14ac:dyDescent="0.2">
      <c r="O251" s="1"/>
    </row>
    <row r="252" spans="15:15" x14ac:dyDescent="0.2">
      <c r="O252" s="1"/>
    </row>
    <row r="253" spans="15:15" x14ac:dyDescent="0.2">
      <c r="O253" s="1"/>
    </row>
    <row r="254" spans="15:15" x14ac:dyDescent="0.2">
      <c r="O254" s="1"/>
    </row>
    <row r="255" spans="15:15" x14ac:dyDescent="0.2">
      <c r="O255" s="1"/>
    </row>
    <row r="256" spans="15:15" x14ac:dyDescent="0.2">
      <c r="O256" s="1"/>
    </row>
    <row r="257" spans="15:15" x14ac:dyDescent="0.2">
      <c r="O257" s="1"/>
    </row>
    <row r="258" spans="15:15" x14ac:dyDescent="0.2">
      <c r="O258" s="1"/>
    </row>
    <row r="259" spans="15:15" x14ac:dyDescent="0.2">
      <c r="O259" s="1"/>
    </row>
    <row r="260" spans="15:15" x14ac:dyDescent="0.2">
      <c r="O260" s="1"/>
    </row>
    <row r="261" spans="15:15" x14ac:dyDescent="0.2">
      <c r="O261" s="1"/>
    </row>
    <row r="262" spans="15:15" x14ac:dyDescent="0.2">
      <c r="O262" s="1"/>
    </row>
    <row r="263" spans="15:15" x14ac:dyDescent="0.2">
      <c r="O263" s="1"/>
    </row>
    <row r="264" spans="15:15" x14ac:dyDescent="0.2">
      <c r="O264" s="1"/>
    </row>
    <row r="265" spans="15:15" x14ac:dyDescent="0.2">
      <c r="O265" s="1"/>
    </row>
    <row r="266" spans="15:15" x14ac:dyDescent="0.2">
      <c r="O266" s="1"/>
    </row>
    <row r="267" spans="15:15" x14ac:dyDescent="0.2">
      <c r="O267" s="1"/>
    </row>
    <row r="268" spans="15:15" x14ac:dyDescent="0.2">
      <c r="O268" s="1"/>
    </row>
    <row r="269" spans="15:15" x14ac:dyDescent="0.2">
      <c r="O269" s="1"/>
    </row>
    <row r="270" spans="15:15" x14ac:dyDescent="0.2">
      <c r="O270" s="1"/>
    </row>
    <row r="271" spans="15:15" x14ac:dyDescent="0.2">
      <c r="O271" s="1"/>
    </row>
    <row r="272" spans="15:15" x14ac:dyDescent="0.2">
      <c r="O272" s="1"/>
    </row>
    <row r="273" spans="15:15" x14ac:dyDescent="0.2">
      <c r="O273" s="1"/>
    </row>
    <row r="274" spans="15:15" x14ac:dyDescent="0.2">
      <c r="O274" s="1"/>
    </row>
    <row r="275" spans="15:15" x14ac:dyDescent="0.2">
      <c r="O275" s="1"/>
    </row>
    <row r="276" spans="15:15" x14ac:dyDescent="0.2">
      <c r="O276" s="1"/>
    </row>
    <row r="277" spans="15:15" x14ac:dyDescent="0.2">
      <c r="O277" s="1"/>
    </row>
    <row r="278" spans="15:15" x14ac:dyDescent="0.2">
      <c r="O278" s="1"/>
    </row>
    <row r="279" spans="15:15" x14ac:dyDescent="0.2">
      <c r="O279" s="1"/>
    </row>
    <row r="280" spans="15:15" x14ac:dyDescent="0.2">
      <c r="O280" s="1"/>
    </row>
    <row r="281" spans="15:15" x14ac:dyDescent="0.2">
      <c r="O281" s="1"/>
    </row>
    <row r="282" spans="15:15" x14ac:dyDescent="0.2">
      <c r="O282" s="1"/>
    </row>
    <row r="283" spans="15:15" x14ac:dyDescent="0.2">
      <c r="O283" s="1"/>
    </row>
    <row r="284" spans="15:15" x14ac:dyDescent="0.2">
      <c r="O284" s="1"/>
    </row>
    <row r="285" spans="15:15" x14ac:dyDescent="0.2">
      <c r="O285" s="1"/>
    </row>
    <row r="286" spans="15:15" x14ac:dyDescent="0.2">
      <c r="O286" s="1"/>
    </row>
    <row r="287" spans="15:15" x14ac:dyDescent="0.2">
      <c r="O287" s="1"/>
    </row>
    <row r="288" spans="15:15" x14ac:dyDescent="0.2">
      <c r="O288" s="1"/>
    </row>
    <row r="289" spans="15:15" x14ac:dyDescent="0.2">
      <c r="O289" s="1"/>
    </row>
    <row r="290" spans="15:15" x14ac:dyDescent="0.2">
      <c r="O290" s="1"/>
    </row>
    <row r="291" spans="15:15" x14ac:dyDescent="0.2">
      <c r="O291" s="1"/>
    </row>
    <row r="292" spans="15:15" x14ac:dyDescent="0.2">
      <c r="O292" s="1"/>
    </row>
    <row r="293" spans="15:15" x14ac:dyDescent="0.2">
      <c r="O293" s="1"/>
    </row>
    <row r="294" spans="15:15" x14ac:dyDescent="0.2">
      <c r="O294" s="1"/>
    </row>
    <row r="295" spans="15:15" x14ac:dyDescent="0.2">
      <c r="O295" s="1"/>
    </row>
    <row r="296" spans="15:15" x14ac:dyDescent="0.2">
      <c r="O296" s="1"/>
    </row>
    <row r="297" spans="15:15" x14ac:dyDescent="0.2">
      <c r="O297" s="1"/>
    </row>
    <row r="298" spans="15:15" x14ac:dyDescent="0.2">
      <c r="O298" s="1"/>
    </row>
    <row r="299" spans="15:15" x14ac:dyDescent="0.2">
      <c r="O299" s="1"/>
    </row>
    <row r="300" spans="15:15" x14ac:dyDescent="0.2">
      <c r="O300" s="1"/>
    </row>
    <row r="301" spans="15:15" x14ac:dyDescent="0.2">
      <c r="O301" s="1"/>
    </row>
    <row r="302" spans="15:15" x14ac:dyDescent="0.2">
      <c r="O302" s="1"/>
    </row>
    <row r="303" spans="15:15" x14ac:dyDescent="0.2">
      <c r="O303" s="1"/>
    </row>
    <row r="304" spans="15:15" x14ac:dyDescent="0.2">
      <c r="O304" s="1"/>
    </row>
    <row r="305" spans="15:15" x14ac:dyDescent="0.2">
      <c r="O305" s="1"/>
    </row>
    <row r="306" spans="15:15" x14ac:dyDescent="0.2">
      <c r="O306" s="1"/>
    </row>
    <row r="307" spans="15:15" x14ac:dyDescent="0.2">
      <c r="O307" s="1"/>
    </row>
    <row r="308" spans="15:15" x14ac:dyDescent="0.2">
      <c r="O308" s="1"/>
    </row>
    <row r="309" spans="15:15" x14ac:dyDescent="0.2">
      <c r="O309" s="1"/>
    </row>
    <row r="310" spans="15:15" x14ac:dyDescent="0.2">
      <c r="O310" s="1"/>
    </row>
    <row r="311" spans="15:15" x14ac:dyDescent="0.2">
      <c r="O311" s="1"/>
    </row>
    <row r="312" spans="15:15" x14ac:dyDescent="0.2">
      <c r="O312" s="1"/>
    </row>
    <row r="313" spans="15:15" x14ac:dyDescent="0.2">
      <c r="O313" s="1"/>
    </row>
    <row r="314" spans="15:15" x14ac:dyDescent="0.2">
      <c r="O314" s="1"/>
    </row>
    <row r="315" spans="15:15" x14ac:dyDescent="0.2">
      <c r="O315" s="1"/>
    </row>
    <row r="316" spans="15:15" x14ac:dyDescent="0.2">
      <c r="O316" s="1"/>
    </row>
    <row r="317" spans="15:15" x14ac:dyDescent="0.2">
      <c r="O317" s="1"/>
    </row>
    <row r="318" spans="15:15" x14ac:dyDescent="0.2">
      <c r="O318" s="1"/>
    </row>
    <row r="319" spans="15:15" x14ac:dyDescent="0.2">
      <c r="O319" s="1"/>
    </row>
    <row r="320" spans="15:15" x14ac:dyDescent="0.2">
      <c r="O320" s="1"/>
    </row>
    <row r="321" spans="15:15" x14ac:dyDescent="0.2">
      <c r="O321" s="1"/>
    </row>
    <row r="322" spans="15:15" x14ac:dyDescent="0.2">
      <c r="O322" s="1"/>
    </row>
    <row r="323" spans="15:15" x14ac:dyDescent="0.2">
      <c r="O323" s="1"/>
    </row>
    <row r="324" spans="15:15" x14ac:dyDescent="0.2">
      <c r="O324" s="1"/>
    </row>
    <row r="325" spans="15:15" x14ac:dyDescent="0.2">
      <c r="O325" s="1"/>
    </row>
    <row r="326" spans="15:15" x14ac:dyDescent="0.2">
      <c r="O326" s="1"/>
    </row>
    <row r="327" spans="15:15" x14ac:dyDescent="0.2">
      <c r="O327" s="1"/>
    </row>
    <row r="328" spans="15:15" x14ac:dyDescent="0.2">
      <c r="O328" s="1"/>
    </row>
    <row r="329" spans="15:15" x14ac:dyDescent="0.2">
      <c r="O329" s="1"/>
    </row>
    <row r="330" spans="15:15" x14ac:dyDescent="0.2">
      <c r="O330" s="1"/>
    </row>
    <row r="331" spans="15:15" x14ac:dyDescent="0.2">
      <c r="O331" s="1"/>
    </row>
    <row r="332" spans="15:15" x14ac:dyDescent="0.2">
      <c r="O332" s="1"/>
    </row>
    <row r="333" spans="15:15" x14ac:dyDescent="0.2">
      <c r="O333" s="1"/>
    </row>
    <row r="334" spans="15:15" x14ac:dyDescent="0.2">
      <c r="O334" s="1"/>
    </row>
    <row r="335" spans="15:15" x14ac:dyDescent="0.2">
      <c r="O335" s="1"/>
    </row>
    <row r="336" spans="15:15" x14ac:dyDescent="0.2">
      <c r="O336" s="1"/>
    </row>
    <row r="337" spans="15:15" x14ac:dyDescent="0.2">
      <c r="O337" s="1"/>
    </row>
    <row r="338" spans="15:15" x14ac:dyDescent="0.2">
      <c r="O338" s="1"/>
    </row>
    <row r="339" spans="15:15" x14ac:dyDescent="0.2">
      <c r="O339" s="1"/>
    </row>
    <row r="340" spans="15:15" x14ac:dyDescent="0.2">
      <c r="O340" s="1"/>
    </row>
    <row r="341" spans="15:15" x14ac:dyDescent="0.2">
      <c r="O341" s="1"/>
    </row>
    <row r="342" spans="15:15" x14ac:dyDescent="0.2">
      <c r="O342" s="1"/>
    </row>
    <row r="343" spans="15:15" x14ac:dyDescent="0.2">
      <c r="O343" s="1"/>
    </row>
    <row r="344" spans="15:15" x14ac:dyDescent="0.2">
      <c r="O344" s="1"/>
    </row>
    <row r="345" spans="15:15" x14ac:dyDescent="0.2">
      <c r="O345" s="1"/>
    </row>
    <row r="346" spans="15:15" x14ac:dyDescent="0.2">
      <c r="O346" s="1"/>
    </row>
    <row r="347" spans="15:15" x14ac:dyDescent="0.2">
      <c r="O347" s="1"/>
    </row>
    <row r="348" spans="15:15" x14ac:dyDescent="0.2">
      <c r="O348" s="1"/>
    </row>
    <row r="349" spans="15:15" x14ac:dyDescent="0.2">
      <c r="O349" s="1"/>
    </row>
    <row r="350" spans="15:15" x14ac:dyDescent="0.2">
      <c r="O350" s="1"/>
    </row>
    <row r="351" spans="15:15" x14ac:dyDescent="0.2">
      <c r="O351" s="1"/>
    </row>
    <row r="352" spans="15:15" x14ac:dyDescent="0.2">
      <c r="O352" s="1"/>
    </row>
    <row r="353" spans="15:15" x14ac:dyDescent="0.2">
      <c r="O353" s="1"/>
    </row>
    <row r="354" spans="15:15" x14ac:dyDescent="0.2">
      <c r="O354" s="1"/>
    </row>
    <row r="355" spans="15:15" x14ac:dyDescent="0.2">
      <c r="O355" s="1"/>
    </row>
    <row r="356" spans="15:15" x14ac:dyDescent="0.2">
      <c r="O356" s="1"/>
    </row>
    <row r="357" spans="15:15" x14ac:dyDescent="0.2">
      <c r="O357" s="1"/>
    </row>
    <row r="358" spans="15:15" x14ac:dyDescent="0.2">
      <c r="O358" s="1"/>
    </row>
    <row r="359" spans="15:15" x14ac:dyDescent="0.2">
      <c r="O359" s="1"/>
    </row>
    <row r="360" spans="15:15" x14ac:dyDescent="0.2">
      <c r="O360" s="1"/>
    </row>
    <row r="361" spans="15:15" x14ac:dyDescent="0.2">
      <c r="O361" s="1"/>
    </row>
    <row r="362" spans="15:15" x14ac:dyDescent="0.2">
      <c r="O362" s="1"/>
    </row>
    <row r="363" spans="15:15" x14ac:dyDescent="0.2">
      <c r="O363" s="1"/>
    </row>
    <row r="364" spans="15:15" x14ac:dyDescent="0.2">
      <c r="O364" s="1"/>
    </row>
    <row r="365" spans="15:15" x14ac:dyDescent="0.2">
      <c r="O365" s="1"/>
    </row>
    <row r="366" spans="15:15" x14ac:dyDescent="0.2">
      <c r="O366" s="1"/>
    </row>
    <row r="367" spans="15:15" x14ac:dyDescent="0.2">
      <c r="O367" s="1"/>
    </row>
    <row r="368" spans="15:15" x14ac:dyDescent="0.2">
      <c r="O368" s="1"/>
    </row>
    <row r="369" spans="15:15" x14ac:dyDescent="0.2">
      <c r="O369" s="1"/>
    </row>
    <row r="370" spans="15:15" x14ac:dyDescent="0.2">
      <c r="O370" s="1"/>
    </row>
    <row r="371" spans="15:15" x14ac:dyDescent="0.2">
      <c r="O371" s="1"/>
    </row>
    <row r="372" spans="15:15" x14ac:dyDescent="0.2">
      <c r="O372" s="1"/>
    </row>
    <row r="373" spans="15:15" x14ac:dyDescent="0.2">
      <c r="O373" s="1"/>
    </row>
    <row r="374" spans="15:15" x14ac:dyDescent="0.2">
      <c r="O374" s="1"/>
    </row>
    <row r="375" spans="15:15" x14ac:dyDescent="0.2">
      <c r="O375" s="1"/>
    </row>
    <row r="376" spans="15:15" x14ac:dyDescent="0.2">
      <c r="O376" s="1"/>
    </row>
    <row r="377" spans="15:15" x14ac:dyDescent="0.2">
      <c r="O377" s="1"/>
    </row>
    <row r="378" spans="15:15" x14ac:dyDescent="0.2">
      <c r="O378" s="1"/>
    </row>
    <row r="379" spans="15:15" x14ac:dyDescent="0.2">
      <c r="O379" s="1"/>
    </row>
    <row r="380" spans="15:15" x14ac:dyDescent="0.2">
      <c r="O380" s="1"/>
    </row>
    <row r="381" spans="15:15" x14ac:dyDescent="0.2">
      <c r="O381" s="1"/>
    </row>
    <row r="382" spans="15:15" x14ac:dyDescent="0.2">
      <c r="O382" s="1"/>
    </row>
    <row r="383" spans="15:15" x14ac:dyDescent="0.2">
      <c r="O383" s="1"/>
    </row>
    <row r="384" spans="15:15" x14ac:dyDescent="0.2">
      <c r="O384" s="1"/>
    </row>
    <row r="385" spans="15:15" x14ac:dyDescent="0.2">
      <c r="O385" s="1"/>
    </row>
    <row r="386" spans="15:15" x14ac:dyDescent="0.2">
      <c r="O386" s="1"/>
    </row>
    <row r="387" spans="15:15" x14ac:dyDescent="0.2">
      <c r="O387" s="1"/>
    </row>
    <row r="388" spans="15:15" x14ac:dyDescent="0.2">
      <c r="O388" s="1"/>
    </row>
    <row r="389" spans="15:15" x14ac:dyDescent="0.2">
      <c r="O389" s="1"/>
    </row>
    <row r="390" spans="15:15" x14ac:dyDescent="0.2">
      <c r="O390" s="1"/>
    </row>
    <row r="391" spans="15:15" x14ac:dyDescent="0.2">
      <c r="O391" s="1"/>
    </row>
    <row r="392" spans="15:15" x14ac:dyDescent="0.2">
      <c r="O392" s="1"/>
    </row>
    <row r="393" spans="15:15" x14ac:dyDescent="0.2">
      <c r="O393" s="1"/>
    </row>
    <row r="394" spans="15:15" x14ac:dyDescent="0.2">
      <c r="O394" s="1"/>
    </row>
    <row r="395" spans="15:15" x14ac:dyDescent="0.2">
      <c r="O395" s="1"/>
    </row>
    <row r="396" spans="15:15" x14ac:dyDescent="0.2">
      <c r="O396" s="1"/>
    </row>
    <row r="397" spans="15:15" x14ac:dyDescent="0.2">
      <c r="O397" s="1"/>
    </row>
    <row r="398" spans="15:15" x14ac:dyDescent="0.2">
      <c r="O398" s="1"/>
    </row>
    <row r="399" spans="15:15" x14ac:dyDescent="0.2">
      <c r="O399" s="1"/>
    </row>
    <row r="400" spans="15:15" x14ac:dyDescent="0.2">
      <c r="O400" s="1"/>
    </row>
    <row r="401" spans="15:15" x14ac:dyDescent="0.2">
      <c r="O401" s="1"/>
    </row>
    <row r="402" spans="15:15" x14ac:dyDescent="0.2">
      <c r="O402" s="1"/>
    </row>
    <row r="403" spans="15:15" x14ac:dyDescent="0.2">
      <c r="O403" s="1"/>
    </row>
    <row r="404" spans="15:15" x14ac:dyDescent="0.2">
      <c r="O404" s="1"/>
    </row>
    <row r="405" spans="15:15" x14ac:dyDescent="0.2">
      <c r="O405" s="1"/>
    </row>
    <row r="406" spans="15:15" x14ac:dyDescent="0.2">
      <c r="O406" s="1"/>
    </row>
    <row r="407" spans="15:15" x14ac:dyDescent="0.2">
      <c r="O407" s="1"/>
    </row>
    <row r="408" spans="15:15" x14ac:dyDescent="0.2">
      <c r="O408" s="1"/>
    </row>
    <row r="409" spans="15:15" x14ac:dyDescent="0.2">
      <c r="O409" s="1"/>
    </row>
    <row r="410" spans="15:15" x14ac:dyDescent="0.2">
      <c r="O410" s="1"/>
    </row>
    <row r="411" spans="15:15" x14ac:dyDescent="0.2">
      <c r="O411" s="1"/>
    </row>
    <row r="412" spans="15:15" x14ac:dyDescent="0.2">
      <c r="O412" s="1"/>
    </row>
    <row r="413" spans="15:15" x14ac:dyDescent="0.2">
      <c r="O413" s="1"/>
    </row>
    <row r="414" spans="15:15" x14ac:dyDescent="0.2">
      <c r="O414" s="1"/>
    </row>
    <row r="415" spans="15:15" x14ac:dyDescent="0.2">
      <c r="O415" s="1"/>
    </row>
    <row r="416" spans="15:15" x14ac:dyDescent="0.2">
      <c r="O416" s="1"/>
    </row>
    <row r="417" spans="15:15" x14ac:dyDescent="0.2">
      <c r="O417" s="1"/>
    </row>
    <row r="418" spans="15:15" x14ac:dyDescent="0.2">
      <c r="O418" s="1"/>
    </row>
    <row r="419" spans="15:15" x14ac:dyDescent="0.2">
      <c r="O419" s="1"/>
    </row>
    <row r="420" spans="15:15" x14ac:dyDescent="0.2">
      <c r="O420" s="1"/>
    </row>
    <row r="421" spans="15:15" x14ac:dyDescent="0.2">
      <c r="O421" s="1"/>
    </row>
    <row r="422" spans="15:15" x14ac:dyDescent="0.2">
      <c r="O422" s="1"/>
    </row>
    <row r="423" spans="15:15" x14ac:dyDescent="0.2">
      <c r="O423" s="1"/>
    </row>
    <row r="424" spans="15:15" x14ac:dyDescent="0.2">
      <c r="O424" s="1"/>
    </row>
    <row r="425" spans="15:15" x14ac:dyDescent="0.2">
      <c r="O425" s="1"/>
    </row>
    <row r="426" spans="15:15" x14ac:dyDescent="0.2">
      <c r="O426" s="1"/>
    </row>
    <row r="427" spans="15:15" x14ac:dyDescent="0.2">
      <c r="O427" s="1"/>
    </row>
    <row r="428" spans="15:15" x14ac:dyDescent="0.2">
      <c r="O428" s="1"/>
    </row>
    <row r="429" spans="15:15" x14ac:dyDescent="0.2">
      <c r="O429" s="1"/>
    </row>
    <row r="430" spans="15:15" x14ac:dyDescent="0.2">
      <c r="O430" s="1"/>
    </row>
    <row r="431" spans="15:15" x14ac:dyDescent="0.2">
      <c r="O431" s="1"/>
    </row>
    <row r="432" spans="15:15" x14ac:dyDescent="0.2">
      <c r="O432" s="1"/>
    </row>
    <row r="433" spans="15:15" x14ac:dyDescent="0.2">
      <c r="O433" s="1"/>
    </row>
    <row r="434" spans="15:15" x14ac:dyDescent="0.2">
      <c r="O434" s="1"/>
    </row>
    <row r="435" spans="15:15" x14ac:dyDescent="0.2">
      <c r="O435" s="1"/>
    </row>
    <row r="436" spans="15:15" x14ac:dyDescent="0.2">
      <c r="O436" s="1"/>
    </row>
    <row r="437" spans="15:15" x14ac:dyDescent="0.2">
      <c r="O437" s="1"/>
    </row>
    <row r="438" spans="15:15" x14ac:dyDescent="0.2">
      <c r="O438" s="1"/>
    </row>
    <row r="439" spans="15:15" x14ac:dyDescent="0.2">
      <c r="O439" s="1"/>
    </row>
    <row r="440" spans="15:15" x14ac:dyDescent="0.2">
      <c r="O440" s="1"/>
    </row>
    <row r="441" spans="15:15" x14ac:dyDescent="0.2">
      <c r="O441" s="1"/>
    </row>
    <row r="442" spans="15:15" x14ac:dyDescent="0.2">
      <c r="O442" s="1"/>
    </row>
    <row r="443" spans="15:15" x14ac:dyDescent="0.2">
      <c r="O443" s="1"/>
    </row>
    <row r="444" spans="15:15" x14ac:dyDescent="0.2">
      <c r="O444" s="1"/>
    </row>
    <row r="445" spans="15:15" x14ac:dyDescent="0.2">
      <c r="O445" s="1"/>
    </row>
    <row r="446" spans="15:15" x14ac:dyDescent="0.2">
      <c r="O446" s="1"/>
    </row>
    <row r="447" spans="15:15" x14ac:dyDescent="0.2">
      <c r="O447" s="1"/>
    </row>
    <row r="448" spans="15:15" x14ac:dyDescent="0.2">
      <c r="O448" s="1"/>
    </row>
    <row r="449" spans="15:15" x14ac:dyDescent="0.2">
      <c r="O449" s="1"/>
    </row>
    <row r="450" spans="15:15" x14ac:dyDescent="0.2">
      <c r="O450" s="1"/>
    </row>
    <row r="451" spans="15:15" x14ac:dyDescent="0.2">
      <c r="O451" s="1"/>
    </row>
    <row r="452" spans="15:15" x14ac:dyDescent="0.2">
      <c r="O452" s="1"/>
    </row>
    <row r="453" spans="15:15" x14ac:dyDescent="0.2">
      <c r="O453" s="1"/>
    </row>
    <row r="454" spans="15:15" x14ac:dyDescent="0.2">
      <c r="O454" s="1"/>
    </row>
    <row r="455" spans="15:15" x14ac:dyDescent="0.2">
      <c r="O455" s="1"/>
    </row>
    <row r="456" spans="15:15" x14ac:dyDescent="0.2">
      <c r="O456" s="1"/>
    </row>
    <row r="457" spans="15:15" x14ac:dyDescent="0.2">
      <c r="O457" s="1"/>
    </row>
    <row r="458" spans="15:15" x14ac:dyDescent="0.2">
      <c r="O458" s="1"/>
    </row>
    <row r="459" spans="15:15" x14ac:dyDescent="0.2">
      <c r="O459" s="1"/>
    </row>
    <row r="460" spans="15:15" x14ac:dyDescent="0.2">
      <c r="O460" s="1"/>
    </row>
    <row r="461" spans="15:15" x14ac:dyDescent="0.2">
      <c r="O461" s="1"/>
    </row>
    <row r="462" spans="15:15" x14ac:dyDescent="0.2">
      <c r="O462" s="1"/>
    </row>
    <row r="463" spans="15:15" x14ac:dyDescent="0.2">
      <c r="O463" s="1"/>
    </row>
    <row r="464" spans="15:15" x14ac:dyDescent="0.2">
      <c r="O464" s="1"/>
    </row>
    <row r="465" spans="15:15" x14ac:dyDescent="0.2">
      <c r="O465" s="1"/>
    </row>
    <row r="466" spans="15:15" x14ac:dyDescent="0.2">
      <c r="O466" s="1"/>
    </row>
    <row r="467" spans="15:15" x14ac:dyDescent="0.2">
      <c r="O467" s="1"/>
    </row>
    <row r="468" spans="15:15" x14ac:dyDescent="0.2">
      <c r="O468" s="1"/>
    </row>
    <row r="469" spans="15:15" x14ac:dyDescent="0.2">
      <c r="O469" s="1"/>
    </row>
    <row r="470" spans="15:15" x14ac:dyDescent="0.2">
      <c r="O470" s="1"/>
    </row>
    <row r="471" spans="15:15" x14ac:dyDescent="0.2">
      <c r="O471" s="1"/>
    </row>
    <row r="472" spans="15:15" x14ac:dyDescent="0.2">
      <c r="O472" s="1"/>
    </row>
    <row r="473" spans="15:15" x14ac:dyDescent="0.2">
      <c r="O473" s="1"/>
    </row>
    <row r="474" spans="15:15" x14ac:dyDescent="0.2">
      <c r="O474" s="1"/>
    </row>
    <row r="475" spans="15:15" x14ac:dyDescent="0.2">
      <c r="O475" s="1"/>
    </row>
    <row r="476" spans="15:15" x14ac:dyDescent="0.2">
      <c r="O476" s="1"/>
    </row>
    <row r="477" spans="15:15" x14ac:dyDescent="0.2">
      <c r="O477" s="1"/>
    </row>
    <row r="478" spans="15:15" x14ac:dyDescent="0.2">
      <c r="O478" s="1"/>
    </row>
    <row r="479" spans="15:15" x14ac:dyDescent="0.2">
      <c r="O479" s="1"/>
    </row>
    <row r="480" spans="15:15" x14ac:dyDescent="0.2">
      <c r="O480" s="1"/>
    </row>
    <row r="481" spans="15:15" x14ac:dyDescent="0.2">
      <c r="O481" s="1"/>
    </row>
    <row r="482" spans="15:15" x14ac:dyDescent="0.2">
      <c r="O482" s="1"/>
    </row>
    <row r="483" spans="15:15" x14ac:dyDescent="0.2">
      <c r="O483" s="1"/>
    </row>
    <row r="484" spans="15:15" x14ac:dyDescent="0.2">
      <c r="O484" s="1"/>
    </row>
    <row r="485" spans="15:15" x14ac:dyDescent="0.2">
      <c r="O485" s="1"/>
    </row>
    <row r="486" spans="15:15" x14ac:dyDescent="0.2">
      <c r="O486" s="1"/>
    </row>
    <row r="487" spans="15:15" x14ac:dyDescent="0.2">
      <c r="O487" s="1"/>
    </row>
    <row r="488" spans="15:15" x14ac:dyDescent="0.2">
      <c r="O488" s="1"/>
    </row>
    <row r="489" spans="15:15" x14ac:dyDescent="0.2">
      <c r="O489" s="1"/>
    </row>
    <row r="490" spans="15:15" x14ac:dyDescent="0.2">
      <c r="O490" s="1"/>
    </row>
    <row r="491" spans="15:15" x14ac:dyDescent="0.2">
      <c r="O491" s="1"/>
    </row>
    <row r="492" spans="15:15" x14ac:dyDescent="0.2">
      <c r="O492" s="1"/>
    </row>
    <row r="493" spans="15:15" x14ac:dyDescent="0.2">
      <c r="O493" s="1"/>
    </row>
    <row r="494" spans="15:15" x14ac:dyDescent="0.2">
      <c r="O494" s="1"/>
    </row>
    <row r="495" spans="15:15" x14ac:dyDescent="0.2">
      <c r="O495" s="1"/>
    </row>
    <row r="496" spans="15:15" x14ac:dyDescent="0.2">
      <c r="O496" s="1"/>
    </row>
    <row r="497" spans="15:15" x14ac:dyDescent="0.2">
      <c r="O497" s="1"/>
    </row>
    <row r="498" spans="15:15" x14ac:dyDescent="0.2">
      <c r="O498" s="1"/>
    </row>
    <row r="499" spans="15:15" x14ac:dyDescent="0.2">
      <c r="O499" s="1"/>
    </row>
    <row r="500" spans="15:15" x14ac:dyDescent="0.2">
      <c r="O500" s="1"/>
    </row>
    <row r="501" spans="15:15" x14ac:dyDescent="0.2">
      <c r="O501" s="1"/>
    </row>
    <row r="502" spans="15:15" x14ac:dyDescent="0.2">
      <c r="O502" s="1"/>
    </row>
    <row r="503" spans="15:15" x14ac:dyDescent="0.2">
      <c r="O503" s="1"/>
    </row>
    <row r="504" spans="15:15" x14ac:dyDescent="0.2">
      <c r="O504" s="1"/>
    </row>
    <row r="505" spans="15:15" x14ac:dyDescent="0.2">
      <c r="O505" s="1"/>
    </row>
    <row r="506" spans="15:15" x14ac:dyDescent="0.2">
      <c r="O506" s="1"/>
    </row>
    <row r="507" spans="15:15" x14ac:dyDescent="0.2">
      <c r="O507" s="1"/>
    </row>
    <row r="508" spans="15:15" x14ac:dyDescent="0.2">
      <c r="O508" s="1"/>
    </row>
    <row r="509" spans="15:15" x14ac:dyDescent="0.2">
      <c r="O509" s="1"/>
    </row>
    <row r="510" spans="15:15" x14ac:dyDescent="0.2">
      <c r="O510" s="1"/>
    </row>
    <row r="511" spans="15:15" x14ac:dyDescent="0.2">
      <c r="O511" s="1"/>
    </row>
    <row r="512" spans="15:15" x14ac:dyDescent="0.2">
      <c r="O512" s="1"/>
    </row>
    <row r="513" spans="15:15" x14ac:dyDescent="0.2">
      <c r="O513" s="1"/>
    </row>
    <row r="514" spans="15:15" x14ac:dyDescent="0.2">
      <c r="O514" s="1"/>
    </row>
    <row r="515" spans="15:15" x14ac:dyDescent="0.2">
      <c r="O515" s="1"/>
    </row>
    <row r="516" spans="15:15" x14ac:dyDescent="0.2">
      <c r="O516" s="1"/>
    </row>
    <row r="517" spans="15:15" x14ac:dyDescent="0.2">
      <c r="O517" s="1"/>
    </row>
    <row r="518" spans="15:15" x14ac:dyDescent="0.2">
      <c r="O518" s="1"/>
    </row>
    <row r="519" spans="15:15" x14ac:dyDescent="0.2">
      <c r="O519" s="1"/>
    </row>
    <row r="520" spans="15:15" x14ac:dyDescent="0.2">
      <c r="O520" s="1"/>
    </row>
    <row r="521" spans="15:15" x14ac:dyDescent="0.2">
      <c r="O521" s="1"/>
    </row>
    <row r="522" spans="15:15" x14ac:dyDescent="0.2">
      <c r="O522" s="1"/>
    </row>
    <row r="523" spans="15:15" x14ac:dyDescent="0.2">
      <c r="O523" s="1"/>
    </row>
    <row r="524" spans="15:15" x14ac:dyDescent="0.2">
      <c r="O524" s="1"/>
    </row>
    <row r="525" spans="15:15" x14ac:dyDescent="0.2">
      <c r="O525" s="1"/>
    </row>
    <row r="526" spans="15:15" x14ac:dyDescent="0.2">
      <c r="O526" s="1"/>
    </row>
    <row r="527" spans="15:15" x14ac:dyDescent="0.2">
      <c r="O527" s="1"/>
    </row>
    <row r="528" spans="15:15" x14ac:dyDescent="0.2">
      <c r="O528" s="1"/>
    </row>
    <row r="529" spans="15:15" x14ac:dyDescent="0.2">
      <c r="O529" s="1"/>
    </row>
    <row r="530" spans="15:15" x14ac:dyDescent="0.2">
      <c r="O530" s="1"/>
    </row>
    <row r="531" spans="15:15" x14ac:dyDescent="0.2">
      <c r="O531" s="1"/>
    </row>
    <row r="532" spans="15:15" x14ac:dyDescent="0.2">
      <c r="O532" s="1"/>
    </row>
    <row r="533" spans="15:15" x14ac:dyDescent="0.2">
      <c r="O533" s="1"/>
    </row>
    <row r="534" spans="15:15" x14ac:dyDescent="0.2">
      <c r="O534" s="1"/>
    </row>
    <row r="535" spans="15:15" x14ac:dyDescent="0.2">
      <c r="O535" s="1"/>
    </row>
    <row r="536" spans="15:15" x14ac:dyDescent="0.2">
      <c r="O536" s="1"/>
    </row>
    <row r="537" spans="15:15" x14ac:dyDescent="0.2">
      <c r="O537" s="1"/>
    </row>
    <row r="538" spans="15:15" x14ac:dyDescent="0.2">
      <c r="O538" s="1"/>
    </row>
    <row r="539" spans="15:15" x14ac:dyDescent="0.2">
      <c r="O539" s="1"/>
    </row>
    <row r="540" spans="15:15" x14ac:dyDescent="0.2">
      <c r="O540" s="1"/>
    </row>
    <row r="541" spans="15:15" x14ac:dyDescent="0.2">
      <c r="O541" s="1"/>
    </row>
    <row r="542" spans="15:15" x14ac:dyDescent="0.2">
      <c r="O542" s="1"/>
    </row>
    <row r="543" spans="15:15" x14ac:dyDescent="0.2">
      <c r="O543" s="1"/>
    </row>
    <row r="544" spans="15:15" x14ac:dyDescent="0.2">
      <c r="O544" s="1"/>
    </row>
    <row r="545" spans="15:15" x14ac:dyDescent="0.2">
      <c r="O545" s="1"/>
    </row>
    <row r="546" spans="15:15" x14ac:dyDescent="0.2">
      <c r="O546" s="1"/>
    </row>
    <row r="547" spans="15:15" x14ac:dyDescent="0.2">
      <c r="O547" s="1"/>
    </row>
    <row r="548" spans="15:15" x14ac:dyDescent="0.2">
      <c r="O548" s="1"/>
    </row>
    <row r="549" spans="15:15" x14ac:dyDescent="0.2">
      <c r="O549" s="1"/>
    </row>
    <row r="550" spans="15:15" x14ac:dyDescent="0.2">
      <c r="O550" s="1"/>
    </row>
    <row r="551" spans="15:15" x14ac:dyDescent="0.2">
      <c r="O551" s="1"/>
    </row>
    <row r="552" spans="15:15" x14ac:dyDescent="0.2">
      <c r="O552" s="1"/>
    </row>
    <row r="553" spans="15:15" x14ac:dyDescent="0.2">
      <c r="O553" s="1"/>
    </row>
    <row r="554" spans="15:15" x14ac:dyDescent="0.2">
      <c r="O554" s="1"/>
    </row>
    <row r="555" spans="15:15" x14ac:dyDescent="0.2">
      <c r="O555" s="1"/>
    </row>
    <row r="556" spans="15:15" x14ac:dyDescent="0.2">
      <c r="O556" s="1"/>
    </row>
    <row r="557" spans="15:15" x14ac:dyDescent="0.2">
      <c r="O557" s="1"/>
    </row>
    <row r="558" spans="15:15" x14ac:dyDescent="0.2">
      <c r="O558" s="1"/>
    </row>
    <row r="559" spans="15:15" x14ac:dyDescent="0.2">
      <c r="O559" s="1"/>
    </row>
    <row r="560" spans="15:15" x14ac:dyDescent="0.2">
      <c r="O560" s="1"/>
    </row>
    <row r="561" spans="15:15" x14ac:dyDescent="0.2">
      <c r="O561" s="1"/>
    </row>
    <row r="562" spans="15:15" x14ac:dyDescent="0.2">
      <c r="O562" s="1"/>
    </row>
    <row r="563" spans="15:15" x14ac:dyDescent="0.2">
      <c r="O563" s="1"/>
    </row>
    <row r="564" spans="15:15" x14ac:dyDescent="0.2">
      <c r="O564" s="1"/>
    </row>
    <row r="565" spans="15:15" x14ac:dyDescent="0.2">
      <c r="O565" s="1"/>
    </row>
    <row r="566" spans="15:15" x14ac:dyDescent="0.2">
      <c r="O566" s="1"/>
    </row>
    <row r="567" spans="15:15" x14ac:dyDescent="0.2">
      <c r="O567" s="1"/>
    </row>
    <row r="568" spans="15:15" x14ac:dyDescent="0.2">
      <c r="O568" s="1"/>
    </row>
    <row r="569" spans="15:15" x14ac:dyDescent="0.2">
      <c r="O569" s="1"/>
    </row>
    <row r="570" spans="15:15" x14ac:dyDescent="0.2">
      <c r="O570" s="1"/>
    </row>
    <row r="571" spans="15:15" x14ac:dyDescent="0.2">
      <c r="O571" s="1"/>
    </row>
    <row r="572" spans="15:15" x14ac:dyDescent="0.2">
      <c r="O572" s="1"/>
    </row>
    <row r="573" spans="15:15" x14ac:dyDescent="0.2">
      <c r="O573" s="1"/>
    </row>
    <row r="574" spans="15:15" x14ac:dyDescent="0.2">
      <c r="O574" s="1"/>
    </row>
    <row r="575" spans="15:15" x14ac:dyDescent="0.2">
      <c r="O575" s="1"/>
    </row>
    <row r="576" spans="15:15" x14ac:dyDescent="0.2">
      <c r="O576" s="1"/>
    </row>
    <row r="577" spans="15:15" x14ac:dyDescent="0.2">
      <c r="O577" s="1"/>
    </row>
    <row r="578" spans="15:15" x14ac:dyDescent="0.2">
      <c r="O578" s="1"/>
    </row>
    <row r="579" spans="15:15" x14ac:dyDescent="0.2">
      <c r="O579" s="1"/>
    </row>
    <row r="580" spans="15:15" x14ac:dyDescent="0.2">
      <c r="O580" s="1"/>
    </row>
    <row r="581" spans="15:15" x14ac:dyDescent="0.2">
      <c r="O581" s="1"/>
    </row>
    <row r="582" spans="15:15" x14ac:dyDescent="0.2">
      <c r="O582" s="1"/>
    </row>
    <row r="583" spans="15:15" x14ac:dyDescent="0.2">
      <c r="O583" s="1"/>
    </row>
    <row r="584" spans="15:15" x14ac:dyDescent="0.2">
      <c r="O584" s="1"/>
    </row>
    <row r="585" spans="15:15" x14ac:dyDescent="0.2">
      <c r="O585" s="1"/>
    </row>
    <row r="586" spans="15:15" x14ac:dyDescent="0.2">
      <c r="O586" s="1"/>
    </row>
    <row r="587" spans="15:15" x14ac:dyDescent="0.2">
      <c r="O587" s="1"/>
    </row>
    <row r="588" spans="15:15" x14ac:dyDescent="0.2">
      <c r="O588" s="1"/>
    </row>
    <row r="589" spans="15:15" x14ac:dyDescent="0.2">
      <c r="O589" s="1"/>
    </row>
    <row r="590" spans="15:15" x14ac:dyDescent="0.2">
      <c r="O590" s="1"/>
    </row>
    <row r="591" spans="15:15" x14ac:dyDescent="0.2">
      <c r="O591" s="1"/>
    </row>
    <row r="592" spans="15:15" x14ac:dyDescent="0.2">
      <c r="O592" s="1"/>
    </row>
    <row r="593" spans="15:15" x14ac:dyDescent="0.2">
      <c r="O593" s="1"/>
    </row>
    <row r="594" spans="15:15" x14ac:dyDescent="0.2">
      <c r="O594" s="1"/>
    </row>
    <row r="595" spans="15:15" x14ac:dyDescent="0.2">
      <c r="O595" s="1"/>
    </row>
    <row r="596" spans="15:15" x14ac:dyDescent="0.2">
      <c r="O596" s="1"/>
    </row>
    <row r="597" spans="15:15" x14ac:dyDescent="0.2">
      <c r="O597" s="1"/>
    </row>
    <row r="598" spans="15:15" x14ac:dyDescent="0.2">
      <c r="O598" s="1"/>
    </row>
    <row r="599" spans="15:15" x14ac:dyDescent="0.2">
      <c r="O599" s="1"/>
    </row>
    <row r="600" spans="15:15" x14ac:dyDescent="0.2">
      <c r="O600" s="1"/>
    </row>
    <row r="601" spans="15:15" x14ac:dyDescent="0.2">
      <c r="O601" s="1"/>
    </row>
    <row r="602" spans="15:15" x14ac:dyDescent="0.2">
      <c r="O602" s="1"/>
    </row>
    <row r="603" spans="15:15" x14ac:dyDescent="0.2">
      <c r="O603" s="1"/>
    </row>
    <row r="604" spans="15:15" x14ac:dyDescent="0.2">
      <c r="O604" s="1"/>
    </row>
    <row r="605" spans="15:15" x14ac:dyDescent="0.2">
      <c r="O605" s="1"/>
    </row>
    <row r="606" spans="15:15" x14ac:dyDescent="0.2">
      <c r="O606" s="1"/>
    </row>
    <row r="607" spans="15:15" x14ac:dyDescent="0.2">
      <c r="O607" s="1"/>
    </row>
    <row r="608" spans="15:15" x14ac:dyDescent="0.2">
      <c r="O608" s="1"/>
    </row>
    <row r="609" spans="15:15" x14ac:dyDescent="0.2">
      <c r="O609" s="1"/>
    </row>
    <row r="610" spans="15:15" x14ac:dyDescent="0.2">
      <c r="O610" s="1"/>
    </row>
    <row r="611" spans="15:15" x14ac:dyDescent="0.2">
      <c r="O611" s="1"/>
    </row>
    <row r="612" spans="15:15" x14ac:dyDescent="0.2">
      <c r="O612" s="1"/>
    </row>
    <row r="613" spans="15:15" x14ac:dyDescent="0.2">
      <c r="O613" s="1"/>
    </row>
    <row r="614" spans="15:15" x14ac:dyDescent="0.2">
      <c r="O614" s="1"/>
    </row>
    <row r="615" spans="15:15" x14ac:dyDescent="0.2">
      <c r="O615" s="1"/>
    </row>
    <row r="616" spans="15:15" x14ac:dyDescent="0.2">
      <c r="O616" s="1"/>
    </row>
    <row r="617" spans="15:15" x14ac:dyDescent="0.2">
      <c r="O617" s="1"/>
    </row>
    <row r="618" spans="15:15" x14ac:dyDescent="0.2">
      <c r="O618" s="1"/>
    </row>
    <row r="619" spans="15:15" x14ac:dyDescent="0.2">
      <c r="O619" s="1"/>
    </row>
    <row r="620" spans="15:15" x14ac:dyDescent="0.2">
      <c r="O620" s="1"/>
    </row>
    <row r="621" spans="15:15" x14ac:dyDescent="0.2">
      <c r="O621" s="1"/>
    </row>
    <row r="622" spans="15:15" x14ac:dyDescent="0.2">
      <c r="O622" s="1"/>
    </row>
    <row r="623" spans="15:15" x14ac:dyDescent="0.2">
      <c r="O623" s="1"/>
    </row>
    <row r="624" spans="15:15" x14ac:dyDescent="0.2">
      <c r="O624" s="1"/>
    </row>
    <row r="625" spans="15:15" x14ac:dyDescent="0.2">
      <c r="O625" s="1"/>
    </row>
    <row r="626" spans="15:15" x14ac:dyDescent="0.2">
      <c r="O626" s="1"/>
    </row>
    <row r="627" spans="15:15" x14ac:dyDescent="0.2">
      <c r="O627" s="1"/>
    </row>
    <row r="628" spans="15:15" x14ac:dyDescent="0.2">
      <c r="O628" s="1"/>
    </row>
    <row r="629" spans="15:15" x14ac:dyDescent="0.2">
      <c r="O629" s="1"/>
    </row>
    <row r="630" spans="15:15" x14ac:dyDescent="0.2">
      <c r="O630" s="1"/>
    </row>
    <row r="631" spans="15:15" x14ac:dyDescent="0.2">
      <c r="O631" s="1"/>
    </row>
    <row r="632" spans="15:15" x14ac:dyDescent="0.2">
      <c r="O632" s="1"/>
    </row>
    <row r="633" spans="15:15" x14ac:dyDescent="0.2">
      <c r="O633" s="1"/>
    </row>
    <row r="634" spans="15:15" x14ac:dyDescent="0.2">
      <c r="O634" s="1"/>
    </row>
    <row r="635" spans="15:15" x14ac:dyDescent="0.2">
      <c r="O635" s="1"/>
    </row>
    <row r="636" spans="15:15" x14ac:dyDescent="0.2">
      <c r="O636" s="1"/>
    </row>
    <row r="637" spans="15:15" x14ac:dyDescent="0.2">
      <c r="O637" s="1"/>
    </row>
    <row r="638" spans="15:15" x14ac:dyDescent="0.2">
      <c r="O638" s="1"/>
    </row>
    <row r="639" spans="15:15" x14ac:dyDescent="0.2">
      <c r="O639" s="1"/>
    </row>
    <row r="640" spans="15:15" x14ac:dyDescent="0.2">
      <c r="O640" s="1"/>
    </row>
    <row r="641" spans="15:15" x14ac:dyDescent="0.2">
      <c r="O641" s="1"/>
    </row>
    <row r="642" spans="15:15" x14ac:dyDescent="0.2">
      <c r="O642" s="1"/>
    </row>
    <row r="643" spans="15:15" x14ac:dyDescent="0.2">
      <c r="O643" s="1"/>
    </row>
    <row r="644" spans="15:15" x14ac:dyDescent="0.2">
      <c r="O644" s="1"/>
    </row>
    <row r="645" spans="15:15" x14ac:dyDescent="0.2">
      <c r="O645" s="1"/>
    </row>
    <row r="646" spans="15:15" x14ac:dyDescent="0.2">
      <c r="O646" s="1"/>
    </row>
    <row r="647" spans="15:15" x14ac:dyDescent="0.2">
      <c r="O647" s="1"/>
    </row>
    <row r="648" spans="15:15" x14ac:dyDescent="0.2">
      <c r="O648" s="1"/>
    </row>
    <row r="649" spans="15:15" x14ac:dyDescent="0.2">
      <c r="O649" s="1"/>
    </row>
    <row r="650" spans="15:15" x14ac:dyDescent="0.2">
      <c r="O650" s="1"/>
    </row>
    <row r="651" spans="15:15" x14ac:dyDescent="0.2">
      <c r="O651" s="1"/>
    </row>
    <row r="652" spans="15:15" x14ac:dyDescent="0.2">
      <c r="O652" s="1"/>
    </row>
    <row r="653" spans="15:15" x14ac:dyDescent="0.2">
      <c r="O653" s="1"/>
    </row>
    <row r="654" spans="15:15" x14ac:dyDescent="0.2">
      <c r="O654" s="1"/>
    </row>
    <row r="655" spans="15:15" x14ac:dyDescent="0.2">
      <c r="O655" s="1"/>
    </row>
    <row r="656" spans="15:15" x14ac:dyDescent="0.2">
      <c r="O656" s="1"/>
    </row>
    <row r="657" spans="15:15" x14ac:dyDescent="0.2">
      <c r="O657" s="1"/>
    </row>
    <row r="658" spans="15:15" x14ac:dyDescent="0.2">
      <c r="O658" s="1"/>
    </row>
    <row r="659" spans="15:15" x14ac:dyDescent="0.2">
      <c r="O659" s="1"/>
    </row>
    <row r="660" spans="15:15" x14ac:dyDescent="0.2">
      <c r="O660" s="1"/>
    </row>
    <row r="661" spans="15:15" x14ac:dyDescent="0.2">
      <c r="O661" s="1"/>
    </row>
    <row r="662" spans="15:15" x14ac:dyDescent="0.2">
      <c r="O662" s="1"/>
    </row>
    <row r="663" spans="15:15" x14ac:dyDescent="0.2">
      <c r="O663" s="1"/>
    </row>
    <row r="664" spans="15:15" x14ac:dyDescent="0.2">
      <c r="O664" s="1"/>
    </row>
    <row r="665" spans="15:15" x14ac:dyDescent="0.2">
      <c r="O665" s="1"/>
    </row>
    <row r="666" spans="15:15" x14ac:dyDescent="0.2">
      <c r="O666" s="1"/>
    </row>
    <row r="667" spans="15:15" x14ac:dyDescent="0.2">
      <c r="O667" s="1"/>
    </row>
    <row r="668" spans="15:15" x14ac:dyDescent="0.2">
      <c r="O668" s="1"/>
    </row>
    <row r="669" spans="15:15" x14ac:dyDescent="0.2">
      <c r="O669" s="1"/>
    </row>
    <row r="670" spans="15:15" x14ac:dyDescent="0.2">
      <c r="O670" s="1"/>
    </row>
    <row r="671" spans="15:15" x14ac:dyDescent="0.2">
      <c r="O671" s="1"/>
    </row>
    <row r="672" spans="15:15" x14ac:dyDescent="0.2">
      <c r="O672" s="1"/>
    </row>
    <row r="673" spans="15:15" x14ac:dyDescent="0.2">
      <c r="O673" s="1"/>
    </row>
    <row r="674" spans="15:15" x14ac:dyDescent="0.2">
      <c r="O674" s="1"/>
    </row>
    <row r="675" spans="15:15" x14ac:dyDescent="0.2">
      <c r="O675" s="1"/>
    </row>
    <row r="676" spans="15:15" x14ac:dyDescent="0.2">
      <c r="O676" s="1"/>
    </row>
    <row r="677" spans="15:15" x14ac:dyDescent="0.2">
      <c r="O677" s="1"/>
    </row>
    <row r="678" spans="15:15" x14ac:dyDescent="0.2">
      <c r="O678" s="1"/>
    </row>
    <row r="679" spans="15:15" x14ac:dyDescent="0.2">
      <c r="O679" s="1"/>
    </row>
    <row r="680" spans="15:15" x14ac:dyDescent="0.2">
      <c r="O680" s="1"/>
    </row>
    <row r="681" spans="15:15" x14ac:dyDescent="0.2">
      <c r="O681" s="1"/>
    </row>
    <row r="682" spans="15:15" x14ac:dyDescent="0.2">
      <c r="O682" s="1"/>
    </row>
    <row r="683" spans="15:15" x14ac:dyDescent="0.2">
      <c r="O683" s="1"/>
    </row>
    <row r="684" spans="15:15" x14ac:dyDescent="0.2">
      <c r="O684" s="1"/>
    </row>
    <row r="685" spans="15:15" x14ac:dyDescent="0.2">
      <c r="O685" s="1"/>
    </row>
    <row r="686" spans="15:15" x14ac:dyDescent="0.2">
      <c r="O686" s="1"/>
    </row>
    <row r="687" spans="15:15" x14ac:dyDescent="0.2">
      <c r="O687" s="1"/>
    </row>
    <row r="688" spans="15:15" x14ac:dyDescent="0.2">
      <c r="O688" s="1"/>
    </row>
    <row r="689" spans="15:15" x14ac:dyDescent="0.2">
      <c r="O689" s="1"/>
    </row>
    <row r="690" spans="15:15" x14ac:dyDescent="0.2">
      <c r="O690" s="1"/>
    </row>
    <row r="691" spans="15:15" x14ac:dyDescent="0.2">
      <c r="O691" s="1"/>
    </row>
    <row r="692" spans="15:15" x14ac:dyDescent="0.2">
      <c r="O692" s="1"/>
    </row>
    <row r="693" spans="15:15" x14ac:dyDescent="0.2">
      <c r="O693" s="1"/>
    </row>
    <row r="694" spans="15:15" x14ac:dyDescent="0.2">
      <c r="O694" s="1"/>
    </row>
    <row r="695" spans="15:15" x14ac:dyDescent="0.2">
      <c r="O695" s="1"/>
    </row>
    <row r="696" spans="15:15" x14ac:dyDescent="0.2">
      <c r="O696" s="1"/>
    </row>
    <row r="697" spans="15:15" x14ac:dyDescent="0.2">
      <c r="O697" s="1"/>
    </row>
    <row r="698" spans="15:15" x14ac:dyDescent="0.2">
      <c r="O698" s="1"/>
    </row>
    <row r="699" spans="15:15" x14ac:dyDescent="0.2">
      <c r="O699" s="1"/>
    </row>
    <row r="700" spans="15:15" x14ac:dyDescent="0.2">
      <c r="O700" s="1"/>
    </row>
    <row r="701" spans="15:15" x14ac:dyDescent="0.2">
      <c r="O701" s="1"/>
    </row>
    <row r="702" spans="15:15" x14ac:dyDescent="0.2">
      <c r="O702" s="1"/>
    </row>
    <row r="703" spans="15:15" x14ac:dyDescent="0.2">
      <c r="O703" s="1"/>
    </row>
    <row r="704" spans="15:15" x14ac:dyDescent="0.2">
      <c r="O704" s="1"/>
    </row>
    <row r="705" spans="15:15" x14ac:dyDescent="0.2">
      <c r="O705" s="1"/>
    </row>
    <row r="706" spans="15:15" x14ac:dyDescent="0.2">
      <c r="O706" s="1"/>
    </row>
    <row r="707" spans="15:15" x14ac:dyDescent="0.2">
      <c r="O707" s="1"/>
    </row>
    <row r="708" spans="15:15" x14ac:dyDescent="0.2">
      <c r="O708" s="1"/>
    </row>
    <row r="709" spans="15:15" x14ac:dyDescent="0.2">
      <c r="O709" s="1"/>
    </row>
    <row r="710" spans="15:15" x14ac:dyDescent="0.2">
      <c r="O710" s="1"/>
    </row>
    <row r="711" spans="15:15" x14ac:dyDescent="0.2">
      <c r="O711" s="1"/>
    </row>
    <row r="712" spans="15:15" x14ac:dyDescent="0.2">
      <c r="O712" s="1"/>
    </row>
    <row r="713" spans="15:15" x14ac:dyDescent="0.2">
      <c r="O713" s="1"/>
    </row>
    <row r="714" spans="15:15" x14ac:dyDescent="0.2">
      <c r="O714" s="1"/>
    </row>
    <row r="715" spans="15:15" x14ac:dyDescent="0.2">
      <c r="O715" s="1"/>
    </row>
    <row r="716" spans="15:15" x14ac:dyDescent="0.2">
      <c r="O716" s="1"/>
    </row>
    <row r="717" spans="15:15" x14ac:dyDescent="0.2">
      <c r="O717" s="1"/>
    </row>
    <row r="718" spans="15:15" x14ac:dyDescent="0.2">
      <c r="O718" s="1"/>
    </row>
    <row r="719" spans="15:15" x14ac:dyDescent="0.2">
      <c r="O719" s="1"/>
    </row>
    <row r="720" spans="15:15" x14ac:dyDescent="0.2">
      <c r="O720" s="1"/>
    </row>
    <row r="721" spans="15:15" x14ac:dyDescent="0.2">
      <c r="O721" s="1"/>
    </row>
    <row r="722" spans="15:15" x14ac:dyDescent="0.2">
      <c r="O722" s="1"/>
    </row>
    <row r="723" spans="15:15" x14ac:dyDescent="0.2">
      <c r="O723" s="1"/>
    </row>
    <row r="724" spans="15:15" x14ac:dyDescent="0.2">
      <c r="O724" s="1"/>
    </row>
    <row r="725" spans="15:15" x14ac:dyDescent="0.2">
      <c r="O725" s="1"/>
    </row>
    <row r="726" spans="15:15" x14ac:dyDescent="0.2">
      <c r="O726" s="1"/>
    </row>
    <row r="727" spans="15:15" x14ac:dyDescent="0.2">
      <c r="O727" s="1"/>
    </row>
    <row r="728" spans="15:15" x14ac:dyDescent="0.2">
      <c r="O728" s="1"/>
    </row>
    <row r="729" spans="15:15" x14ac:dyDescent="0.2">
      <c r="O729" s="1"/>
    </row>
    <row r="730" spans="15:15" x14ac:dyDescent="0.2">
      <c r="O730" s="1"/>
    </row>
    <row r="731" spans="15:15" x14ac:dyDescent="0.2">
      <c r="O731" s="1"/>
    </row>
    <row r="732" spans="15:15" x14ac:dyDescent="0.2">
      <c r="O732" s="1"/>
    </row>
    <row r="733" spans="15:15" x14ac:dyDescent="0.2">
      <c r="O733" s="1"/>
    </row>
    <row r="734" spans="15:15" x14ac:dyDescent="0.2">
      <c r="O734" s="1"/>
    </row>
    <row r="735" spans="15:15" x14ac:dyDescent="0.2">
      <c r="O735" s="1"/>
    </row>
    <row r="736" spans="15:15" x14ac:dyDescent="0.2">
      <c r="O736" s="1"/>
    </row>
    <row r="737" spans="15:15" x14ac:dyDescent="0.2">
      <c r="O737" s="1"/>
    </row>
    <row r="738" spans="15:15" x14ac:dyDescent="0.2">
      <c r="O738" s="1"/>
    </row>
    <row r="739" spans="15:15" x14ac:dyDescent="0.2">
      <c r="O739" s="1"/>
    </row>
    <row r="740" spans="15:15" x14ac:dyDescent="0.2">
      <c r="O740" s="1"/>
    </row>
    <row r="741" spans="15:15" x14ac:dyDescent="0.2">
      <c r="O741" s="1"/>
    </row>
    <row r="742" spans="15:15" x14ac:dyDescent="0.2">
      <c r="O742" s="1"/>
    </row>
    <row r="743" spans="15:15" x14ac:dyDescent="0.2">
      <c r="O743" s="1"/>
    </row>
    <row r="744" spans="15:15" x14ac:dyDescent="0.2">
      <c r="O744" s="1"/>
    </row>
    <row r="745" spans="15:15" x14ac:dyDescent="0.2">
      <c r="O745" s="1"/>
    </row>
    <row r="746" spans="15:15" x14ac:dyDescent="0.2">
      <c r="O746" s="1"/>
    </row>
    <row r="747" spans="15:15" x14ac:dyDescent="0.2">
      <c r="O747" s="1"/>
    </row>
    <row r="748" spans="15:15" x14ac:dyDescent="0.2">
      <c r="O748" s="1"/>
    </row>
    <row r="749" spans="15:15" x14ac:dyDescent="0.2">
      <c r="O749" s="1"/>
    </row>
    <row r="750" spans="15:15" x14ac:dyDescent="0.2">
      <c r="O750" s="1"/>
    </row>
    <row r="751" spans="15:15" x14ac:dyDescent="0.2">
      <c r="O751" s="1"/>
    </row>
    <row r="752" spans="15:15" x14ac:dyDescent="0.2">
      <c r="O752" s="1"/>
    </row>
    <row r="753" spans="15:15" x14ac:dyDescent="0.2">
      <c r="O753" s="1"/>
    </row>
    <row r="754" spans="15:15" x14ac:dyDescent="0.2">
      <c r="O754" s="1"/>
    </row>
    <row r="755" spans="15:15" x14ac:dyDescent="0.2">
      <c r="O755" s="1"/>
    </row>
    <row r="756" spans="15:15" x14ac:dyDescent="0.2">
      <c r="O756" s="1"/>
    </row>
    <row r="757" spans="15:15" x14ac:dyDescent="0.2">
      <c r="O757" s="1"/>
    </row>
    <row r="758" spans="15:15" x14ac:dyDescent="0.2">
      <c r="O758" s="1"/>
    </row>
    <row r="759" spans="15:15" x14ac:dyDescent="0.2">
      <c r="O759" s="1"/>
    </row>
    <row r="760" spans="15:15" x14ac:dyDescent="0.2">
      <c r="O760" s="1"/>
    </row>
    <row r="761" spans="15:15" x14ac:dyDescent="0.2">
      <c r="O761" s="1"/>
    </row>
    <row r="762" spans="15:15" x14ac:dyDescent="0.2">
      <c r="O762" s="1"/>
    </row>
    <row r="763" spans="15:15" x14ac:dyDescent="0.2">
      <c r="O763" s="1"/>
    </row>
    <row r="764" spans="15:15" x14ac:dyDescent="0.2">
      <c r="O764" s="1"/>
    </row>
    <row r="765" spans="15:15" x14ac:dyDescent="0.2">
      <c r="O765" s="1"/>
    </row>
    <row r="766" spans="15:15" x14ac:dyDescent="0.2">
      <c r="O766" s="1"/>
    </row>
    <row r="767" spans="15:15" x14ac:dyDescent="0.2">
      <c r="O767" s="1"/>
    </row>
    <row r="768" spans="15:15" x14ac:dyDescent="0.2">
      <c r="O768" s="1"/>
    </row>
    <row r="769" spans="15:15" x14ac:dyDescent="0.2">
      <c r="O769" s="1"/>
    </row>
    <row r="770" spans="15:15" x14ac:dyDescent="0.2">
      <c r="O770" s="1"/>
    </row>
    <row r="771" spans="15:15" x14ac:dyDescent="0.2">
      <c r="O771" s="1"/>
    </row>
    <row r="772" spans="15:15" x14ac:dyDescent="0.2">
      <c r="O772" s="1"/>
    </row>
    <row r="773" spans="15:15" x14ac:dyDescent="0.2">
      <c r="O773" s="1"/>
    </row>
    <row r="774" spans="15:15" x14ac:dyDescent="0.2">
      <c r="O774" s="1"/>
    </row>
    <row r="775" spans="15:15" x14ac:dyDescent="0.2">
      <c r="O775" s="1"/>
    </row>
    <row r="776" spans="15:15" x14ac:dyDescent="0.2">
      <c r="O776" s="1"/>
    </row>
    <row r="777" spans="15:15" x14ac:dyDescent="0.2">
      <c r="O777" s="1"/>
    </row>
    <row r="778" spans="15:15" x14ac:dyDescent="0.2">
      <c r="O778" s="1"/>
    </row>
    <row r="779" spans="15:15" x14ac:dyDescent="0.2">
      <c r="O779" s="1"/>
    </row>
    <row r="780" spans="15:15" x14ac:dyDescent="0.2">
      <c r="O780" s="1"/>
    </row>
    <row r="781" spans="15:15" x14ac:dyDescent="0.2">
      <c r="O781" s="1"/>
    </row>
    <row r="782" spans="15:15" x14ac:dyDescent="0.2">
      <c r="O782" s="1"/>
    </row>
    <row r="783" spans="15:15" x14ac:dyDescent="0.2">
      <c r="O783" s="1"/>
    </row>
    <row r="784" spans="15:15" x14ac:dyDescent="0.2">
      <c r="O784" s="1"/>
    </row>
    <row r="785" spans="15:15" x14ac:dyDescent="0.2">
      <c r="O785" s="1"/>
    </row>
    <row r="786" spans="15:15" x14ac:dyDescent="0.2">
      <c r="O786" s="1"/>
    </row>
    <row r="787" spans="15:15" x14ac:dyDescent="0.2">
      <c r="O787" s="1"/>
    </row>
    <row r="788" spans="15:15" x14ac:dyDescent="0.2">
      <c r="O788" s="1"/>
    </row>
    <row r="789" spans="15:15" x14ac:dyDescent="0.2">
      <c r="O789" s="1"/>
    </row>
    <row r="790" spans="15:15" x14ac:dyDescent="0.2">
      <c r="O790" s="1"/>
    </row>
    <row r="791" spans="15:15" x14ac:dyDescent="0.2">
      <c r="O791" s="1"/>
    </row>
    <row r="792" spans="15:15" x14ac:dyDescent="0.2">
      <c r="O792" s="1"/>
    </row>
    <row r="793" spans="15:15" x14ac:dyDescent="0.2">
      <c r="O793" s="1"/>
    </row>
    <row r="794" spans="15:15" x14ac:dyDescent="0.2">
      <c r="O794" s="1"/>
    </row>
    <row r="795" spans="15:15" x14ac:dyDescent="0.2">
      <c r="O795" s="1"/>
    </row>
    <row r="796" spans="15:15" x14ac:dyDescent="0.2">
      <c r="O796" s="1"/>
    </row>
    <row r="797" spans="15:15" x14ac:dyDescent="0.2">
      <c r="O797" s="1"/>
    </row>
    <row r="798" spans="15:15" x14ac:dyDescent="0.2">
      <c r="O798" s="1"/>
    </row>
    <row r="799" spans="15:15" x14ac:dyDescent="0.2">
      <c r="O799" s="1"/>
    </row>
    <row r="800" spans="15:15" x14ac:dyDescent="0.2">
      <c r="O800" s="1"/>
    </row>
    <row r="801" spans="15:15" x14ac:dyDescent="0.2">
      <c r="O801" s="1"/>
    </row>
    <row r="802" spans="15:15" x14ac:dyDescent="0.2">
      <c r="O802" s="1"/>
    </row>
    <row r="803" spans="15:15" x14ac:dyDescent="0.2">
      <c r="O803" s="1"/>
    </row>
    <row r="804" spans="15:15" x14ac:dyDescent="0.2">
      <c r="O804" s="1"/>
    </row>
    <row r="805" spans="15:15" x14ac:dyDescent="0.2">
      <c r="O805" s="1"/>
    </row>
    <row r="806" spans="15:15" x14ac:dyDescent="0.2">
      <c r="O806" s="1"/>
    </row>
    <row r="807" spans="15:15" x14ac:dyDescent="0.2">
      <c r="O807" s="1"/>
    </row>
    <row r="808" spans="15:15" x14ac:dyDescent="0.2">
      <c r="O808" s="1"/>
    </row>
    <row r="809" spans="15:15" x14ac:dyDescent="0.2">
      <c r="O809" s="1"/>
    </row>
    <row r="810" spans="15:15" x14ac:dyDescent="0.2">
      <c r="O810" s="1"/>
    </row>
    <row r="811" spans="15:15" x14ac:dyDescent="0.2">
      <c r="O811" s="1"/>
    </row>
    <row r="812" spans="15:15" x14ac:dyDescent="0.2">
      <c r="O812" s="1"/>
    </row>
    <row r="813" spans="15:15" x14ac:dyDescent="0.2">
      <c r="O813" s="1"/>
    </row>
    <row r="814" spans="15:15" x14ac:dyDescent="0.2">
      <c r="O814" s="1"/>
    </row>
    <row r="815" spans="15:15" x14ac:dyDescent="0.2">
      <c r="O815" s="1"/>
    </row>
    <row r="816" spans="15:15" x14ac:dyDescent="0.2">
      <c r="O816" s="1"/>
    </row>
    <row r="817" spans="15:15" x14ac:dyDescent="0.2">
      <c r="O817" s="1"/>
    </row>
    <row r="818" spans="15:15" x14ac:dyDescent="0.2">
      <c r="O818" s="1"/>
    </row>
    <row r="819" spans="15:15" x14ac:dyDescent="0.2">
      <c r="O819" s="1"/>
    </row>
    <row r="820" spans="15:15" x14ac:dyDescent="0.2">
      <c r="O820" s="1"/>
    </row>
    <row r="821" spans="15:15" x14ac:dyDescent="0.2">
      <c r="O821" s="1"/>
    </row>
    <row r="822" spans="15:15" x14ac:dyDescent="0.2">
      <c r="O822" s="1"/>
    </row>
    <row r="823" spans="15:15" x14ac:dyDescent="0.2">
      <c r="O823" s="1"/>
    </row>
    <row r="824" spans="15:15" x14ac:dyDescent="0.2">
      <c r="O824" s="1"/>
    </row>
    <row r="825" spans="15:15" x14ac:dyDescent="0.2">
      <c r="O825" s="1"/>
    </row>
    <row r="826" spans="15:15" x14ac:dyDescent="0.2">
      <c r="O826" s="1"/>
    </row>
    <row r="827" spans="15:15" x14ac:dyDescent="0.2">
      <c r="O827" s="1"/>
    </row>
    <row r="828" spans="15:15" x14ac:dyDescent="0.2">
      <c r="O828" s="1"/>
    </row>
    <row r="829" spans="15:15" x14ac:dyDescent="0.2">
      <c r="O829" s="1"/>
    </row>
    <row r="830" spans="15:15" x14ac:dyDescent="0.2">
      <c r="O830" s="1"/>
    </row>
    <row r="831" spans="15:15" x14ac:dyDescent="0.2">
      <c r="O831" s="1"/>
    </row>
    <row r="832" spans="15:15" x14ac:dyDescent="0.2">
      <c r="O832" s="1"/>
    </row>
    <row r="833" spans="15:15" x14ac:dyDescent="0.2">
      <c r="O833" s="1"/>
    </row>
    <row r="834" spans="15:15" x14ac:dyDescent="0.2">
      <c r="O834" s="1"/>
    </row>
    <row r="835" spans="15:15" x14ac:dyDescent="0.2">
      <c r="O835" s="1"/>
    </row>
    <row r="836" spans="15:15" x14ac:dyDescent="0.2">
      <c r="O836" s="1"/>
    </row>
    <row r="837" spans="15:15" x14ac:dyDescent="0.2">
      <c r="O837" s="1"/>
    </row>
    <row r="838" spans="15:15" x14ac:dyDescent="0.2">
      <c r="O838" s="1"/>
    </row>
    <row r="839" spans="15:15" x14ac:dyDescent="0.2">
      <c r="O839" s="1"/>
    </row>
    <row r="840" spans="15:15" x14ac:dyDescent="0.2">
      <c r="O840" s="1"/>
    </row>
    <row r="841" spans="15:15" x14ac:dyDescent="0.2">
      <c r="O841" s="1"/>
    </row>
    <row r="842" spans="15:15" x14ac:dyDescent="0.2">
      <c r="O842" s="1"/>
    </row>
    <row r="843" spans="15:15" x14ac:dyDescent="0.2">
      <c r="O843" s="1"/>
    </row>
    <row r="844" spans="15:15" x14ac:dyDescent="0.2">
      <c r="O844" s="1"/>
    </row>
    <row r="845" spans="15:15" x14ac:dyDescent="0.2">
      <c r="O845" s="1"/>
    </row>
    <row r="846" spans="15:15" x14ac:dyDescent="0.2">
      <c r="O846" s="1"/>
    </row>
    <row r="847" spans="15:15" x14ac:dyDescent="0.2">
      <c r="O847" s="1"/>
    </row>
    <row r="848" spans="15:15" x14ac:dyDescent="0.2">
      <c r="O848" s="1"/>
    </row>
    <row r="849" spans="15:15" x14ac:dyDescent="0.2">
      <c r="O849" s="1"/>
    </row>
    <row r="850" spans="15:15" x14ac:dyDescent="0.2">
      <c r="O850" s="1"/>
    </row>
    <row r="851" spans="15:15" x14ac:dyDescent="0.2">
      <c r="O851" s="1"/>
    </row>
    <row r="852" spans="15:15" x14ac:dyDescent="0.2">
      <c r="O852" s="1"/>
    </row>
    <row r="853" spans="15:15" x14ac:dyDescent="0.2">
      <c r="O853" s="1"/>
    </row>
    <row r="854" spans="15:15" x14ac:dyDescent="0.2">
      <c r="O854" s="1"/>
    </row>
    <row r="855" spans="15:15" x14ac:dyDescent="0.2">
      <c r="O855" s="1"/>
    </row>
    <row r="856" spans="15:15" x14ac:dyDescent="0.2">
      <c r="O856" s="1"/>
    </row>
    <row r="857" spans="15:15" x14ac:dyDescent="0.2">
      <c r="O857" s="1"/>
    </row>
    <row r="858" spans="15:15" x14ac:dyDescent="0.2">
      <c r="O858" s="1"/>
    </row>
    <row r="859" spans="15:15" x14ac:dyDescent="0.2">
      <c r="O859" s="1"/>
    </row>
    <row r="860" spans="15:15" x14ac:dyDescent="0.2">
      <c r="O860" s="1"/>
    </row>
    <row r="861" spans="15:15" x14ac:dyDescent="0.2">
      <c r="O861" s="1"/>
    </row>
    <row r="862" spans="15:15" x14ac:dyDescent="0.2">
      <c r="O862" s="1"/>
    </row>
    <row r="863" spans="15:15" x14ac:dyDescent="0.2">
      <c r="O863" s="1"/>
    </row>
    <row r="864" spans="15:15" x14ac:dyDescent="0.2">
      <c r="O864" s="1"/>
    </row>
    <row r="865" spans="15:15" x14ac:dyDescent="0.2">
      <c r="O865" s="1"/>
    </row>
    <row r="866" spans="15:15" x14ac:dyDescent="0.2">
      <c r="O866" s="1"/>
    </row>
    <row r="867" spans="15:15" x14ac:dyDescent="0.2">
      <c r="O867" s="1"/>
    </row>
    <row r="868" spans="15:15" x14ac:dyDescent="0.2">
      <c r="O868" s="1"/>
    </row>
    <row r="869" spans="15:15" x14ac:dyDescent="0.2">
      <c r="O869" s="1"/>
    </row>
    <row r="870" spans="15:15" x14ac:dyDescent="0.2">
      <c r="O870" s="1"/>
    </row>
    <row r="871" spans="15:15" x14ac:dyDescent="0.2">
      <c r="O871" s="1"/>
    </row>
    <row r="872" spans="15:15" x14ac:dyDescent="0.2">
      <c r="O872" s="1"/>
    </row>
    <row r="873" spans="15:15" x14ac:dyDescent="0.2">
      <c r="O873" s="1"/>
    </row>
    <row r="874" spans="15:15" x14ac:dyDescent="0.2">
      <c r="O874" s="1"/>
    </row>
    <row r="875" spans="15:15" x14ac:dyDescent="0.2">
      <c r="O875" s="1"/>
    </row>
    <row r="876" spans="15:15" x14ac:dyDescent="0.2">
      <c r="O876" s="1"/>
    </row>
    <row r="877" spans="15:15" x14ac:dyDescent="0.2">
      <c r="O877" s="1"/>
    </row>
    <row r="878" spans="15:15" x14ac:dyDescent="0.2">
      <c r="O878" s="1"/>
    </row>
    <row r="879" spans="15:15" x14ac:dyDescent="0.2">
      <c r="O879" s="1"/>
    </row>
    <row r="880" spans="15:15" x14ac:dyDescent="0.2">
      <c r="O880" s="1"/>
    </row>
    <row r="881" spans="15:15" x14ac:dyDescent="0.2">
      <c r="O881" s="1"/>
    </row>
    <row r="882" spans="15:15" x14ac:dyDescent="0.2">
      <c r="O882" s="1"/>
    </row>
    <row r="883" spans="15:15" x14ac:dyDescent="0.2">
      <c r="O883" s="1"/>
    </row>
    <row r="884" spans="15:15" x14ac:dyDescent="0.2">
      <c r="O884" s="1"/>
    </row>
    <row r="885" spans="15:15" x14ac:dyDescent="0.2">
      <c r="O885" s="1"/>
    </row>
    <row r="886" spans="15:15" x14ac:dyDescent="0.2">
      <c r="O886" s="1"/>
    </row>
    <row r="887" spans="15:15" x14ac:dyDescent="0.2">
      <c r="O887" s="1"/>
    </row>
    <row r="888" spans="15:15" x14ac:dyDescent="0.2">
      <c r="O888" s="1"/>
    </row>
    <row r="889" spans="15:15" x14ac:dyDescent="0.2">
      <c r="O889" s="1"/>
    </row>
    <row r="890" spans="15:15" x14ac:dyDescent="0.2">
      <c r="O890" s="1"/>
    </row>
    <row r="891" spans="15:15" x14ac:dyDescent="0.2">
      <c r="O891" s="1"/>
    </row>
    <row r="892" spans="15:15" x14ac:dyDescent="0.2">
      <c r="O892" s="1"/>
    </row>
    <row r="893" spans="15:15" x14ac:dyDescent="0.2">
      <c r="O893" s="1"/>
    </row>
    <row r="894" spans="15:15" x14ac:dyDescent="0.2">
      <c r="O894" s="1"/>
    </row>
    <row r="895" spans="15:15" x14ac:dyDescent="0.2">
      <c r="O895" s="1"/>
    </row>
    <row r="896" spans="15:15" x14ac:dyDescent="0.2">
      <c r="O896" s="1"/>
    </row>
    <row r="897" spans="15:15" x14ac:dyDescent="0.2">
      <c r="O897" s="1"/>
    </row>
    <row r="898" spans="15:15" x14ac:dyDescent="0.2">
      <c r="O898" s="1"/>
    </row>
    <row r="899" spans="15:15" x14ac:dyDescent="0.2">
      <c r="O899" s="1"/>
    </row>
    <row r="900" spans="15:15" x14ac:dyDescent="0.2">
      <c r="O900" s="1"/>
    </row>
    <row r="901" spans="15:15" x14ac:dyDescent="0.2">
      <c r="O901" s="1"/>
    </row>
    <row r="902" spans="15:15" x14ac:dyDescent="0.2">
      <c r="O902" s="1"/>
    </row>
    <row r="903" spans="15:15" x14ac:dyDescent="0.2">
      <c r="O903" s="1"/>
    </row>
    <row r="904" spans="15:15" x14ac:dyDescent="0.2">
      <c r="O904" s="1"/>
    </row>
    <row r="905" spans="15:15" x14ac:dyDescent="0.2">
      <c r="O905" s="1"/>
    </row>
    <row r="906" spans="15:15" x14ac:dyDescent="0.2">
      <c r="O906" s="1"/>
    </row>
    <row r="907" spans="15:15" x14ac:dyDescent="0.2">
      <c r="O907" s="1"/>
    </row>
    <row r="908" spans="15:15" x14ac:dyDescent="0.2">
      <c r="O908" s="1"/>
    </row>
    <row r="909" spans="15:15" x14ac:dyDescent="0.2">
      <c r="O909" s="1"/>
    </row>
    <row r="910" spans="15:15" x14ac:dyDescent="0.2">
      <c r="O910" s="1"/>
    </row>
    <row r="911" spans="15:15" x14ac:dyDescent="0.2">
      <c r="O911" s="1"/>
    </row>
    <row r="912" spans="15:15" x14ac:dyDescent="0.2">
      <c r="O912" s="1"/>
    </row>
    <row r="913" spans="15:15" x14ac:dyDescent="0.2">
      <c r="O913" s="1"/>
    </row>
    <row r="914" spans="15:15" x14ac:dyDescent="0.2">
      <c r="O914" s="1"/>
    </row>
    <row r="915" spans="15:15" x14ac:dyDescent="0.2">
      <c r="O915" s="1"/>
    </row>
    <row r="916" spans="15:15" x14ac:dyDescent="0.2">
      <c r="O916" s="1"/>
    </row>
    <row r="917" spans="15:15" x14ac:dyDescent="0.2">
      <c r="O917" s="1"/>
    </row>
    <row r="918" spans="15:15" x14ac:dyDescent="0.2">
      <c r="O918" s="1"/>
    </row>
    <row r="919" spans="15:15" x14ac:dyDescent="0.2">
      <c r="O919" s="1"/>
    </row>
    <row r="920" spans="15:15" x14ac:dyDescent="0.2">
      <c r="O920" s="1"/>
    </row>
    <row r="921" spans="15:15" x14ac:dyDescent="0.2">
      <c r="O921" s="1"/>
    </row>
    <row r="922" spans="15:15" x14ac:dyDescent="0.2">
      <c r="O922" s="1"/>
    </row>
    <row r="923" spans="15:15" x14ac:dyDescent="0.2">
      <c r="O923" s="1"/>
    </row>
    <row r="924" spans="15:15" x14ac:dyDescent="0.2">
      <c r="O924" s="1"/>
    </row>
    <row r="925" spans="15:15" x14ac:dyDescent="0.2">
      <c r="O925" s="1"/>
    </row>
    <row r="926" spans="15:15" x14ac:dyDescent="0.2">
      <c r="O926" s="1"/>
    </row>
    <row r="927" spans="15:15" x14ac:dyDescent="0.2">
      <c r="O927" s="1"/>
    </row>
    <row r="928" spans="15:15" x14ac:dyDescent="0.2">
      <c r="O928" s="1"/>
    </row>
    <row r="929" spans="15:15" x14ac:dyDescent="0.2">
      <c r="O929" s="1"/>
    </row>
    <row r="930" spans="15:15" x14ac:dyDescent="0.2">
      <c r="O930" s="1"/>
    </row>
    <row r="931" spans="15:15" x14ac:dyDescent="0.2">
      <c r="O931" s="1"/>
    </row>
    <row r="932" spans="15:15" x14ac:dyDescent="0.2">
      <c r="O932" s="1"/>
    </row>
    <row r="933" spans="15:15" x14ac:dyDescent="0.2">
      <c r="O933" s="1"/>
    </row>
    <row r="934" spans="15:15" x14ac:dyDescent="0.2">
      <c r="O934" s="1"/>
    </row>
    <row r="935" spans="15:15" x14ac:dyDescent="0.2">
      <c r="O935" s="1"/>
    </row>
    <row r="936" spans="15:15" x14ac:dyDescent="0.2">
      <c r="O936" s="1"/>
    </row>
    <row r="937" spans="15:15" x14ac:dyDescent="0.2">
      <c r="O937" s="1"/>
    </row>
    <row r="938" spans="15:15" x14ac:dyDescent="0.2">
      <c r="O938" s="1"/>
    </row>
    <row r="939" spans="15:15" x14ac:dyDescent="0.2">
      <c r="O939" s="1"/>
    </row>
    <row r="940" spans="15:15" x14ac:dyDescent="0.2">
      <c r="O940" s="1"/>
    </row>
    <row r="941" spans="15:15" x14ac:dyDescent="0.2">
      <c r="O941" s="1"/>
    </row>
    <row r="942" spans="15:15" x14ac:dyDescent="0.2">
      <c r="O942" s="1"/>
    </row>
    <row r="943" spans="15:15" x14ac:dyDescent="0.2">
      <c r="O943" s="1"/>
    </row>
    <row r="944" spans="15:15" x14ac:dyDescent="0.2">
      <c r="O944" s="1"/>
    </row>
    <row r="945" spans="15:15" x14ac:dyDescent="0.2">
      <c r="O945" s="1"/>
    </row>
    <row r="946" spans="15:15" x14ac:dyDescent="0.2">
      <c r="O946" s="1"/>
    </row>
    <row r="947" spans="15:15" x14ac:dyDescent="0.2">
      <c r="O947" s="1"/>
    </row>
    <row r="948" spans="15:15" x14ac:dyDescent="0.2">
      <c r="O948" s="1"/>
    </row>
    <row r="949" spans="15:15" x14ac:dyDescent="0.2">
      <c r="O949" s="1"/>
    </row>
    <row r="950" spans="15:15" x14ac:dyDescent="0.2">
      <c r="O950" s="1"/>
    </row>
    <row r="951" spans="15:15" x14ac:dyDescent="0.2">
      <c r="O951" s="1"/>
    </row>
    <row r="952" spans="15:15" x14ac:dyDescent="0.2">
      <c r="O952" s="1"/>
    </row>
    <row r="953" spans="15:15" x14ac:dyDescent="0.2">
      <c r="O953" s="1"/>
    </row>
    <row r="954" spans="15:15" x14ac:dyDescent="0.2">
      <c r="O954" s="1"/>
    </row>
    <row r="955" spans="15:15" x14ac:dyDescent="0.2">
      <c r="O955" s="1"/>
    </row>
    <row r="956" spans="15:15" x14ac:dyDescent="0.2">
      <c r="O956" s="1"/>
    </row>
    <row r="957" spans="15:15" x14ac:dyDescent="0.2">
      <c r="O957" s="1"/>
    </row>
    <row r="958" spans="15:15" x14ac:dyDescent="0.2">
      <c r="O958" s="1"/>
    </row>
    <row r="959" spans="15:15" x14ac:dyDescent="0.2">
      <c r="O959" s="1"/>
    </row>
    <row r="960" spans="15:15" x14ac:dyDescent="0.2">
      <c r="O960" s="1"/>
    </row>
    <row r="961" spans="15:15" x14ac:dyDescent="0.2">
      <c r="O961" s="1"/>
    </row>
    <row r="962" spans="15:15" x14ac:dyDescent="0.2">
      <c r="O962" s="1"/>
    </row>
    <row r="963" spans="15:15" x14ac:dyDescent="0.2">
      <c r="O963" s="1"/>
    </row>
    <row r="964" spans="15:15" x14ac:dyDescent="0.2">
      <c r="O964" s="1"/>
    </row>
    <row r="965" spans="15:15" x14ac:dyDescent="0.2">
      <c r="O965" s="1"/>
    </row>
    <row r="966" spans="15:15" x14ac:dyDescent="0.2">
      <c r="O966" s="1"/>
    </row>
    <row r="967" spans="15:15" x14ac:dyDescent="0.2">
      <c r="O967" s="1"/>
    </row>
    <row r="968" spans="15:15" x14ac:dyDescent="0.2">
      <c r="O968" s="1"/>
    </row>
    <row r="969" spans="15:15" x14ac:dyDescent="0.2">
      <c r="O969" s="1"/>
    </row>
    <row r="970" spans="15:15" x14ac:dyDescent="0.2">
      <c r="O970" s="1"/>
    </row>
    <row r="971" spans="15:15" x14ac:dyDescent="0.2">
      <c r="O971" s="1"/>
    </row>
    <row r="972" spans="15:15" x14ac:dyDescent="0.2">
      <c r="O972" s="1"/>
    </row>
    <row r="973" spans="15:15" x14ac:dyDescent="0.2">
      <c r="O973" s="1"/>
    </row>
    <row r="974" spans="15:15" x14ac:dyDescent="0.2">
      <c r="O974" s="1"/>
    </row>
    <row r="975" spans="15:15" x14ac:dyDescent="0.2">
      <c r="O975" s="1"/>
    </row>
    <row r="976" spans="15:15" x14ac:dyDescent="0.2">
      <c r="O976" s="1"/>
    </row>
    <row r="977" spans="15:15" x14ac:dyDescent="0.2">
      <c r="O977" s="1"/>
    </row>
    <row r="978" spans="15:15" x14ac:dyDescent="0.2">
      <c r="O978" s="1"/>
    </row>
    <row r="979" spans="15:15" x14ac:dyDescent="0.2">
      <c r="O979" s="1"/>
    </row>
  </sheetData>
  <sortState xmlns:xlrd2="http://schemas.microsoft.com/office/spreadsheetml/2017/richdata2" ref="A2:T979">
    <sortCondition ref="G2:G979"/>
    <sortCondition ref="H2:H979"/>
    <sortCondition ref="I2:I979"/>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Respiration_SlopesDOnum_HG_2023</vt:lpstr>
      <vt:lpstr>Respiration_ProbeDOnum_HG_2023</vt:lpstr>
      <vt:lpstr>Respiration_Fish_INFO_HG_2023</vt:lpstr>
      <vt:lpstr>RespirometerVolumes</vt:lpstr>
      <vt:lpstr>Length-Weigth</vt:lpstr>
      <vt:lpstr>Metadata</vt:lpstr>
      <vt:lpstr>z_Respiration_Calc_VO2_inR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Heidi Golden</cp:lastModifiedBy>
  <dcterms:created xsi:type="dcterms:W3CDTF">2022-07-21T15:41:51Z</dcterms:created>
  <dcterms:modified xsi:type="dcterms:W3CDTF">2023-06-22T22:05:59Z</dcterms:modified>
</cp:coreProperties>
</file>