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13" i="1"/>
  <c r="P3"/>
  <c r="P4"/>
  <c r="P5"/>
  <c r="P6"/>
  <c r="P7"/>
  <c r="P8"/>
  <c r="P9"/>
  <c r="P10"/>
  <c r="P11"/>
  <c r="P12"/>
  <c r="P13"/>
  <c r="P2"/>
  <c r="S3" l="1"/>
  <c r="S4"/>
  <c r="S5"/>
  <c r="S6"/>
  <c r="S7"/>
  <c r="S8"/>
  <c r="S9"/>
  <c r="S10"/>
  <c r="S11"/>
  <c r="S12"/>
  <c r="S13"/>
  <c r="S2"/>
  <c r="O12"/>
  <c r="O11"/>
  <c r="O10"/>
  <c r="O9"/>
  <c r="O8"/>
  <c r="O7"/>
  <c r="O6"/>
  <c r="O5"/>
  <c r="O4"/>
  <c r="O3"/>
  <c r="O2"/>
</calcChain>
</file>

<file path=xl/sharedStrings.xml><?xml version="1.0" encoding="utf-8"?>
<sst xmlns="http://schemas.openxmlformats.org/spreadsheetml/2006/main" count="153" uniqueCount="64">
  <si>
    <t>VABB_873</t>
  </si>
  <si>
    <t>OTHER</t>
  </si>
  <si>
    <t>LGTD</t>
  </si>
  <si>
    <t>Communication Mast</t>
  </si>
  <si>
    <t>VABB_874</t>
  </si>
  <si>
    <t>VABB_875</t>
  </si>
  <si>
    <t>VABB_876</t>
  </si>
  <si>
    <t>VABB_877</t>
  </si>
  <si>
    <t>Communication Mast - Vhf Link</t>
  </si>
  <si>
    <t>VABB_878</t>
  </si>
  <si>
    <t>VABB_879</t>
  </si>
  <si>
    <t>Passive Reflector Mast</t>
  </si>
  <si>
    <t>VABB_880</t>
  </si>
  <si>
    <t>VABB_881</t>
  </si>
  <si>
    <t>VABB_882</t>
  </si>
  <si>
    <t>VABB_883</t>
  </si>
  <si>
    <t>VABB_884</t>
  </si>
  <si>
    <t>19°1'49.2"N</t>
  </si>
  <si>
    <t>Latitude</t>
  </si>
  <si>
    <t>Longitude</t>
  </si>
  <si>
    <t>72°55'3.7"E</t>
  </si>
  <si>
    <t>19°1'49.9"N</t>
  </si>
  <si>
    <t>72°55'3.6"E</t>
  </si>
  <si>
    <t>19°1'50.4"N</t>
  </si>
  <si>
    <t>72°55'3.3"E</t>
  </si>
  <si>
    <t>19°1'50.7"N</t>
  </si>
  <si>
    <t>72°55'2.8"E</t>
  </si>
  <si>
    <t>19°1'50.2"N</t>
  </si>
  <si>
    <t>72°55'2.6"E</t>
  </si>
  <si>
    <t>19°1'49.4"N</t>
  </si>
  <si>
    <t>72°55'2.4"E</t>
  </si>
  <si>
    <t>19°1'48.1"N</t>
  </si>
  <si>
    <t>72°55'0.2"E</t>
  </si>
  <si>
    <t>19°1'46.3"N</t>
  </si>
  <si>
    <t>19°1'44.8"N</t>
  </si>
  <si>
    <t>72°55'3"E</t>
  </si>
  <si>
    <t>19°1'44.3"N</t>
  </si>
  <si>
    <t>72°55'3.5"E</t>
  </si>
  <si>
    <t>19°1'45.5"N</t>
  </si>
  <si>
    <t>19°1'45.4"N</t>
  </si>
  <si>
    <t>72°55'3.4"E</t>
  </si>
  <si>
    <r>
      <rPr>
        <sz val="10"/>
        <rFont val="Arial"/>
        <family val="2"/>
      </rPr>
      <t>32/APCH
14/TKOF</t>
    </r>
  </si>
  <si>
    <t>S_No</t>
  </si>
  <si>
    <t>Remarks</t>
  </si>
  <si>
    <t>Rwy_No</t>
  </si>
  <si>
    <t>OCS</t>
  </si>
  <si>
    <t>Approach</t>
  </si>
  <si>
    <t>nil</t>
  </si>
  <si>
    <t>ObstacleID</t>
  </si>
  <si>
    <t>RWY_Area</t>
  </si>
  <si>
    <t>Marking</t>
  </si>
  <si>
    <t>Obstacle_T</t>
  </si>
  <si>
    <t>d_Strip</t>
  </si>
  <si>
    <t>d_Rwy End</t>
  </si>
  <si>
    <t>OLS_Surf_1</t>
  </si>
  <si>
    <t>OLS_Surf_2</t>
  </si>
  <si>
    <t>Rwy_Ele</t>
  </si>
  <si>
    <t>PTE_OLS_1</t>
  </si>
  <si>
    <t>PTE_OLS_2</t>
  </si>
  <si>
    <t>PTE_OLS</t>
  </si>
  <si>
    <t>Top_Ele</t>
  </si>
  <si>
    <t>PTE_OCS</t>
  </si>
  <si>
    <t>P_OLS</t>
  </si>
  <si>
    <t>P_OCS</t>
  </si>
</sst>
</file>

<file path=xl/styles.xml><?xml version="1.0" encoding="utf-8"?>
<styleSheet xmlns="http://schemas.openxmlformats.org/spreadsheetml/2006/main">
  <numFmts count="4">
    <numFmt numFmtId="164" formatCode="0;[Red]0"/>
    <numFmt numFmtId="167" formatCode="0.000_);\(0.000\)"/>
    <numFmt numFmtId="168" formatCode="0.00000"/>
    <numFmt numFmtId="169" formatCode="0.000000000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1">
    <xf numFmtId="0" fontId="0" fillId="0" borderId="0" xfId="0"/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1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center"/>
    </xf>
    <xf numFmtId="1" fontId="20" fillId="0" borderId="1" xfId="0" applyNumberFormat="1" applyFont="1" applyBorder="1" applyAlignment="1">
      <alignment horizontal="center"/>
    </xf>
    <xf numFmtId="2" fontId="22" fillId="0" borderId="1" xfId="0" applyNumberFormat="1" applyFont="1" applyFill="1" applyBorder="1" applyAlignment="1">
      <alignment horizontal="center" vertical="top"/>
    </xf>
    <xf numFmtId="0" fontId="22" fillId="0" borderId="1" xfId="0" applyFont="1" applyFill="1" applyBorder="1" applyAlignment="1">
      <alignment horizontal="center" vertical="top"/>
    </xf>
    <xf numFmtId="0" fontId="20" fillId="0" borderId="0" xfId="0" applyFont="1" applyAlignment="1"/>
    <xf numFmtId="0" fontId="20" fillId="0" borderId="0" xfId="0" applyFont="1" applyAlignment="1">
      <alignment horizontal="center"/>
    </xf>
    <xf numFmtId="164" fontId="19" fillId="0" borderId="1" xfId="0" applyNumberFormat="1" applyFont="1" applyBorder="1" applyAlignment="1">
      <alignment horizontal="center"/>
    </xf>
    <xf numFmtId="1" fontId="19" fillId="0" borderId="1" xfId="0" applyNumberFormat="1" applyFont="1" applyBorder="1" applyAlignment="1">
      <alignment horizontal="center"/>
    </xf>
    <xf numFmtId="1" fontId="19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7" fontId="22" fillId="0" borderId="1" xfId="0" applyNumberFormat="1" applyFont="1" applyFill="1" applyBorder="1" applyAlignment="1">
      <alignment horizontal="center" vertical="top"/>
    </xf>
    <xf numFmtId="0" fontId="20" fillId="0" borderId="1" xfId="0" applyFont="1" applyBorder="1" applyAlignment="1">
      <alignment horizontal="center"/>
    </xf>
    <xf numFmtId="167" fontId="20" fillId="0" borderId="1" xfId="0" applyNumberFormat="1" applyFont="1" applyBorder="1" applyAlignment="1">
      <alignment horizontal="center"/>
    </xf>
    <xf numFmtId="168" fontId="20" fillId="0" borderId="1" xfId="0" applyNumberFormat="1" applyFont="1" applyBorder="1" applyAlignment="1">
      <alignment horizontal="center"/>
    </xf>
    <xf numFmtId="169" fontId="20" fillId="0" borderId="1" xfId="0" applyNumberFormat="1" applyFont="1" applyBorder="1" applyAlignment="1">
      <alignment horizontal="center"/>
    </xf>
    <xf numFmtId="167" fontId="20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>
      <selection activeCell="F19" sqref="F19"/>
    </sheetView>
  </sheetViews>
  <sheetFormatPr defaultColWidth="9.140625" defaultRowHeight="12.75"/>
  <cols>
    <col min="1" max="1" width="5.7109375" style="8" bestFit="1" customWidth="1"/>
    <col min="2" max="2" width="12.5703125" style="8" bestFit="1" customWidth="1"/>
    <col min="3" max="3" width="36.85546875" style="8" customWidth="1"/>
    <col min="4" max="4" width="14.42578125" style="8" bestFit="1" customWidth="1"/>
    <col min="5" max="6" width="10.5703125" style="8" bestFit="1" customWidth="1"/>
    <col min="7" max="7" width="15.5703125" style="8" customWidth="1"/>
    <col min="8" max="8" width="27.5703125" style="9" customWidth="1"/>
    <col min="9" max="9" width="20" style="9" bestFit="1" customWidth="1"/>
    <col min="10" max="10" width="24.140625" style="8" bestFit="1" customWidth="1"/>
    <col min="11" max="12" width="15" style="8" bestFit="1" customWidth="1"/>
    <col min="13" max="13" width="10" style="8" customWidth="1"/>
    <col min="14" max="14" width="14.42578125" style="8" bestFit="1" customWidth="1"/>
    <col min="15" max="15" width="28" style="8" bestFit="1" customWidth="1"/>
    <col min="16" max="16" width="37.5703125" style="8" bestFit="1" customWidth="1"/>
    <col min="17" max="17" width="26" style="8" bestFit="1" customWidth="1"/>
    <col min="18" max="18" width="14" style="8" bestFit="1" customWidth="1"/>
    <col min="19" max="19" width="26.85546875" style="8" bestFit="1" customWidth="1"/>
    <col min="20" max="20" width="18.5703125" style="8" bestFit="1" customWidth="1"/>
    <col min="21" max="21" width="18.7109375" style="8" bestFit="1" customWidth="1"/>
    <col min="22" max="16384" width="9.140625" style="8"/>
  </cols>
  <sheetData>
    <row r="1" spans="1:21" s="13" customFormat="1" ht="15">
      <c r="A1" s="10" t="s">
        <v>42</v>
      </c>
      <c r="B1" s="11" t="s">
        <v>48</v>
      </c>
      <c r="C1" s="1" t="s">
        <v>49</v>
      </c>
      <c r="D1" s="12" t="s">
        <v>51</v>
      </c>
      <c r="E1" s="12" t="s">
        <v>18</v>
      </c>
      <c r="F1" s="12" t="s">
        <v>19</v>
      </c>
      <c r="G1" s="1" t="s">
        <v>50</v>
      </c>
      <c r="H1" s="11" t="s">
        <v>43</v>
      </c>
      <c r="I1" s="20" t="s">
        <v>52</v>
      </c>
      <c r="J1" s="20" t="s">
        <v>53</v>
      </c>
      <c r="K1" s="20" t="s">
        <v>54</v>
      </c>
      <c r="L1" s="20" t="s">
        <v>55</v>
      </c>
      <c r="M1" s="11" t="s">
        <v>44</v>
      </c>
      <c r="N1" s="20" t="s">
        <v>56</v>
      </c>
      <c r="O1" s="20" t="s">
        <v>57</v>
      </c>
      <c r="P1" s="20" t="s">
        <v>58</v>
      </c>
      <c r="Q1" s="20" t="s">
        <v>59</v>
      </c>
      <c r="R1" s="20" t="s">
        <v>60</v>
      </c>
      <c r="S1" s="20" t="s">
        <v>61</v>
      </c>
      <c r="T1" s="20" t="s">
        <v>62</v>
      </c>
      <c r="U1" s="20" t="s">
        <v>63</v>
      </c>
    </row>
    <row r="2" spans="1:21">
      <c r="A2" s="2">
        <v>301</v>
      </c>
      <c r="B2" s="2" t="s">
        <v>0</v>
      </c>
      <c r="C2" s="3" t="s">
        <v>41</v>
      </c>
      <c r="D2" s="4" t="s">
        <v>1</v>
      </c>
      <c r="E2" s="5" t="s">
        <v>17</v>
      </c>
      <c r="F2" s="5" t="s">
        <v>20</v>
      </c>
      <c r="G2" s="7" t="s">
        <v>2</v>
      </c>
      <c r="H2" s="7" t="s">
        <v>3</v>
      </c>
      <c r="I2" s="14">
        <v>6946.8097580000003</v>
      </c>
      <c r="J2" s="16">
        <v>7024.6601069999997</v>
      </c>
      <c r="K2" s="15" t="s">
        <v>45</v>
      </c>
      <c r="L2" s="15" t="s">
        <v>46</v>
      </c>
      <c r="M2" s="15">
        <v>32</v>
      </c>
      <c r="N2" s="15">
        <v>7.67</v>
      </c>
      <c r="O2" s="16">
        <f>57.13+3024.66*0.05</f>
        <v>208.363</v>
      </c>
      <c r="P2" s="16">
        <f>150+N2</f>
        <v>157.66999999999999</v>
      </c>
      <c r="Q2" s="16">
        <v>157.66999999999999</v>
      </c>
      <c r="R2" s="6">
        <v>32.61</v>
      </c>
      <c r="S2" s="16">
        <f>I2*0.012+N2</f>
        <v>91.031717096000008</v>
      </c>
      <c r="T2" s="17" t="s">
        <v>47</v>
      </c>
      <c r="U2" s="18" t="s">
        <v>47</v>
      </c>
    </row>
    <row r="3" spans="1:21">
      <c r="A3" s="2">
        <v>302</v>
      </c>
      <c r="B3" s="2" t="s">
        <v>4</v>
      </c>
      <c r="C3" s="3" t="s">
        <v>41</v>
      </c>
      <c r="D3" s="4" t="s">
        <v>1</v>
      </c>
      <c r="E3" s="5" t="s">
        <v>21</v>
      </c>
      <c r="F3" s="5" t="s">
        <v>22</v>
      </c>
      <c r="G3" s="7" t="s">
        <v>2</v>
      </c>
      <c r="H3" s="7" t="s">
        <v>3</v>
      </c>
      <c r="I3" s="14">
        <v>6928.2269560000004</v>
      </c>
      <c r="J3" s="16">
        <v>7005.86949</v>
      </c>
      <c r="K3" s="15" t="s">
        <v>45</v>
      </c>
      <c r="L3" s="15" t="s">
        <v>46</v>
      </c>
      <c r="M3" s="15">
        <v>32</v>
      </c>
      <c r="N3" s="15">
        <v>7.67</v>
      </c>
      <c r="O3" s="16">
        <f>57.13+3005.869*0.05</f>
        <v>207.42345</v>
      </c>
      <c r="P3" s="16">
        <f t="shared" ref="P3:P13" si="0">150+N3</f>
        <v>157.66999999999999</v>
      </c>
      <c r="Q3" s="16">
        <v>157.66999999999999</v>
      </c>
      <c r="R3" s="6">
        <v>32</v>
      </c>
      <c r="S3" s="16">
        <f t="shared" ref="S3:S13" si="1">I3*0.012+N3</f>
        <v>90.808723472000011</v>
      </c>
      <c r="T3" s="17" t="s">
        <v>47</v>
      </c>
      <c r="U3" s="18" t="s">
        <v>47</v>
      </c>
    </row>
    <row r="4" spans="1:21">
      <c r="A4" s="2">
        <v>303</v>
      </c>
      <c r="B4" s="2" t="s">
        <v>5</v>
      </c>
      <c r="C4" s="3" t="s">
        <v>41</v>
      </c>
      <c r="D4" s="4" t="s">
        <v>1</v>
      </c>
      <c r="E4" s="5" t="s">
        <v>23</v>
      </c>
      <c r="F4" s="5" t="s">
        <v>24</v>
      </c>
      <c r="G4" s="7" t="s">
        <v>2</v>
      </c>
      <c r="H4" s="7" t="s">
        <v>3</v>
      </c>
      <c r="I4" s="14">
        <v>6910.7572479999999</v>
      </c>
      <c r="J4" s="16">
        <v>6988.3491990000002</v>
      </c>
      <c r="K4" s="15" t="s">
        <v>45</v>
      </c>
      <c r="L4" s="15" t="s">
        <v>46</v>
      </c>
      <c r="M4" s="15">
        <v>32</v>
      </c>
      <c r="N4" s="15">
        <v>7.67</v>
      </c>
      <c r="O4" s="16">
        <f>57.13+2988.349*0.05</f>
        <v>206.54745</v>
      </c>
      <c r="P4" s="16">
        <f t="shared" si="0"/>
        <v>157.66999999999999</v>
      </c>
      <c r="Q4" s="16">
        <v>157.66999999999999</v>
      </c>
      <c r="R4" s="6">
        <v>31.69</v>
      </c>
      <c r="S4" s="16">
        <f t="shared" si="1"/>
        <v>90.599086975999995</v>
      </c>
      <c r="T4" s="17" t="s">
        <v>47</v>
      </c>
      <c r="U4" s="18" t="s">
        <v>47</v>
      </c>
    </row>
    <row r="5" spans="1:21">
      <c r="A5" s="2">
        <v>304</v>
      </c>
      <c r="B5" s="2" t="s">
        <v>6</v>
      </c>
      <c r="C5" s="3" t="s">
        <v>41</v>
      </c>
      <c r="D5" s="4" t="s">
        <v>1</v>
      </c>
      <c r="E5" s="5" t="s">
        <v>25</v>
      </c>
      <c r="F5" s="5" t="s">
        <v>26</v>
      </c>
      <c r="G5" s="7" t="s">
        <v>2</v>
      </c>
      <c r="H5" s="7" t="s">
        <v>3</v>
      </c>
      <c r="I5" s="14">
        <v>6894.3902779999999</v>
      </c>
      <c r="J5" s="16">
        <v>6972.0902020000003</v>
      </c>
      <c r="K5" s="15" t="s">
        <v>45</v>
      </c>
      <c r="L5" s="15" t="s">
        <v>46</v>
      </c>
      <c r="M5" s="15">
        <v>32</v>
      </c>
      <c r="N5" s="15">
        <v>7.67</v>
      </c>
      <c r="O5" s="16">
        <f>57.13+2972.09*0.05</f>
        <v>205.7345</v>
      </c>
      <c r="P5" s="16">
        <f t="shared" si="0"/>
        <v>157.66999999999999</v>
      </c>
      <c r="Q5" s="16">
        <v>157.66999999999999</v>
      </c>
      <c r="R5" s="6">
        <v>31.69</v>
      </c>
      <c r="S5" s="16">
        <f t="shared" si="1"/>
        <v>90.402683335999996</v>
      </c>
      <c r="T5" s="17" t="s">
        <v>47</v>
      </c>
      <c r="U5" s="18" t="s">
        <v>47</v>
      </c>
    </row>
    <row r="6" spans="1:21">
      <c r="A6" s="2">
        <v>305</v>
      </c>
      <c r="B6" s="2" t="s">
        <v>7</v>
      </c>
      <c r="C6" s="3" t="s">
        <v>41</v>
      </c>
      <c r="D6" s="4" t="s">
        <v>1</v>
      </c>
      <c r="E6" s="5" t="s">
        <v>27</v>
      </c>
      <c r="F6" s="5" t="s">
        <v>28</v>
      </c>
      <c r="G6" s="7" t="s">
        <v>2</v>
      </c>
      <c r="H6" s="7" t="s">
        <v>8</v>
      </c>
      <c r="I6" s="14">
        <v>6902.6858819999998</v>
      </c>
      <c r="J6" s="16">
        <v>6980.6523029999998</v>
      </c>
      <c r="K6" s="15" t="s">
        <v>45</v>
      </c>
      <c r="L6" s="15" t="s">
        <v>46</v>
      </c>
      <c r="M6" s="15">
        <v>32</v>
      </c>
      <c r="N6" s="15">
        <v>7.67</v>
      </c>
      <c r="O6" s="16">
        <f>57.13+2980.652*0.05</f>
        <v>206.1626</v>
      </c>
      <c r="P6" s="16">
        <f t="shared" si="0"/>
        <v>157.66999999999999</v>
      </c>
      <c r="Q6" s="16">
        <v>157.66999999999999</v>
      </c>
      <c r="R6" s="6">
        <v>32</v>
      </c>
      <c r="S6" s="16">
        <f t="shared" si="1"/>
        <v>90.502230584000003</v>
      </c>
      <c r="T6" s="17" t="s">
        <v>47</v>
      </c>
      <c r="U6" s="18" t="s">
        <v>47</v>
      </c>
    </row>
    <row r="7" spans="1:21">
      <c r="A7" s="2">
        <v>306</v>
      </c>
      <c r="B7" s="2" t="s">
        <v>9</v>
      </c>
      <c r="C7" s="3" t="s">
        <v>41</v>
      </c>
      <c r="D7" s="4" t="s">
        <v>1</v>
      </c>
      <c r="E7" s="5" t="s">
        <v>29</v>
      </c>
      <c r="F7" s="5" t="s">
        <v>30</v>
      </c>
      <c r="G7" s="7" t="s">
        <v>2</v>
      </c>
      <c r="H7" s="7" t="s">
        <v>3</v>
      </c>
      <c r="I7" s="14">
        <v>6918.211147</v>
      </c>
      <c r="J7" s="16">
        <v>6996.5501249999998</v>
      </c>
      <c r="K7" s="15" t="s">
        <v>45</v>
      </c>
      <c r="L7" s="15" t="s">
        <v>46</v>
      </c>
      <c r="M7" s="15">
        <v>32</v>
      </c>
      <c r="N7" s="15">
        <v>7.67</v>
      </c>
      <c r="O7" s="16">
        <f>57.13+2996.55*0.05</f>
        <v>206.95750000000001</v>
      </c>
      <c r="P7" s="16">
        <f t="shared" si="0"/>
        <v>157.66999999999999</v>
      </c>
      <c r="Q7" s="16">
        <v>157.66999999999999</v>
      </c>
      <c r="R7" s="6">
        <v>32</v>
      </c>
      <c r="S7" s="16">
        <f t="shared" si="1"/>
        <v>90.688533763999999</v>
      </c>
      <c r="T7" s="17" t="s">
        <v>47</v>
      </c>
      <c r="U7" s="18" t="s">
        <v>47</v>
      </c>
    </row>
    <row r="8" spans="1:21">
      <c r="A8" s="2">
        <v>307</v>
      </c>
      <c r="B8" s="2" t="s">
        <v>10</v>
      </c>
      <c r="C8" s="3" t="s">
        <v>41</v>
      </c>
      <c r="D8" s="4" t="s">
        <v>1</v>
      </c>
      <c r="E8" s="5" t="s">
        <v>31</v>
      </c>
      <c r="F8" s="5" t="s">
        <v>32</v>
      </c>
      <c r="G8" s="7" t="s">
        <v>2</v>
      </c>
      <c r="H8" s="7" t="s">
        <v>11</v>
      </c>
      <c r="I8" s="14">
        <v>6909.6427329999997</v>
      </c>
      <c r="J8" s="16">
        <v>6989.3918409999997</v>
      </c>
      <c r="K8" s="15" t="s">
        <v>45</v>
      </c>
      <c r="L8" s="15" t="s">
        <v>46</v>
      </c>
      <c r="M8" s="15">
        <v>32</v>
      </c>
      <c r="N8" s="15">
        <v>7.67</v>
      </c>
      <c r="O8" s="16">
        <f>57.13+2989.392*0.05</f>
        <v>206.59959999999998</v>
      </c>
      <c r="P8" s="16">
        <f t="shared" si="0"/>
        <v>157.66999999999999</v>
      </c>
      <c r="Q8" s="16">
        <v>157.66999999999999</v>
      </c>
      <c r="R8" s="6">
        <v>31.08</v>
      </c>
      <c r="S8" s="16">
        <f t="shared" si="1"/>
        <v>90.585712795999996</v>
      </c>
      <c r="T8" s="17" t="s">
        <v>47</v>
      </c>
      <c r="U8" s="18" t="s">
        <v>47</v>
      </c>
    </row>
    <row r="9" spans="1:21">
      <c r="A9" s="2">
        <v>308</v>
      </c>
      <c r="B9" s="2" t="s">
        <v>12</v>
      </c>
      <c r="C9" s="3" t="s">
        <v>41</v>
      </c>
      <c r="D9" s="4" t="s">
        <v>1</v>
      </c>
      <c r="E9" s="5" t="s">
        <v>33</v>
      </c>
      <c r="F9" s="5" t="s">
        <v>24</v>
      </c>
      <c r="G9" s="7" t="s">
        <v>2</v>
      </c>
      <c r="H9" s="7" t="s">
        <v>3</v>
      </c>
      <c r="I9" s="14">
        <v>7009.1908229999999</v>
      </c>
      <c r="J9" s="16">
        <v>7088.2352860000001</v>
      </c>
      <c r="K9" s="15" t="s">
        <v>45</v>
      </c>
      <c r="L9" s="15" t="s">
        <v>46</v>
      </c>
      <c r="M9" s="15">
        <v>32</v>
      </c>
      <c r="N9" s="15">
        <v>7.67</v>
      </c>
      <c r="O9" s="16">
        <f>57.13+3088.235*0.05</f>
        <v>211.54175000000001</v>
      </c>
      <c r="P9" s="16">
        <f t="shared" si="0"/>
        <v>157.66999999999999</v>
      </c>
      <c r="Q9" s="16">
        <v>157.66999999999999</v>
      </c>
      <c r="R9" s="6">
        <v>31.39</v>
      </c>
      <c r="S9" s="16">
        <f t="shared" si="1"/>
        <v>91.780289875999998</v>
      </c>
      <c r="T9" s="17" t="s">
        <v>47</v>
      </c>
      <c r="U9" s="18" t="s">
        <v>47</v>
      </c>
    </row>
    <row r="10" spans="1:21">
      <c r="A10" s="2">
        <v>309</v>
      </c>
      <c r="B10" s="2" t="s">
        <v>13</v>
      </c>
      <c r="C10" s="3" t="s">
        <v>41</v>
      </c>
      <c r="D10" s="4" t="s">
        <v>1</v>
      </c>
      <c r="E10" s="5" t="s">
        <v>34</v>
      </c>
      <c r="F10" s="5" t="s">
        <v>35</v>
      </c>
      <c r="G10" s="7" t="s">
        <v>2</v>
      </c>
      <c r="H10" s="7" t="s">
        <v>3</v>
      </c>
      <c r="I10" s="14">
        <v>7040.0121820000004</v>
      </c>
      <c r="J10" s="16">
        <v>7119.7029579999999</v>
      </c>
      <c r="K10" s="15" t="s">
        <v>45</v>
      </c>
      <c r="L10" s="15" t="s">
        <v>46</v>
      </c>
      <c r="M10" s="15">
        <v>32</v>
      </c>
      <c r="N10" s="15">
        <v>7.67</v>
      </c>
      <c r="O10" s="16">
        <f>57.13+3119.703*0.05</f>
        <v>213.11515</v>
      </c>
      <c r="P10" s="16">
        <f t="shared" si="0"/>
        <v>157.66999999999999</v>
      </c>
      <c r="Q10" s="16">
        <v>157.66999999999999</v>
      </c>
      <c r="R10" s="6">
        <v>32.299999999999997</v>
      </c>
      <c r="S10" s="16">
        <f t="shared" si="1"/>
        <v>92.150146184000008</v>
      </c>
      <c r="T10" s="17" t="s">
        <v>47</v>
      </c>
      <c r="U10" s="18" t="s">
        <v>47</v>
      </c>
    </row>
    <row r="11" spans="1:21">
      <c r="A11" s="2">
        <v>310</v>
      </c>
      <c r="B11" s="2" t="s">
        <v>14</v>
      </c>
      <c r="C11" s="3" t="s">
        <v>41</v>
      </c>
      <c r="D11" s="4" t="s">
        <v>1</v>
      </c>
      <c r="E11" s="5" t="s">
        <v>36</v>
      </c>
      <c r="F11" s="5" t="s">
        <v>37</v>
      </c>
      <c r="G11" s="7" t="s">
        <v>2</v>
      </c>
      <c r="H11" s="7" t="s">
        <v>3</v>
      </c>
      <c r="I11" s="14">
        <v>7061.131026</v>
      </c>
      <c r="J11" s="16">
        <v>7140.7810380000001</v>
      </c>
      <c r="K11" s="15" t="s">
        <v>45</v>
      </c>
      <c r="L11" s="15" t="s">
        <v>46</v>
      </c>
      <c r="M11" s="15">
        <v>32</v>
      </c>
      <c r="N11" s="15">
        <v>7.67</v>
      </c>
      <c r="O11" s="16">
        <f>57.13+3140.781*0.05</f>
        <v>214.16905</v>
      </c>
      <c r="P11" s="16">
        <f t="shared" si="0"/>
        <v>157.66999999999999</v>
      </c>
      <c r="Q11" s="16">
        <v>157.66999999999999</v>
      </c>
      <c r="R11" s="6">
        <v>32.299999999999997</v>
      </c>
      <c r="S11" s="16">
        <f t="shared" si="1"/>
        <v>92.403572312000009</v>
      </c>
      <c r="T11" s="17" t="s">
        <v>47</v>
      </c>
      <c r="U11" s="18" t="s">
        <v>47</v>
      </c>
    </row>
    <row r="12" spans="1:21">
      <c r="A12" s="2">
        <v>311</v>
      </c>
      <c r="B12" s="2" t="s">
        <v>15</v>
      </c>
      <c r="C12" s="3" t="s">
        <v>41</v>
      </c>
      <c r="D12" s="4" t="s">
        <v>1</v>
      </c>
      <c r="E12" s="5" t="s">
        <v>38</v>
      </c>
      <c r="F12" s="5" t="s">
        <v>20</v>
      </c>
      <c r="G12" s="7" t="s">
        <v>2</v>
      </c>
      <c r="H12" s="7" t="s">
        <v>3</v>
      </c>
      <c r="I12" s="14">
        <v>7035.7427299999999</v>
      </c>
      <c r="J12" s="16">
        <v>7114.8946070000002</v>
      </c>
      <c r="K12" s="15" t="s">
        <v>45</v>
      </c>
      <c r="L12" s="15" t="s">
        <v>46</v>
      </c>
      <c r="M12" s="15">
        <v>32</v>
      </c>
      <c r="N12" s="15">
        <v>7.67</v>
      </c>
      <c r="O12" s="16">
        <f>57.13+3114.895*0.05</f>
        <v>212.87475000000001</v>
      </c>
      <c r="P12" s="16">
        <f t="shared" si="0"/>
        <v>157.66999999999999</v>
      </c>
      <c r="Q12" s="16">
        <v>157.66999999999999</v>
      </c>
      <c r="R12" s="6">
        <v>32.61</v>
      </c>
      <c r="S12" s="16">
        <f t="shared" si="1"/>
        <v>92.098912760000005</v>
      </c>
      <c r="T12" s="17" t="s">
        <v>47</v>
      </c>
      <c r="U12" s="18" t="s">
        <v>47</v>
      </c>
    </row>
    <row r="13" spans="1:21">
      <c r="A13" s="2">
        <v>312</v>
      </c>
      <c r="B13" s="2" t="s">
        <v>16</v>
      </c>
      <c r="C13" s="3" t="s">
        <v>41</v>
      </c>
      <c r="D13" s="4" t="s">
        <v>1</v>
      </c>
      <c r="E13" s="5" t="s">
        <v>39</v>
      </c>
      <c r="F13" s="5" t="s">
        <v>40</v>
      </c>
      <c r="G13" s="7" t="s">
        <v>2</v>
      </c>
      <c r="H13" s="7" t="s">
        <v>3</v>
      </c>
      <c r="I13" s="14">
        <v>7032.7251560000004</v>
      </c>
      <c r="J13" s="16">
        <v>7112.0391840000002</v>
      </c>
      <c r="K13" s="15" t="s">
        <v>45</v>
      </c>
      <c r="L13" s="15" t="s">
        <v>46</v>
      </c>
      <c r="M13" s="15">
        <v>32</v>
      </c>
      <c r="N13" s="15">
        <v>7.67</v>
      </c>
      <c r="O13" s="16">
        <f>57.13+3112.039*0.05</f>
        <v>212.73195000000001</v>
      </c>
      <c r="P13" s="16">
        <f t="shared" si="0"/>
        <v>157.66999999999999</v>
      </c>
      <c r="Q13" s="16">
        <v>157.66999999999999</v>
      </c>
      <c r="R13" s="6">
        <v>32.61</v>
      </c>
      <c r="S13" s="16">
        <f t="shared" si="1"/>
        <v>92.062701872000005</v>
      </c>
      <c r="T13" s="17" t="s">
        <v>47</v>
      </c>
      <c r="U13" s="18" t="s">
        <v>47</v>
      </c>
    </row>
    <row r="18" spans="8:9">
      <c r="H18" s="8"/>
    </row>
    <row r="19" spans="8:9">
      <c r="H19" s="8"/>
      <c r="I19" s="19"/>
    </row>
    <row r="20" spans="8:9">
      <c r="H20" s="8"/>
      <c r="I20" s="19"/>
    </row>
    <row r="21" spans="8:9">
      <c r="H21" s="8"/>
      <c r="I21" s="19"/>
    </row>
    <row r="22" spans="8:9">
      <c r="H22" s="8"/>
      <c r="I22" s="19"/>
    </row>
    <row r="23" spans="8:9">
      <c r="H23" s="8"/>
      <c r="I23" s="19"/>
    </row>
    <row r="24" spans="8:9">
      <c r="H24" s="8"/>
      <c r="I24" s="19"/>
    </row>
    <row r="25" spans="8:9">
      <c r="H25" s="8"/>
      <c r="I25" s="19"/>
    </row>
    <row r="26" spans="8:9">
      <c r="H26" s="8"/>
      <c r="I26" s="19"/>
    </row>
    <row r="27" spans="8:9">
      <c r="H27" s="8"/>
      <c r="I27" s="19"/>
    </row>
    <row r="28" spans="8:9">
      <c r="H28" s="8"/>
      <c r="I28" s="19"/>
    </row>
    <row r="29" spans="8:9">
      <c r="H29" s="8"/>
      <c r="I29" s="19"/>
    </row>
    <row r="30" spans="8:9">
      <c r="H30" s="8"/>
      <c r="I30" s="19"/>
    </row>
    <row r="31" spans="8:9">
      <c r="H31" s="8"/>
    </row>
  </sheetData>
  <conditionalFormatting sqref="B1:B13">
    <cfRule type="duplicateValues" dxfId="1" priority="4"/>
  </conditionalFormatting>
  <conditionalFormatting sqref="B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2024-01-13T16:21:22Z</dcterms:created>
  <dcterms:modified xsi:type="dcterms:W3CDTF">2024-03-15T13:47:36Z</dcterms:modified>
</cp:coreProperties>
</file>