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W3" i="1"/>
  <c r="W4"/>
  <c r="W5"/>
  <c r="W6"/>
  <c r="W7"/>
  <c r="W8"/>
  <c r="W2"/>
  <c r="V3"/>
  <c r="V4"/>
  <c r="V5"/>
  <c r="V6"/>
  <c r="V7"/>
  <c r="V8"/>
  <c r="V2"/>
  <c r="U3"/>
  <c r="U4"/>
  <c r="U5"/>
  <c r="U6"/>
  <c r="U7"/>
  <c r="U8"/>
  <c r="U2"/>
  <c r="R3"/>
  <c r="R4"/>
  <c r="R5"/>
  <c r="R6"/>
  <c r="R7"/>
  <c r="R8"/>
  <c r="R2"/>
  <c r="Q8"/>
  <c r="Q7"/>
  <c r="Q6"/>
  <c r="Q5"/>
  <c r="Q4"/>
  <c r="Q3"/>
  <c r="Q2"/>
  <c r="P8"/>
  <c r="P7"/>
  <c r="P6"/>
  <c r="P5"/>
  <c r="P4"/>
  <c r="P3"/>
  <c r="P2"/>
</calcChain>
</file>

<file path=xl/sharedStrings.xml><?xml version="1.0" encoding="utf-8"?>
<sst xmlns="http://schemas.openxmlformats.org/spreadsheetml/2006/main" count="93" uniqueCount="57">
  <si>
    <t>RWY/Area Affected</t>
  </si>
  <si>
    <t>Marking/LGT</t>
  </si>
  <si>
    <t>VABB_185</t>
  </si>
  <si>
    <t>BUILDING</t>
  </si>
  <si>
    <t>NO</t>
  </si>
  <si>
    <t>NIL</t>
  </si>
  <si>
    <t>VABB_281</t>
  </si>
  <si>
    <t>VABB_328</t>
  </si>
  <si>
    <t>VABB_399</t>
  </si>
  <si>
    <t>OTHER</t>
  </si>
  <si>
    <t>Pylon Mast</t>
  </si>
  <si>
    <t>VABB_405</t>
  </si>
  <si>
    <t>POLE</t>
  </si>
  <si>
    <t>Pylon Light</t>
  </si>
  <si>
    <t>VABB_701</t>
  </si>
  <si>
    <t>VABB_928</t>
  </si>
  <si>
    <t>Latitude</t>
  </si>
  <si>
    <t>Longitude</t>
  </si>
  <si>
    <t>19°5'25.8"N</t>
  </si>
  <si>
    <t>72°55'0.1"E</t>
  </si>
  <si>
    <t>19°5'24.5"N</t>
  </si>
  <si>
    <t>72°54'59.1"E</t>
  </si>
  <si>
    <t>19°5'27.2"N</t>
  </si>
  <si>
    <t>72°54'59.4"E</t>
  </si>
  <si>
    <t>19°5'5.2"N</t>
  </si>
  <si>
    <t>72°54'57.7"E</t>
  </si>
  <si>
    <t>19°5'13.6"N</t>
  </si>
  <si>
    <t>72°55'5.3"E</t>
  </si>
  <si>
    <t>19°7'50.5"N</t>
  </si>
  <si>
    <t>72°49'39.5"E</t>
  </si>
  <si>
    <t>19°3'7"N</t>
  </si>
  <si>
    <t>72°54'9"E</t>
  </si>
  <si>
    <r>
      <rPr>
        <sz val="10"/>
        <rFont val="Arial"/>
        <family val="2"/>
      </rPr>
      <t>27/APCH
09/TKOF</t>
    </r>
  </si>
  <si>
    <r>
      <rPr>
        <sz val="10"/>
        <rFont val="Arial"/>
        <family val="2"/>
      </rPr>
      <t>32/TKOF
14/APCH</t>
    </r>
  </si>
  <si>
    <r>
      <rPr>
        <sz val="10"/>
        <rFont val="Arial"/>
        <family val="2"/>
      </rPr>
      <t>32/APCH
14/TKOF</t>
    </r>
  </si>
  <si>
    <t>S_No</t>
  </si>
  <si>
    <t>Remarks</t>
  </si>
  <si>
    <t>Rwy_No</t>
  </si>
  <si>
    <t>ICS</t>
  </si>
  <si>
    <t>Approach</t>
  </si>
  <si>
    <t>Takeoff</t>
  </si>
  <si>
    <t>ObstaclesID</t>
  </si>
  <si>
    <t>Obstacle_T</t>
  </si>
  <si>
    <t>d_Strip</t>
  </si>
  <si>
    <t>d_Rwy End</t>
  </si>
  <si>
    <t>OLS_Surf_1</t>
  </si>
  <si>
    <t>OLS_Surf_2</t>
  </si>
  <si>
    <t>OLS_Surf_3</t>
  </si>
  <si>
    <t>Rwy_Ele</t>
  </si>
  <si>
    <t>PTE_OLS_1</t>
  </si>
  <si>
    <t>PTE_OLS_2</t>
  </si>
  <si>
    <t>PTE_OLS_3</t>
  </si>
  <si>
    <t>PTE_OLS</t>
  </si>
  <si>
    <t>Top_Ele</t>
  </si>
  <si>
    <t>PTE_OCS</t>
  </si>
  <si>
    <t>P_OLS</t>
  </si>
  <si>
    <t>P_OCS</t>
  </si>
</sst>
</file>

<file path=xl/styles.xml><?xml version="1.0" encoding="utf-8"?>
<styleSheet xmlns="http://schemas.openxmlformats.org/spreadsheetml/2006/main">
  <numFmts count="2">
    <numFmt numFmtId="164" formatCode="0;[Red]0"/>
    <numFmt numFmtId="167" formatCode="0.000_);\(0.000\)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8">
    <xf numFmtId="0" fontId="0" fillId="0" borderId="0" xfId="0"/>
    <xf numFmtId="0" fontId="19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/>
    </xf>
    <xf numFmtId="2" fontId="22" fillId="0" borderId="1" xfId="0" applyNumberFormat="1" applyFont="1" applyFill="1" applyBorder="1" applyAlignment="1">
      <alignment horizontal="center" vertical="top"/>
    </xf>
    <xf numFmtId="0" fontId="22" fillId="0" borderId="1" xfId="0" applyFont="1" applyFill="1" applyBorder="1" applyAlignment="1">
      <alignment horizontal="center" vertical="top"/>
    </xf>
    <xf numFmtId="0" fontId="20" fillId="0" borderId="0" xfId="0" applyFont="1"/>
    <xf numFmtId="0" fontId="20" fillId="0" borderId="0" xfId="0" applyFont="1" applyAlignment="1">
      <alignment horizontal="center"/>
    </xf>
    <xf numFmtId="164" fontId="19" fillId="0" borderId="1" xfId="0" applyNumberFormat="1" applyFont="1" applyBorder="1" applyAlignment="1">
      <alignment horizontal="center"/>
    </xf>
    <xf numFmtId="1" fontId="19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7" fontId="22" fillId="0" borderId="1" xfId="0" applyNumberFormat="1" applyFont="1" applyFill="1" applyBorder="1" applyAlignment="1">
      <alignment horizontal="center" vertical="top"/>
    </xf>
    <xf numFmtId="0" fontId="20" fillId="0" borderId="1" xfId="0" applyFont="1" applyBorder="1" applyAlignment="1">
      <alignment horizontal="center"/>
    </xf>
    <xf numFmtId="167" fontId="20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>
      <selection activeCell="D22" sqref="D22"/>
    </sheetView>
  </sheetViews>
  <sheetFormatPr defaultColWidth="9.140625" defaultRowHeight="12.75"/>
  <cols>
    <col min="1" max="1" width="8.140625" style="9" customWidth="1"/>
    <col min="2" max="2" width="17" style="9" customWidth="1"/>
    <col min="3" max="3" width="0" style="9" hidden="1" customWidth="1"/>
    <col min="4" max="4" width="24.7109375" style="9"/>
    <col min="5" max="6" width="0" style="10" hidden="1" customWidth="1"/>
    <col min="7" max="7" width="0" style="9" hidden="1" customWidth="1"/>
    <col min="8" max="8" width="18.42578125" style="9" hidden="1" customWidth="1"/>
    <col min="9" max="9" width="20" style="9" bestFit="1" customWidth="1"/>
    <col min="10" max="10" width="24.7109375" style="9"/>
    <col min="11" max="11" width="17.5703125" style="9" customWidth="1"/>
    <col min="12" max="13" width="15" style="9" bestFit="1" customWidth="1"/>
    <col min="14" max="14" width="14" style="9" customWidth="1"/>
    <col min="15" max="15" width="14.42578125" style="9" bestFit="1" customWidth="1"/>
    <col min="16" max="16" width="31.140625" style="9" customWidth="1"/>
    <col min="17" max="17" width="37" style="9" bestFit="1" customWidth="1"/>
    <col min="18" max="18" width="36" style="9" bestFit="1" customWidth="1"/>
    <col min="19" max="19" width="26" style="9" bestFit="1" customWidth="1"/>
    <col min="20" max="20" width="24.7109375" style="9"/>
    <col min="21" max="21" width="33.140625" style="9" customWidth="1"/>
    <col min="22" max="22" width="18.5703125" style="9" bestFit="1" customWidth="1"/>
    <col min="23" max="23" width="18.7109375" style="9" bestFit="1" customWidth="1"/>
    <col min="24" max="16384" width="9.140625" style="9"/>
  </cols>
  <sheetData>
    <row r="1" spans="1:23" s="13" customFormat="1" ht="15">
      <c r="A1" s="11" t="s">
        <v>35</v>
      </c>
      <c r="B1" s="12" t="s">
        <v>41</v>
      </c>
      <c r="C1" s="1" t="s">
        <v>0</v>
      </c>
      <c r="D1" s="2" t="s">
        <v>42</v>
      </c>
      <c r="E1" s="2" t="s">
        <v>16</v>
      </c>
      <c r="F1" s="2" t="s">
        <v>17</v>
      </c>
      <c r="G1" s="1" t="s">
        <v>1</v>
      </c>
      <c r="H1" s="12" t="s">
        <v>36</v>
      </c>
      <c r="I1" s="17" t="s">
        <v>43</v>
      </c>
      <c r="J1" s="17" t="s">
        <v>44</v>
      </c>
      <c r="K1" s="17" t="s">
        <v>45</v>
      </c>
      <c r="L1" s="17" t="s">
        <v>46</v>
      </c>
      <c r="M1" s="17" t="s">
        <v>47</v>
      </c>
      <c r="N1" s="12" t="s">
        <v>37</v>
      </c>
      <c r="O1" s="17" t="s">
        <v>48</v>
      </c>
      <c r="P1" s="17" t="s">
        <v>49</v>
      </c>
      <c r="Q1" s="17" t="s">
        <v>50</v>
      </c>
      <c r="R1" s="17" t="s">
        <v>51</v>
      </c>
      <c r="S1" s="17" t="s">
        <v>52</v>
      </c>
      <c r="T1" s="17" t="s">
        <v>53</v>
      </c>
      <c r="U1" s="17" t="s">
        <v>54</v>
      </c>
      <c r="V1" s="17" t="s">
        <v>55</v>
      </c>
      <c r="W1" s="17" t="s">
        <v>56</v>
      </c>
    </row>
    <row r="2" spans="1:23">
      <c r="A2" s="3">
        <v>890</v>
      </c>
      <c r="B2" s="3" t="s">
        <v>2</v>
      </c>
      <c r="C2" s="4" t="s">
        <v>32</v>
      </c>
      <c r="D2" s="5" t="s">
        <v>3</v>
      </c>
      <c r="E2" s="6" t="s">
        <v>18</v>
      </c>
      <c r="F2" s="6" t="s">
        <v>19</v>
      </c>
      <c r="G2" s="8" t="s">
        <v>4</v>
      </c>
      <c r="H2" s="8" t="s">
        <v>5</v>
      </c>
      <c r="I2" s="14">
        <v>3993.5373249999998</v>
      </c>
      <c r="J2" s="16">
        <v>4055.3331640000001</v>
      </c>
      <c r="K2" s="15" t="s">
        <v>38</v>
      </c>
      <c r="L2" s="15" t="s">
        <v>39</v>
      </c>
      <c r="M2" s="15" t="s">
        <v>40</v>
      </c>
      <c r="N2" s="15">
        <v>27</v>
      </c>
      <c r="O2" s="15">
        <v>7.13</v>
      </c>
      <c r="P2" s="16">
        <f>57.13+55.333*0.05</f>
        <v>59.896650000000001</v>
      </c>
      <c r="Q2" s="16">
        <f>60+993.537*2.5%+O2</f>
        <v>91.968424999999996</v>
      </c>
      <c r="R2" s="16">
        <f>I2*2%+O2</f>
        <v>87.000746499999991</v>
      </c>
      <c r="S2" s="16">
        <v>59.896650000000001</v>
      </c>
      <c r="T2" s="7">
        <v>62.78</v>
      </c>
      <c r="U2" s="16">
        <f>I2*0.012+O2</f>
        <v>55.052447900000004</v>
      </c>
      <c r="V2" s="16">
        <f>T2-S2</f>
        <v>2.8833500000000001</v>
      </c>
      <c r="W2" s="16">
        <f>T2-U2</f>
        <v>7.7275520999999969</v>
      </c>
    </row>
    <row r="3" spans="1:23">
      <c r="A3" s="3">
        <v>891</v>
      </c>
      <c r="B3" s="3" t="s">
        <v>6</v>
      </c>
      <c r="C3" s="4" t="s">
        <v>32</v>
      </c>
      <c r="D3" s="5" t="s">
        <v>3</v>
      </c>
      <c r="E3" s="6" t="s">
        <v>20</v>
      </c>
      <c r="F3" s="6" t="s">
        <v>21</v>
      </c>
      <c r="G3" s="8" t="s">
        <v>4</v>
      </c>
      <c r="H3" s="8" t="s">
        <v>5</v>
      </c>
      <c r="I3" s="14">
        <v>3964.1035350000002</v>
      </c>
      <c r="J3" s="16">
        <v>4024.531907</v>
      </c>
      <c r="K3" s="15" t="s">
        <v>38</v>
      </c>
      <c r="L3" s="15" t="s">
        <v>39</v>
      </c>
      <c r="M3" s="15" t="s">
        <v>40</v>
      </c>
      <c r="N3" s="15">
        <v>27</v>
      </c>
      <c r="O3" s="15">
        <v>7.13</v>
      </c>
      <c r="P3" s="16">
        <f>57.13+24.532*0.05</f>
        <v>58.3566</v>
      </c>
      <c r="Q3" s="16">
        <f>60+964.104*2.5%+O3</f>
        <v>91.232599999999991</v>
      </c>
      <c r="R3" s="16">
        <f t="shared" ref="R3:R8" si="0">I3*2%+O3</f>
        <v>86.412070700000001</v>
      </c>
      <c r="S3" s="16">
        <v>58.3566</v>
      </c>
      <c r="T3" s="7">
        <v>59.43</v>
      </c>
      <c r="U3" s="16">
        <f t="shared" ref="U3:U8" si="1">I3*0.012+O3</f>
        <v>54.699242420000004</v>
      </c>
      <c r="V3" s="16">
        <f t="shared" ref="V3:V8" si="2">T3-S3</f>
        <v>1.0733999999999995</v>
      </c>
      <c r="W3" s="16">
        <f t="shared" ref="W3:W8" si="3">T3-U3</f>
        <v>4.7307575799999952</v>
      </c>
    </row>
    <row r="4" spans="1:23">
      <c r="A4" s="3">
        <v>892</v>
      </c>
      <c r="B4" s="3" t="s">
        <v>7</v>
      </c>
      <c r="C4" s="4" t="s">
        <v>32</v>
      </c>
      <c r="D4" s="5" t="s">
        <v>3</v>
      </c>
      <c r="E4" s="6" t="s">
        <v>22</v>
      </c>
      <c r="F4" s="6" t="s">
        <v>23</v>
      </c>
      <c r="G4" s="8" t="s">
        <v>4</v>
      </c>
      <c r="H4" s="8" t="s">
        <v>5</v>
      </c>
      <c r="I4" s="14">
        <v>3973.744185</v>
      </c>
      <c r="J4" s="16">
        <v>4037.0511139999999</v>
      </c>
      <c r="K4" s="15" t="s">
        <v>38</v>
      </c>
      <c r="L4" s="15" t="s">
        <v>39</v>
      </c>
      <c r="M4" s="15" t="s">
        <v>40</v>
      </c>
      <c r="N4" s="15">
        <v>27</v>
      </c>
      <c r="O4" s="15">
        <v>7.13</v>
      </c>
      <c r="P4" s="16">
        <f>57.13+37.051*0.05</f>
        <v>58.982550000000003</v>
      </c>
      <c r="Q4" s="16">
        <f>60+973.744*2.5%+O4</f>
        <v>91.473600000000005</v>
      </c>
      <c r="R4" s="16">
        <f t="shared" si="0"/>
        <v>86.604883700000002</v>
      </c>
      <c r="S4" s="16">
        <v>58.982550000000003</v>
      </c>
      <c r="T4" s="7">
        <v>61.26</v>
      </c>
      <c r="U4" s="16">
        <f t="shared" si="1"/>
        <v>54.814930220000001</v>
      </c>
      <c r="V4" s="16">
        <f t="shared" si="2"/>
        <v>2.2774499999999946</v>
      </c>
      <c r="W4" s="16">
        <f t="shared" si="3"/>
        <v>6.4450697799999972</v>
      </c>
    </row>
    <row r="5" spans="1:23">
      <c r="A5" s="3">
        <v>893</v>
      </c>
      <c r="B5" s="3" t="s">
        <v>8</v>
      </c>
      <c r="C5" s="4" t="s">
        <v>32</v>
      </c>
      <c r="D5" s="5" t="s">
        <v>9</v>
      </c>
      <c r="E5" s="6" t="s">
        <v>24</v>
      </c>
      <c r="F5" s="6" t="s">
        <v>25</v>
      </c>
      <c r="G5" s="8" t="s">
        <v>4</v>
      </c>
      <c r="H5" s="8" t="s">
        <v>10</v>
      </c>
      <c r="I5" s="14">
        <v>3931.6376890000001</v>
      </c>
      <c r="J5" s="16">
        <v>4006.7609790000001</v>
      </c>
      <c r="K5" s="15" t="s">
        <v>38</v>
      </c>
      <c r="L5" s="15" t="s">
        <v>39</v>
      </c>
      <c r="M5" s="15" t="s">
        <v>40</v>
      </c>
      <c r="N5" s="15">
        <v>27</v>
      </c>
      <c r="O5" s="15">
        <v>7.13</v>
      </c>
      <c r="P5" s="16">
        <f>57.13+6.761*0.05</f>
        <v>57.468050000000005</v>
      </c>
      <c r="Q5" s="16">
        <f>60+931.638*2.5%+O5</f>
        <v>90.420950000000005</v>
      </c>
      <c r="R5" s="16">
        <f t="shared" si="0"/>
        <v>85.762753779999997</v>
      </c>
      <c r="S5" s="16">
        <v>57.468050000000005</v>
      </c>
      <c r="T5" s="7">
        <v>69.790000000000006</v>
      </c>
      <c r="U5" s="16">
        <f t="shared" si="1"/>
        <v>54.309652268000008</v>
      </c>
      <c r="V5" s="16">
        <f t="shared" si="2"/>
        <v>12.321950000000001</v>
      </c>
      <c r="W5" s="16">
        <f t="shared" si="3"/>
        <v>15.480347731999998</v>
      </c>
    </row>
    <row r="6" spans="1:23">
      <c r="A6" s="3">
        <v>894</v>
      </c>
      <c r="B6" s="3" t="s">
        <v>11</v>
      </c>
      <c r="C6" s="4" t="s">
        <v>32</v>
      </c>
      <c r="D6" s="5" t="s">
        <v>12</v>
      </c>
      <c r="E6" s="6" t="s">
        <v>26</v>
      </c>
      <c r="F6" s="6" t="s">
        <v>27</v>
      </c>
      <c r="G6" s="8" t="s">
        <v>4</v>
      </c>
      <c r="H6" s="8" t="s">
        <v>13</v>
      </c>
      <c r="I6" s="14">
        <v>4141.6648869999999</v>
      </c>
      <c r="J6" s="16">
        <v>4207.7842780000001</v>
      </c>
      <c r="K6" s="15" t="s">
        <v>38</v>
      </c>
      <c r="L6" s="15" t="s">
        <v>39</v>
      </c>
      <c r="M6" s="15" t="s">
        <v>40</v>
      </c>
      <c r="N6" s="15">
        <v>27</v>
      </c>
      <c r="O6" s="15">
        <v>7.13</v>
      </c>
      <c r="P6" s="16">
        <f>57.13+207.784*0.05</f>
        <v>67.519199999999998</v>
      </c>
      <c r="Q6" s="16">
        <f>60+1141.665*2.5%+O6</f>
        <v>95.671624999999992</v>
      </c>
      <c r="R6" s="16">
        <f t="shared" si="0"/>
        <v>89.963297740000002</v>
      </c>
      <c r="S6" s="16">
        <v>67.519199999999998</v>
      </c>
      <c r="T6" s="7">
        <v>71.319999999999993</v>
      </c>
      <c r="U6" s="16">
        <f t="shared" si="1"/>
        <v>56.829978644000001</v>
      </c>
      <c r="V6" s="16">
        <f t="shared" si="2"/>
        <v>3.8007999999999953</v>
      </c>
      <c r="W6" s="16">
        <f t="shared" si="3"/>
        <v>14.490021355999993</v>
      </c>
    </row>
    <row r="7" spans="1:23">
      <c r="A7" s="3">
        <v>895</v>
      </c>
      <c r="B7" s="3" t="s">
        <v>14</v>
      </c>
      <c r="C7" s="4" t="s">
        <v>33</v>
      </c>
      <c r="D7" s="5" t="s">
        <v>3</v>
      </c>
      <c r="E7" s="6" t="s">
        <v>28</v>
      </c>
      <c r="F7" s="6" t="s">
        <v>29</v>
      </c>
      <c r="G7" s="8" t="s">
        <v>4</v>
      </c>
      <c r="H7" s="8" t="s">
        <v>5</v>
      </c>
      <c r="I7" s="14">
        <v>4658.6821890000001</v>
      </c>
      <c r="J7" s="16">
        <v>4728.1862149999997</v>
      </c>
      <c r="K7" s="15" t="s">
        <v>38</v>
      </c>
      <c r="L7" s="15" t="s">
        <v>39</v>
      </c>
      <c r="M7" s="15" t="s">
        <v>40</v>
      </c>
      <c r="N7" s="15">
        <v>14</v>
      </c>
      <c r="O7" s="15">
        <v>12.11</v>
      </c>
      <c r="P7" s="16">
        <f>57.13+728.186*0.05</f>
        <v>93.539299999999997</v>
      </c>
      <c r="Q7" s="16">
        <f>60+1658.682*2.5%+O7</f>
        <v>113.57705</v>
      </c>
      <c r="R7" s="16">
        <f t="shared" si="0"/>
        <v>105.28364378000001</v>
      </c>
      <c r="S7" s="16">
        <v>93.539299999999997</v>
      </c>
      <c r="T7" s="7">
        <v>107.89</v>
      </c>
      <c r="U7" s="16">
        <f t="shared" si="1"/>
        <v>68.014186268000003</v>
      </c>
      <c r="V7" s="16">
        <f t="shared" si="2"/>
        <v>14.350700000000003</v>
      </c>
      <c r="W7" s="16">
        <f t="shared" si="3"/>
        <v>39.875813731999997</v>
      </c>
    </row>
    <row r="8" spans="1:23">
      <c r="A8" s="3">
        <v>896</v>
      </c>
      <c r="B8" s="3" t="s">
        <v>15</v>
      </c>
      <c r="C8" s="4" t="s">
        <v>34</v>
      </c>
      <c r="D8" s="5" t="s">
        <v>3</v>
      </c>
      <c r="E8" s="6" t="s">
        <v>30</v>
      </c>
      <c r="F8" s="6" t="s">
        <v>31</v>
      </c>
      <c r="G8" s="8" t="s">
        <v>4</v>
      </c>
      <c r="H8" s="8" t="s">
        <v>5</v>
      </c>
      <c r="I8" s="14">
        <v>4088.6381820000001</v>
      </c>
      <c r="J8" s="16">
        <v>4159.0851089999996</v>
      </c>
      <c r="K8" s="15" t="s">
        <v>38</v>
      </c>
      <c r="L8" s="15" t="s">
        <v>39</v>
      </c>
      <c r="M8" s="15" t="s">
        <v>40</v>
      </c>
      <c r="N8" s="15">
        <v>32</v>
      </c>
      <c r="O8" s="15">
        <v>7.67</v>
      </c>
      <c r="P8" s="16">
        <f>57.13+159.085*0.05</f>
        <v>65.084249999999997</v>
      </c>
      <c r="Q8" s="16">
        <f>60+1088.638*2.5%+O8</f>
        <v>94.885949999999994</v>
      </c>
      <c r="R8" s="16">
        <f t="shared" si="0"/>
        <v>89.44276364000001</v>
      </c>
      <c r="S8" s="16">
        <v>65.084249999999997</v>
      </c>
      <c r="T8" s="7">
        <v>70.709999999999994</v>
      </c>
      <c r="U8" s="16">
        <f t="shared" si="1"/>
        <v>56.733658184000006</v>
      </c>
      <c r="V8" s="16">
        <f t="shared" si="2"/>
        <v>5.6257499999999965</v>
      </c>
      <c r="W8" s="16">
        <f t="shared" si="3"/>
        <v>13.976341815999987</v>
      </c>
    </row>
  </sheetData>
  <conditionalFormatting sqref="B1:B8">
    <cfRule type="duplicateValues" dxfId="1" priority="4"/>
  </conditionalFormatting>
  <conditionalFormatting sqref="B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2024-01-13T16:27:30Z</dcterms:created>
  <dcterms:modified xsi:type="dcterms:W3CDTF">2024-03-14T21:08:13Z</dcterms:modified>
</cp:coreProperties>
</file>