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"/>
  <c r="Q3"/>
  <c r="Q4"/>
  <c r="Q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<sst xmlns="http://schemas.openxmlformats.org/spreadsheetml/2006/main" count="286" uniqueCount="109">
  <si>
    <t>RWY/Area Affected</t>
  </si>
  <si>
    <t>Marking/LGT</t>
  </si>
  <si>
    <t>VABB_473</t>
  </si>
  <si>
    <t>In circling area and at AD</t>
  </si>
  <si>
    <t>BUILDING</t>
  </si>
  <si>
    <t>NO</t>
  </si>
  <si>
    <t>NIL</t>
  </si>
  <si>
    <t>VABB_485</t>
  </si>
  <si>
    <t>CRANE</t>
  </si>
  <si>
    <t>Crane Top of Building</t>
  </si>
  <si>
    <t>VABB_491</t>
  </si>
  <si>
    <t>VABB_492</t>
  </si>
  <si>
    <t>VABB_493</t>
  </si>
  <si>
    <t>VABB_494</t>
  </si>
  <si>
    <t>VABB_572</t>
  </si>
  <si>
    <t>VABB_573</t>
  </si>
  <si>
    <t>OTHER</t>
  </si>
  <si>
    <t>Chimney</t>
  </si>
  <si>
    <t>VABB_574</t>
  </si>
  <si>
    <t>HILL</t>
  </si>
  <si>
    <t>VABB_576</t>
  </si>
  <si>
    <t>VABB_577</t>
  </si>
  <si>
    <t>VABB_586</t>
  </si>
  <si>
    <t>VABB_592</t>
  </si>
  <si>
    <t>VABB_593</t>
  </si>
  <si>
    <t>VABB_594</t>
  </si>
  <si>
    <t>VABB_595</t>
  </si>
  <si>
    <t>VABB_596</t>
  </si>
  <si>
    <t>VABB_597</t>
  </si>
  <si>
    <t>VABB_609</t>
  </si>
  <si>
    <t>VABB_610</t>
  </si>
  <si>
    <t>VABB_614</t>
  </si>
  <si>
    <t>VABB_615</t>
  </si>
  <si>
    <t>VABB_617</t>
  </si>
  <si>
    <t>Hill</t>
  </si>
  <si>
    <t>VABB_1101</t>
  </si>
  <si>
    <t>Latitude</t>
  </si>
  <si>
    <t>Longitude</t>
  </si>
  <si>
    <t>19°5'49.2"N</t>
  </si>
  <si>
    <t>72°54'59.4"E</t>
  </si>
  <si>
    <t>19°5'52.4"N</t>
  </si>
  <si>
    <t>72°55'13.5"E</t>
  </si>
  <si>
    <t>19°5'56.7"N</t>
  </si>
  <si>
    <t>72°55'7.8"E</t>
  </si>
  <si>
    <t>19°5'54.5"N</t>
  </si>
  <si>
    <t>72°55'4.9"E</t>
  </si>
  <si>
    <t>19°5'56"N</t>
  </si>
  <si>
    <t>72°55'3.8"E</t>
  </si>
  <si>
    <t>19°5'57.7"N</t>
  </si>
  <si>
    <t>72°55'4.7"E</t>
  </si>
  <si>
    <t>19°7'52.3"N</t>
  </si>
  <si>
    <t>72°52'33.4"E</t>
  </si>
  <si>
    <t>19°2'29.9"N</t>
  </si>
  <si>
    <t>72°53'17.7"E</t>
  </si>
  <si>
    <t>19°6'50.7"N</t>
  </si>
  <si>
    <t>72°54'54.2"E</t>
  </si>
  <si>
    <t>19°8'12.1"N</t>
  </si>
  <si>
    <t>72°50'46.2"E</t>
  </si>
  <si>
    <t>19°8'15.9"N</t>
  </si>
  <si>
    <t>72°51'48.4"E</t>
  </si>
  <si>
    <t>19°8'16"N</t>
  </si>
  <si>
    <t>72°51'58.7"E</t>
  </si>
  <si>
    <t>19°8'21"N</t>
  </si>
  <si>
    <t>72°52'0"E</t>
  </si>
  <si>
    <t>19°8'25.2"N</t>
  </si>
  <si>
    <t>72°51'56"E</t>
  </si>
  <si>
    <t>19°8'25"N</t>
  </si>
  <si>
    <t>72°51'53.9"E</t>
  </si>
  <si>
    <t>19°8'26.8"N</t>
  </si>
  <si>
    <t>72°51'48.3"E</t>
  </si>
  <si>
    <t>19°7'23.8"N</t>
  </si>
  <si>
    <t>72°53'43.7"E</t>
  </si>
  <si>
    <t>19°7'24.9"N</t>
  </si>
  <si>
    <t>72°53'42.5"E</t>
  </si>
  <si>
    <t>19°7'15.8"N</t>
  </si>
  <si>
    <t>72°55'6.4"E</t>
  </si>
  <si>
    <t>19°6'26.2"N</t>
  </si>
  <si>
    <t>72°54'56.1"E</t>
  </si>
  <si>
    <t>19°6'26.3"N</t>
  </si>
  <si>
    <t>72°54'41.4"E</t>
  </si>
  <si>
    <t>S.no</t>
  </si>
  <si>
    <t>Obstacles_ID</t>
  </si>
  <si>
    <t>Obstacle_Type</t>
  </si>
  <si>
    <t>Remarks</t>
  </si>
  <si>
    <t>Distance_From_Strip_Strip_Distance</t>
  </si>
  <si>
    <t>Distance_From_Rwy_End</t>
  </si>
  <si>
    <t>Rwy_No</t>
  </si>
  <si>
    <t>Rwy_Elevation</t>
  </si>
  <si>
    <t>P.T.E_from_OLS_(m AMSL)</t>
  </si>
  <si>
    <t>P.T.E from OCS in 2c@ 1.2%</t>
  </si>
  <si>
    <t>Top_Elevation</t>
  </si>
  <si>
    <t>Penetration of OLS</t>
  </si>
  <si>
    <t>Penetration of OCS</t>
  </si>
  <si>
    <t>OLS_Surface</t>
  </si>
  <si>
    <t>ICS</t>
  </si>
  <si>
    <t>nil</t>
  </si>
  <si>
    <t>ObstacleID</t>
  </si>
  <si>
    <t>RWY_Area</t>
  </si>
  <si>
    <t>Obstacle_T</t>
  </si>
  <si>
    <t>Marking</t>
  </si>
  <si>
    <t>d_Strip</t>
  </si>
  <si>
    <t>d_Rwy End</t>
  </si>
  <si>
    <t>OLS_Surf</t>
  </si>
  <si>
    <t>Rwy_Ele</t>
  </si>
  <si>
    <t>PTE_OLS</t>
  </si>
  <si>
    <t>PTE_OCS</t>
  </si>
  <si>
    <t>Top_Ele</t>
  </si>
  <si>
    <t>P_OLS</t>
  </si>
  <si>
    <t>P_OCS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</si>
</sst>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;[Red]0.000"/>
    <numFmt numFmtId="166" formatCode="0.000_);\(0.000\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4">
    <xf numFmtId="0" fontId="0" fillId="0" borderId="0" xfId="0"/>
    <xf numFmtId="0" fontId="20" fillId="0" borderId="0" xfId="0" applyFont="1"/>
    <xf numFmtId="0" fontId="21" fillId="0" borderId="1" xfId="0" applyFont="1" applyFill="1" applyBorder="1" applyAlignment="1">
      <alignment horizontal="center" vertical="top"/>
    </xf>
    <xf numFmtId="2" fontId="21" fillId="0" borderId="1" xfId="0" applyNumberFormat="1" applyFont="1" applyFill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/>
    </xf>
    <xf numFmtId="0" fontId="21" fillId="0" borderId="1" xfId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5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22" fillId="0" borderId="0" xfId="0" applyFont="1"/>
    <xf numFmtId="166" fontId="21" fillId="0" borderId="1" xfId="0" applyNumberFormat="1" applyFont="1" applyFill="1" applyBorder="1" applyAlignment="1">
      <alignment horizontal="center" vertical="top"/>
    </xf>
    <xf numFmtId="166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/>
    </xf>
    <xf numFmtId="166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0" xfId="0" applyFont="1" applyFill="1"/>
    <xf numFmtId="0" fontId="1" fillId="0" borderId="1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topLeftCell="L1" workbookViewId="0">
      <selection activeCell="Q13" sqref="Q13"/>
    </sheetView>
  </sheetViews>
  <sheetFormatPr defaultRowHeight="12.75"/>
  <cols>
    <col min="1" max="1" width="5.140625" style="1" bestFit="1" customWidth="1"/>
    <col min="2" max="2" width="12.5703125" style="1" bestFit="1" customWidth="1"/>
    <col min="3" max="3" width="22.28515625" style="1" bestFit="1" customWidth="1"/>
    <col min="4" max="4" width="14.42578125" style="1" bestFit="1" customWidth="1"/>
    <col min="5" max="5" width="10.5703125" style="1" bestFit="1" customWidth="1"/>
    <col min="6" max="6" width="11.5703125" style="1" bestFit="1" customWidth="1"/>
    <col min="7" max="7" width="14.140625" style="1" customWidth="1"/>
    <col min="8" max="8" width="18.85546875" style="1" bestFit="1" customWidth="1"/>
    <col min="9" max="9" width="34.5703125" style="1" bestFit="1" customWidth="1"/>
    <col min="10" max="10" width="27" style="1" customWidth="1"/>
    <col min="11" max="11" width="20.28515625" style="1" customWidth="1"/>
    <col min="12" max="12" width="17.28515625" style="1" customWidth="1"/>
    <col min="13" max="13" width="22.5703125" style="1" customWidth="1"/>
    <col min="14" max="14" width="28" style="1" customWidth="1"/>
    <col min="15" max="15" width="26.85546875" style="1" bestFit="1" customWidth="1"/>
    <col min="16" max="16" width="17.42578125" style="1" customWidth="1"/>
    <col min="17" max="17" width="19.7109375" style="1" customWidth="1"/>
    <col min="18" max="18" width="20.28515625" style="1" customWidth="1"/>
    <col min="19" max="16384" width="9.140625" style="1"/>
  </cols>
  <sheetData>
    <row r="1" spans="1:18" s="14" customFormat="1" ht="15">
      <c r="A1" s="8" t="s">
        <v>80</v>
      </c>
      <c r="B1" s="9" t="s">
        <v>96</v>
      </c>
      <c r="C1" s="4" t="s">
        <v>97</v>
      </c>
      <c r="D1" s="9" t="s">
        <v>98</v>
      </c>
      <c r="E1" s="9" t="s">
        <v>36</v>
      </c>
      <c r="F1" s="9" t="s">
        <v>37</v>
      </c>
      <c r="G1" s="4" t="s">
        <v>99</v>
      </c>
      <c r="H1" s="9" t="s">
        <v>83</v>
      </c>
      <c r="I1" s="23" t="s">
        <v>100</v>
      </c>
      <c r="J1" s="23" t="s">
        <v>101</v>
      </c>
      <c r="K1" s="23" t="s">
        <v>102</v>
      </c>
      <c r="L1" s="9" t="s">
        <v>86</v>
      </c>
      <c r="M1" s="23" t="s">
        <v>103</v>
      </c>
      <c r="N1" s="23" t="s">
        <v>104</v>
      </c>
      <c r="O1" s="23" t="s">
        <v>105</v>
      </c>
      <c r="P1" s="23" t="s">
        <v>106</v>
      </c>
      <c r="Q1" s="23" t="s">
        <v>107</v>
      </c>
      <c r="R1" s="23" t="s">
        <v>108</v>
      </c>
    </row>
    <row r="2" spans="1:18">
      <c r="A2" s="7">
        <v>957</v>
      </c>
      <c r="B2" s="7" t="s">
        <v>2</v>
      </c>
      <c r="C2" s="6" t="s">
        <v>3</v>
      </c>
      <c r="D2" s="6" t="s">
        <v>4</v>
      </c>
      <c r="E2" s="5" t="s">
        <v>38</v>
      </c>
      <c r="F2" s="5" t="s">
        <v>39</v>
      </c>
      <c r="G2" s="2" t="s">
        <v>5</v>
      </c>
      <c r="H2" s="2" t="s">
        <v>6</v>
      </c>
      <c r="I2" s="15">
        <v>4044.8484579999999</v>
      </c>
      <c r="J2" s="16">
        <v>4130.1886960000002</v>
      </c>
      <c r="K2" s="17" t="s">
        <v>94</v>
      </c>
      <c r="L2" s="17">
        <v>27</v>
      </c>
      <c r="M2" s="17">
        <v>7.13</v>
      </c>
      <c r="N2" s="16">
        <f>57.13+130.189*0.05</f>
        <v>63.639450000000004</v>
      </c>
      <c r="O2" s="16">
        <f>I2*0.012+M2</f>
        <v>55.668181496000003</v>
      </c>
      <c r="P2" s="3">
        <v>85.34</v>
      </c>
      <c r="Q2" s="16">
        <f>P2-N2</f>
        <v>21.70055</v>
      </c>
      <c r="R2" s="16">
        <f>P2-O2</f>
        <v>29.671818504000001</v>
      </c>
    </row>
    <row r="3" spans="1:18">
      <c r="A3" s="7">
        <v>958</v>
      </c>
      <c r="B3" s="7" t="s">
        <v>7</v>
      </c>
      <c r="C3" s="6" t="s">
        <v>3</v>
      </c>
      <c r="D3" s="6" t="s">
        <v>8</v>
      </c>
      <c r="E3" s="5" t="s">
        <v>40</v>
      </c>
      <c r="F3" s="5" t="s">
        <v>41</v>
      </c>
      <c r="G3" s="2" t="s">
        <v>5</v>
      </c>
      <c r="H3" s="2" t="s">
        <v>9</v>
      </c>
      <c r="I3" s="15">
        <v>4468.1879650000001</v>
      </c>
      <c r="J3" s="16">
        <v>4553.8831140000002</v>
      </c>
      <c r="K3" s="17" t="s">
        <v>94</v>
      </c>
      <c r="L3" s="17">
        <v>27</v>
      </c>
      <c r="M3" s="17">
        <v>7.13</v>
      </c>
      <c r="N3" s="16">
        <f>57.13+553.883*0.05</f>
        <v>84.824150000000003</v>
      </c>
      <c r="O3" s="16">
        <f t="shared" ref="O3:O25" si="0">I3*0.012+M3</f>
        <v>60.748255580000006</v>
      </c>
      <c r="P3" s="3">
        <v>106.37</v>
      </c>
      <c r="Q3" s="16">
        <f t="shared" ref="Q3:Q25" si="1">P3-N3</f>
        <v>21.545850000000002</v>
      </c>
      <c r="R3" s="16">
        <f t="shared" ref="R3:R25" si="2">P3-O3</f>
        <v>45.621744419999999</v>
      </c>
    </row>
    <row r="4" spans="1:18">
      <c r="A4" s="7">
        <v>959</v>
      </c>
      <c r="B4" s="7" t="s">
        <v>10</v>
      </c>
      <c r="C4" s="6" t="s">
        <v>3</v>
      </c>
      <c r="D4" s="6" t="s">
        <v>4</v>
      </c>
      <c r="E4" s="5" t="s">
        <v>42</v>
      </c>
      <c r="F4" s="5" t="s">
        <v>43</v>
      </c>
      <c r="G4" s="2" t="s">
        <v>5</v>
      </c>
      <c r="H4" s="2" t="s">
        <v>6</v>
      </c>
      <c r="I4" s="15">
        <v>4333.0826159999997</v>
      </c>
      <c r="J4" s="16">
        <v>4423.4236330000003</v>
      </c>
      <c r="K4" s="17" t="s">
        <v>94</v>
      </c>
      <c r="L4" s="17">
        <v>27</v>
      </c>
      <c r="M4" s="17">
        <v>7.13</v>
      </c>
      <c r="N4" s="16">
        <f>57.13+423.424*0.05</f>
        <v>78.301199999999994</v>
      </c>
      <c r="O4" s="16">
        <f t="shared" si="0"/>
        <v>59.126991392000001</v>
      </c>
      <c r="P4" s="3">
        <v>109.42</v>
      </c>
      <c r="Q4" s="16">
        <f t="shared" si="1"/>
        <v>31.118800000000007</v>
      </c>
      <c r="R4" s="16">
        <f t="shared" si="2"/>
        <v>50.293008608000001</v>
      </c>
    </row>
    <row r="5" spans="1:18">
      <c r="A5" s="7">
        <v>960</v>
      </c>
      <c r="B5" s="7" t="s">
        <v>11</v>
      </c>
      <c r="C5" s="6" t="s">
        <v>3</v>
      </c>
      <c r="D5" s="6" t="s">
        <v>4</v>
      </c>
      <c r="E5" s="5" t="s">
        <v>44</v>
      </c>
      <c r="F5" s="5" t="s">
        <v>45</v>
      </c>
      <c r="G5" s="2" t="s">
        <v>5</v>
      </c>
      <c r="H5" s="2" t="s">
        <v>6</v>
      </c>
      <c r="I5" s="15">
        <v>4235.353631</v>
      </c>
      <c r="J5" s="16">
        <v>4324.3975129999999</v>
      </c>
      <c r="K5" s="17" t="s">
        <v>94</v>
      </c>
      <c r="L5" s="17">
        <v>27</v>
      </c>
      <c r="M5" s="17">
        <v>7.13</v>
      </c>
      <c r="N5" s="16">
        <f>57.13+324.398*0.05</f>
        <v>73.349900000000005</v>
      </c>
      <c r="O5" s="16">
        <f t="shared" si="0"/>
        <v>57.954243572000003</v>
      </c>
      <c r="P5" s="3">
        <v>66.44</v>
      </c>
      <c r="Q5" s="16" t="s">
        <v>95</v>
      </c>
      <c r="R5" s="16">
        <f t="shared" si="2"/>
        <v>8.4857564279999949</v>
      </c>
    </row>
    <row r="6" spans="1:18">
      <c r="A6" s="7">
        <v>961</v>
      </c>
      <c r="B6" s="7" t="s">
        <v>12</v>
      </c>
      <c r="C6" s="6" t="s">
        <v>3</v>
      </c>
      <c r="D6" s="6" t="s">
        <v>4</v>
      </c>
      <c r="E6" s="5" t="s">
        <v>46</v>
      </c>
      <c r="F6" s="5" t="s">
        <v>47</v>
      </c>
      <c r="G6" s="2" t="s">
        <v>5</v>
      </c>
      <c r="H6" s="2" t="s">
        <v>6</v>
      </c>
      <c r="I6" s="15">
        <v>4214.3400810000003</v>
      </c>
      <c r="J6" s="16">
        <v>4304.8947310000003</v>
      </c>
      <c r="K6" s="17" t="s">
        <v>94</v>
      </c>
      <c r="L6" s="17">
        <v>27</v>
      </c>
      <c r="M6" s="17">
        <v>7.13</v>
      </c>
      <c r="N6" s="16">
        <f>57.13+324.398*0.05</f>
        <v>73.349900000000005</v>
      </c>
      <c r="O6" s="16">
        <f t="shared" si="0"/>
        <v>57.702080972000005</v>
      </c>
      <c r="P6" s="3">
        <v>75.28</v>
      </c>
      <c r="Q6" s="16">
        <f t="shared" si="1"/>
        <v>1.9300999999999959</v>
      </c>
      <c r="R6" s="16">
        <f t="shared" si="2"/>
        <v>17.577919027999997</v>
      </c>
    </row>
    <row r="7" spans="1:18">
      <c r="A7" s="7">
        <v>962</v>
      </c>
      <c r="B7" s="7" t="s">
        <v>13</v>
      </c>
      <c r="C7" s="6" t="s">
        <v>3</v>
      </c>
      <c r="D7" s="6" t="s">
        <v>4</v>
      </c>
      <c r="E7" s="5" t="s">
        <v>48</v>
      </c>
      <c r="F7" s="5" t="s">
        <v>49</v>
      </c>
      <c r="G7" s="2" t="s">
        <v>5</v>
      </c>
      <c r="H7" s="2" t="s">
        <v>6</v>
      </c>
      <c r="I7" s="15">
        <v>4252.194563</v>
      </c>
      <c r="J7" s="16">
        <v>4344.0058040000004</v>
      </c>
      <c r="K7" s="17" t="s">
        <v>94</v>
      </c>
      <c r="L7" s="17">
        <v>27</v>
      </c>
      <c r="M7" s="17">
        <v>7.13</v>
      </c>
      <c r="N7" s="16">
        <f>57.13+344.006*0.05</f>
        <v>74.330299999999994</v>
      </c>
      <c r="O7" s="16">
        <f t="shared" si="0"/>
        <v>58.156334756000007</v>
      </c>
      <c r="P7" s="3">
        <v>66.44</v>
      </c>
      <c r="Q7" s="16" t="s">
        <v>95</v>
      </c>
      <c r="R7" s="16">
        <f t="shared" si="2"/>
        <v>8.2836652439999909</v>
      </c>
    </row>
    <row r="8" spans="1:18" s="22" customFormat="1">
      <c r="A8" s="18">
        <v>963</v>
      </c>
      <c r="B8" s="18" t="s">
        <v>14</v>
      </c>
      <c r="C8" s="6" t="s">
        <v>3</v>
      </c>
      <c r="D8" s="6" t="s">
        <v>4</v>
      </c>
      <c r="E8" s="19" t="s">
        <v>50</v>
      </c>
      <c r="F8" s="19" t="s">
        <v>51</v>
      </c>
      <c r="G8" s="2" t="s">
        <v>5</v>
      </c>
      <c r="H8" s="2" t="s">
        <v>6</v>
      </c>
      <c r="I8" s="15">
        <v>3969.127485</v>
      </c>
      <c r="J8" s="20">
        <v>4119.9792349999998</v>
      </c>
      <c r="K8" s="21" t="s">
        <v>94</v>
      </c>
      <c r="L8" s="21">
        <v>14</v>
      </c>
      <c r="M8" s="21">
        <v>12.11</v>
      </c>
      <c r="N8" s="20">
        <f>57.13+119.979*0.05</f>
        <v>63.128950000000003</v>
      </c>
      <c r="O8" s="20">
        <f t="shared" si="0"/>
        <v>59.739529820000001</v>
      </c>
      <c r="P8" s="3">
        <v>123.74</v>
      </c>
      <c r="Q8" s="20">
        <f t="shared" si="1"/>
        <v>60.611049999999992</v>
      </c>
      <c r="R8" s="20">
        <f t="shared" si="2"/>
        <v>64.000470179999994</v>
      </c>
    </row>
    <row r="9" spans="1:18">
      <c r="A9" s="7">
        <v>964</v>
      </c>
      <c r="B9" s="7" t="s">
        <v>15</v>
      </c>
      <c r="C9" s="6" t="s">
        <v>3</v>
      </c>
      <c r="D9" s="6" t="s">
        <v>16</v>
      </c>
      <c r="E9" s="5" t="s">
        <v>52</v>
      </c>
      <c r="F9" s="5" t="s">
        <v>53</v>
      </c>
      <c r="G9" s="2" t="s">
        <v>5</v>
      </c>
      <c r="H9" s="2" t="s">
        <v>17</v>
      </c>
      <c r="I9" s="15">
        <v>4343.4663650000002</v>
      </c>
      <c r="J9" s="16">
        <v>4464.7881340000004</v>
      </c>
      <c r="K9" s="17" t="s">
        <v>94</v>
      </c>
      <c r="L9" s="17">
        <v>32</v>
      </c>
      <c r="M9" s="17">
        <v>7.67</v>
      </c>
      <c r="N9" s="16">
        <f>57.13+464.788*0.05</f>
        <v>80.369400000000013</v>
      </c>
      <c r="O9" s="16">
        <f t="shared" si="0"/>
        <v>59.791596380000009</v>
      </c>
      <c r="P9" s="3">
        <v>127.4</v>
      </c>
      <c r="Q9" s="16">
        <f t="shared" si="1"/>
        <v>47.030599999999993</v>
      </c>
      <c r="R9" s="16">
        <f t="shared" si="2"/>
        <v>67.60840361999999</v>
      </c>
    </row>
    <row r="10" spans="1:18">
      <c r="A10" s="7">
        <v>965</v>
      </c>
      <c r="B10" s="7" t="s">
        <v>18</v>
      </c>
      <c r="C10" s="6" t="s">
        <v>3</v>
      </c>
      <c r="D10" s="6" t="s">
        <v>16</v>
      </c>
      <c r="E10" s="5" t="s">
        <v>54</v>
      </c>
      <c r="F10" s="5" t="s">
        <v>55</v>
      </c>
      <c r="G10" s="2" t="s">
        <v>5</v>
      </c>
      <c r="H10" s="2" t="s">
        <v>19</v>
      </c>
      <c r="I10" s="15">
        <v>4650.2937449999999</v>
      </c>
      <c r="J10" s="16">
        <v>4778.8981130000002</v>
      </c>
      <c r="K10" s="17" t="s">
        <v>94</v>
      </c>
      <c r="L10" s="17">
        <v>27</v>
      </c>
      <c r="M10" s="17">
        <v>7.13</v>
      </c>
      <c r="N10" s="16">
        <f>57.13+778.898*0.05</f>
        <v>96.074900000000014</v>
      </c>
      <c r="O10" s="16">
        <f t="shared" si="0"/>
        <v>62.933524940000005</v>
      </c>
      <c r="P10" s="3">
        <v>138.07</v>
      </c>
      <c r="Q10" s="16">
        <f t="shared" si="1"/>
        <v>41.995099999999979</v>
      </c>
      <c r="R10" s="16">
        <f t="shared" si="2"/>
        <v>75.136475059999981</v>
      </c>
    </row>
    <row r="11" spans="1:18">
      <c r="A11" s="7">
        <v>966</v>
      </c>
      <c r="B11" s="7" t="s">
        <v>20</v>
      </c>
      <c r="C11" s="6" t="s">
        <v>3</v>
      </c>
      <c r="D11" s="6" t="s">
        <v>8</v>
      </c>
      <c r="E11" s="5" t="s">
        <v>40</v>
      </c>
      <c r="F11" s="5" t="s">
        <v>41</v>
      </c>
      <c r="G11" s="2" t="s">
        <v>5</v>
      </c>
      <c r="H11" s="2" t="s">
        <v>6</v>
      </c>
      <c r="I11" s="15">
        <v>4468.1879650000001</v>
      </c>
      <c r="J11" s="16">
        <v>4553.8831140000002</v>
      </c>
      <c r="K11" s="17" t="s">
        <v>94</v>
      </c>
      <c r="L11" s="17">
        <v>27</v>
      </c>
      <c r="M11" s="17">
        <v>7.13</v>
      </c>
      <c r="N11" s="16">
        <f>57.13+553.883*0.05</f>
        <v>84.824150000000003</v>
      </c>
      <c r="O11" s="16">
        <f t="shared" si="0"/>
        <v>60.748255580000006</v>
      </c>
      <c r="P11" s="3">
        <v>106.37</v>
      </c>
      <c r="Q11" s="16">
        <f t="shared" si="1"/>
        <v>21.545850000000002</v>
      </c>
      <c r="R11" s="16">
        <f t="shared" si="2"/>
        <v>45.621744419999999</v>
      </c>
    </row>
    <row r="12" spans="1:18">
      <c r="A12" s="7">
        <v>967</v>
      </c>
      <c r="B12" s="7" t="s">
        <v>21</v>
      </c>
      <c r="C12" s="6" t="s">
        <v>3</v>
      </c>
      <c r="D12" s="6" t="s">
        <v>8</v>
      </c>
      <c r="E12" s="5" t="s">
        <v>42</v>
      </c>
      <c r="F12" s="5" t="s">
        <v>43</v>
      </c>
      <c r="G12" s="2" t="s">
        <v>5</v>
      </c>
      <c r="H12" s="2" t="s">
        <v>6</v>
      </c>
      <c r="I12" s="15">
        <v>4333.0826159999997</v>
      </c>
      <c r="J12" s="16">
        <v>4423.4236330000003</v>
      </c>
      <c r="K12" s="17" t="s">
        <v>94</v>
      </c>
      <c r="L12" s="17">
        <v>27</v>
      </c>
      <c r="M12" s="17">
        <v>7.13</v>
      </c>
      <c r="N12" s="16">
        <f>57.13+423.424*0.05</f>
        <v>78.301199999999994</v>
      </c>
      <c r="O12" s="16">
        <f t="shared" si="0"/>
        <v>59.126991392000001</v>
      </c>
      <c r="P12" s="3">
        <v>109.42</v>
      </c>
      <c r="Q12" s="16">
        <f t="shared" si="1"/>
        <v>31.118800000000007</v>
      </c>
      <c r="R12" s="16">
        <f t="shared" si="2"/>
        <v>50.293008608000001</v>
      </c>
    </row>
    <row r="13" spans="1:18">
      <c r="A13" s="7">
        <v>968</v>
      </c>
      <c r="B13" s="7" t="s">
        <v>22</v>
      </c>
      <c r="C13" s="6" t="s">
        <v>3</v>
      </c>
      <c r="D13" s="6" t="s">
        <v>4</v>
      </c>
      <c r="E13" s="5" t="s">
        <v>56</v>
      </c>
      <c r="F13" s="5" t="s">
        <v>57</v>
      </c>
      <c r="G13" s="2" t="s">
        <v>5</v>
      </c>
      <c r="H13" s="2" t="s">
        <v>6</v>
      </c>
      <c r="I13" s="15">
        <v>4260.2783289999998</v>
      </c>
      <c r="J13" s="16">
        <v>4382.131813</v>
      </c>
      <c r="K13" s="17" t="s">
        <v>94</v>
      </c>
      <c r="L13" s="17">
        <v>14</v>
      </c>
      <c r="M13" s="17">
        <v>12.11</v>
      </c>
      <c r="N13" s="16">
        <f>57.13+382.132*0.05</f>
        <v>76.23660000000001</v>
      </c>
      <c r="O13" s="16">
        <f t="shared" si="0"/>
        <v>63.233339948000001</v>
      </c>
      <c r="P13" s="3">
        <v>86.25</v>
      </c>
      <c r="Q13" s="16">
        <f t="shared" si="1"/>
        <v>10.01339999999999</v>
      </c>
      <c r="R13" s="16">
        <f t="shared" si="2"/>
        <v>23.016660051999999</v>
      </c>
    </row>
    <row r="14" spans="1:18">
      <c r="A14" s="7">
        <v>969</v>
      </c>
      <c r="B14" s="7" t="s">
        <v>23</v>
      </c>
      <c r="C14" s="6" t="s">
        <v>3</v>
      </c>
      <c r="D14" s="6" t="s">
        <v>4</v>
      </c>
      <c r="E14" s="5" t="s">
        <v>58</v>
      </c>
      <c r="F14" s="5" t="s">
        <v>59</v>
      </c>
      <c r="G14" s="2" t="s">
        <v>5</v>
      </c>
      <c r="H14" s="2" t="s">
        <v>6</v>
      </c>
      <c r="I14" s="15">
        <v>4243.4085329999998</v>
      </c>
      <c r="J14" s="16">
        <v>4392.0766910000002</v>
      </c>
      <c r="K14" s="17" t="s">
        <v>94</v>
      </c>
      <c r="L14" s="17">
        <v>14</v>
      </c>
      <c r="M14" s="17">
        <v>12.11</v>
      </c>
      <c r="N14" s="16">
        <f>57.13+392.077*0.05</f>
        <v>76.733850000000004</v>
      </c>
      <c r="O14" s="16">
        <f t="shared" si="0"/>
        <v>63.030902395999995</v>
      </c>
      <c r="P14" s="3">
        <v>78.63</v>
      </c>
      <c r="Q14" s="16">
        <f t="shared" si="1"/>
        <v>1.8961499999999916</v>
      </c>
      <c r="R14" s="16">
        <f t="shared" si="2"/>
        <v>15.599097604000001</v>
      </c>
    </row>
    <row r="15" spans="1:18">
      <c r="A15" s="7">
        <v>970</v>
      </c>
      <c r="B15" s="7" t="s">
        <v>24</v>
      </c>
      <c r="C15" s="6" t="s">
        <v>3</v>
      </c>
      <c r="D15" s="6" t="s">
        <v>4</v>
      </c>
      <c r="E15" s="5" t="s">
        <v>60</v>
      </c>
      <c r="F15" s="5" t="s">
        <v>61</v>
      </c>
      <c r="G15" s="2" t="s">
        <v>5</v>
      </c>
      <c r="H15" s="2" t="s">
        <v>6</v>
      </c>
      <c r="I15" s="15">
        <v>4299.5589790000004</v>
      </c>
      <c r="J15" s="16">
        <v>4450.1245580000004</v>
      </c>
      <c r="K15" s="17" t="s">
        <v>94</v>
      </c>
      <c r="L15" s="17">
        <v>14</v>
      </c>
      <c r="M15" s="17">
        <v>12.11</v>
      </c>
      <c r="N15" s="16">
        <f>57.13+450.125*0.05</f>
        <v>79.636250000000004</v>
      </c>
      <c r="O15" s="16">
        <f t="shared" si="0"/>
        <v>63.704707748000004</v>
      </c>
      <c r="P15" s="3">
        <v>85.95</v>
      </c>
      <c r="Q15" s="16">
        <f t="shared" si="1"/>
        <v>6.3137499999999989</v>
      </c>
      <c r="R15" s="16">
        <f t="shared" si="2"/>
        <v>22.245292251999999</v>
      </c>
    </row>
    <row r="16" spans="1:18">
      <c r="A16" s="7">
        <v>971</v>
      </c>
      <c r="B16" s="7" t="s">
        <v>25</v>
      </c>
      <c r="C16" s="6" t="s">
        <v>3</v>
      </c>
      <c r="D16" s="6" t="s">
        <v>4</v>
      </c>
      <c r="E16" s="5" t="s">
        <v>62</v>
      </c>
      <c r="F16" s="5" t="s">
        <v>63</v>
      </c>
      <c r="G16" s="2" t="s">
        <v>5</v>
      </c>
      <c r="H16" s="2" t="s">
        <v>6</v>
      </c>
      <c r="I16" s="15">
        <v>4457.854413</v>
      </c>
      <c r="J16" s="16">
        <v>4608.4419829999997</v>
      </c>
      <c r="K16" s="17" t="s">
        <v>94</v>
      </c>
      <c r="L16" s="17">
        <v>14</v>
      </c>
      <c r="M16" s="17">
        <v>12.11</v>
      </c>
      <c r="N16" s="16">
        <f>57.13+608.442*0.05</f>
        <v>87.552099999999996</v>
      </c>
      <c r="O16" s="16">
        <f t="shared" si="0"/>
        <v>65.60425295600001</v>
      </c>
      <c r="P16" s="3">
        <v>93.57</v>
      </c>
      <c r="Q16" s="16">
        <f t="shared" si="1"/>
        <v>6.0178999999999974</v>
      </c>
      <c r="R16" s="16">
        <f t="shared" si="2"/>
        <v>27.965747043999983</v>
      </c>
    </row>
    <row r="17" spans="1:18">
      <c r="A17" s="7">
        <v>972</v>
      </c>
      <c r="B17" s="7" t="s">
        <v>26</v>
      </c>
      <c r="C17" s="6" t="s">
        <v>3</v>
      </c>
      <c r="D17" s="6" t="s">
        <v>4</v>
      </c>
      <c r="E17" s="5" t="s">
        <v>64</v>
      </c>
      <c r="F17" s="5" t="s">
        <v>65</v>
      </c>
      <c r="G17" s="2" t="s">
        <v>5</v>
      </c>
      <c r="H17" s="2" t="s">
        <v>6</v>
      </c>
      <c r="I17" s="15">
        <v>4561.563126</v>
      </c>
      <c r="J17" s="16">
        <v>4711.3875390000003</v>
      </c>
      <c r="K17" s="17" t="s">
        <v>94</v>
      </c>
      <c r="L17" s="17">
        <v>14</v>
      </c>
      <c r="M17" s="17">
        <v>12.11</v>
      </c>
      <c r="N17" s="16">
        <f>57.13+711.388*0.05</f>
        <v>92.699399999999997</v>
      </c>
      <c r="O17" s="16">
        <f t="shared" si="0"/>
        <v>66.848757511999992</v>
      </c>
      <c r="P17" s="3">
        <v>119.17</v>
      </c>
      <c r="Q17" s="16">
        <f t="shared" si="1"/>
        <v>26.470600000000005</v>
      </c>
      <c r="R17" s="16">
        <f t="shared" si="2"/>
        <v>52.32124248800001</v>
      </c>
    </row>
    <row r="18" spans="1:18">
      <c r="A18" s="7">
        <v>973</v>
      </c>
      <c r="B18" s="7" t="s">
        <v>27</v>
      </c>
      <c r="C18" s="6" t="s">
        <v>3</v>
      </c>
      <c r="D18" s="6" t="s">
        <v>4</v>
      </c>
      <c r="E18" s="5" t="s">
        <v>66</v>
      </c>
      <c r="F18" s="5" t="s">
        <v>67</v>
      </c>
      <c r="G18" s="2" t="s">
        <v>5</v>
      </c>
      <c r="H18" s="2" t="s">
        <v>6</v>
      </c>
      <c r="I18" s="15">
        <v>4544.7952759999998</v>
      </c>
      <c r="J18" s="16">
        <v>4694.2582929999999</v>
      </c>
      <c r="K18" s="17" t="s">
        <v>94</v>
      </c>
      <c r="L18" s="17">
        <v>14</v>
      </c>
      <c r="M18" s="17">
        <v>12.11</v>
      </c>
      <c r="N18" s="16">
        <f>57.13+694.258*0.05</f>
        <v>91.842900000000014</v>
      </c>
      <c r="O18" s="16">
        <f t="shared" si="0"/>
        <v>66.647543311999996</v>
      </c>
      <c r="P18" s="3">
        <v>121.92</v>
      </c>
      <c r="Q18" s="16">
        <f t="shared" si="1"/>
        <v>30.077099999999987</v>
      </c>
      <c r="R18" s="16">
        <f t="shared" si="2"/>
        <v>55.272456688000005</v>
      </c>
    </row>
    <row r="19" spans="1:18">
      <c r="A19" s="7">
        <v>974</v>
      </c>
      <c r="B19" s="7" t="s">
        <v>28</v>
      </c>
      <c r="C19" s="6" t="s">
        <v>3</v>
      </c>
      <c r="D19" s="6" t="s">
        <v>4</v>
      </c>
      <c r="E19" s="5" t="s">
        <v>68</v>
      </c>
      <c r="F19" s="5" t="s">
        <v>69</v>
      </c>
      <c r="G19" s="2" t="s">
        <v>5</v>
      </c>
      <c r="H19" s="2" t="s">
        <v>6</v>
      </c>
      <c r="I19" s="15">
        <v>4575.0230140000003</v>
      </c>
      <c r="J19" s="16">
        <v>4723.3144199999997</v>
      </c>
      <c r="K19" s="17" t="s">
        <v>94</v>
      </c>
      <c r="L19" s="17">
        <v>14</v>
      </c>
      <c r="M19" s="17">
        <v>12.11</v>
      </c>
      <c r="N19" s="16">
        <f>57.13+723.314*0.05</f>
        <v>93.295700000000011</v>
      </c>
      <c r="O19" s="16">
        <f t="shared" si="0"/>
        <v>67.010276168000004</v>
      </c>
      <c r="P19" s="3">
        <v>119.17</v>
      </c>
      <c r="Q19" s="16">
        <f t="shared" si="1"/>
        <v>25.874299999999991</v>
      </c>
      <c r="R19" s="16">
        <f t="shared" si="2"/>
        <v>52.159723831999997</v>
      </c>
    </row>
    <row r="20" spans="1:18">
      <c r="A20" s="7">
        <v>975</v>
      </c>
      <c r="B20" s="7" t="s">
        <v>29</v>
      </c>
      <c r="C20" s="6" t="s">
        <v>3</v>
      </c>
      <c r="D20" s="6" t="s">
        <v>4</v>
      </c>
      <c r="E20" s="5" t="s">
        <v>70</v>
      </c>
      <c r="F20" s="5" t="s">
        <v>71</v>
      </c>
      <c r="G20" s="2" t="s">
        <v>5</v>
      </c>
      <c r="H20" s="2" t="s">
        <v>6</v>
      </c>
      <c r="I20" s="15">
        <v>4069.0985759999999</v>
      </c>
      <c r="J20" s="16">
        <v>4221.1429150000004</v>
      </c>
      <c r="K20" s="17" t="s">
        <v>94</v>
      </c>
      <c r="L20" s="17">
        <v>27</v>
      </c>
      <c r="M20" s="17">
        <v>7.13</v>
      </c>
      <c r="N20" s="16">
        <f>57.13+221.143*0.05</f>
        <v>68.187150000000003</v>
      </c>
      <c r="O20" s="16">
        <f t="shared" si="0"/>
        <v>55.959182912000003</v>
      </c>
      <c r="P20" s="3">
        <v>114.91</v>
      </c>
      <c r="Q20" s="16">
        <f t="shared" si="1"/>
        <v>46.722849999999994</v>
      </c>
      <c r="R20" s="16">
        <f t="shared" si="2"/>
        <v>58.950817087999994</v>
      </c>
    </row>
    <row r="21" spans="1:18">
      <c r="A21" s="7">
        <v>976</v>
      </c>
      <c r="B21" s="7" t="s">
        <v>30</v>
      </c>
      <c r="C21" s="6" t="s">
        <v>3</v>
      </c>
      <c r="D21" s="6" t="s">
        <v>4</v>
      </c>
      <c r="E21" s="5" t="s">
        <v>72</v>
      </c>
      <c r="F21" s="5" t="s">
        <v>73</v>
      </c>
      <c r="G21" s="2" t="s">
        <v>5</v>
      </c>
      <c r="H21" s="2" t="s">
        <v>6</v>
      </c>
      <c r="I21" s="15">
        <v>4084.686506</v>
      </c>
      <c r="J21" s="16">
        <v>4236.8160879999996</v>
      </c>
      <c r="K21" s="17" t="s">
        <v>94</v>
      </c>
      <c r="L21" s="17">
        <v>27</v>
      </c>
      <c r="M21" s="17">
        <v>7.13</v>
      </c>
      <c r="N21" s="16">
        <f>57.13+236.816*0.05</f>
        <v>68.970799999999997</v>
      </c>
      <c r="O21" s="16">
        <f t="shared" si="0"/>
        <v>56.146238072000003</v>
      </c>
      <c r="P21" s="3">
        <v>114.61</v>
      </c>
      <c r="Q21" s="16">
        <f t="shared" si="1"/>
        <v>45.639200000000002</v>
      </c>
      <c r="R21" s="16">
        <f t="shared" si="2"/>
        <v>58.463761927999997</v>
      </c>
    </row>
    <row r="22" spans="1:18">
      <c r="A22" s="7">
        <v>977</v>
      </c>
      <c r="B22" s="7" t="s">
        <v>31</v>
      </c>
      <c r="C22" s="6" t="s">
        <v>3</v>
      </c>
      <c r="D22" s="6" t="s">
        <v>4</v>
      </c>
      <c r="E22" s="5" t="s">
        <v>74</v>
      </c>
      <c r="F22" s="5" t="s">
        <v>75</v>
      </c>
      <c r="G22" s="2" t="s">
        <v>5</v>
      </c>
      <c r="H22" s="2" t="s">
        <v>6</v>
      </c>
      <c r="I22" s="15">
        <v>5400.399649</v>
      </c>
      <c r="J22" s="16">
        <v>5534.9481619999997</v>
      </c>
      <c r="K22" s="17" t="s">
        <v>94</v>
      </c>
      <c r="L22" s="17">
        <v>27</v>
      </c>
      <c r="M22" s="17">
        <v>7.13</v>
      </c>
      <c r="N22" s="16">
        <f>57.13+534.948*0.05</f>
        <v>83.877399999999994</v>
      </c>
      <c r="O22" s="16">
        <f t="shared" si="0"/>
        <v>71.934795788000002</v>
      </c>
      <c r="P22" s="3">
        <v>175.56</v>
      </c>
      <c r="Q22" s="16">
        <f t="shared" si="1"/>
        <v>91.682600000000008</v>
      </c>
      <c r="R22" s="16">
        <f t="shared" si="2"/>
        <v>103.625204212</v>
      </c>
    </row>
    <row r="23" spans="1:18">
      <c r="A23" s="7">
        <v>978</v>
      </c>
      <c r="B23" s="7" t="s">
        <v>32</v>
      </c>
      <c r="C23" s="6" t="s">
        <v>3</v>
      </c>
      <c r="D23" s="6" t="s">
        <v>4</v>
      </c>
      <c r="E23" s="5" t="s">
        <v>76</v>
      </c>
      <c r="F23" s="5" t="s">
        <v>77</v>
      </c>
      <c r="G23" s="2" t="s">
        <v>5</v>
      </c>
      <c r="H23" s="2" t="s">
        <v>6</v>
      </c>
      <c r="I23" s="15">
        <v>4315.843296</v>
      </c>
      <c r="J23" s="16">
        <v>4430.959707</v>
      </c>
      <c r="K23" s="17" t="s">
        <v>94</v>
      </c>
      <c r="L23" s="17">
        <v>27</v>
      </c>
      <c r="M23" s="17">
        <v>7.13</v>
      </c>
      <c r="N23" s="16">
        <f>57.13+430.96*0.05</f>
        <v>78.677999999999997</v>
      </c>
      <c r="O23" s="16">
        <f t="shared" si="0"/>
        <v>58.920119552000003</v>
      </c>
      <c r="P23" s="3">
        <v>123.44</v>
      </c>
      <c r="Q23" s="16">
        <f t="shared" si="1"/>
        <v>44.762</v>
      </c>
      <c r="R23" s="16">
        <f t="shared" si="2"/>
        <v>64.519880447999995</v>
      </c>
    </row>
    <row r="24" spans="1:18">
      <c r="A24" s="7">
        <v>979</v>
      </c>
      <c r="B24" s="7" t="s">
        <v>33</v>
      </c>
      <c r="C24" s="6" t="s">
        <v>3</v>
      </c>
      <c r="D24" s="6" t="s">
        <v>16</v>
      </c>
      <c r="E24" s="5" t="s">
        <v>78</v>
      </c>
      <c r="F24" s="5" t="s">
        <v>79</v>
      </c>
      <c r="G24" s="2" t="s">
        <v>5</v>
      </c>
      <c r="H24" s="2" t="s">
        <v>34</v>
      </c>
      <c r="I24" s="15">
        <v>3935.9486179999999</v>
      </c>
      <c r="J24" s="16">
        <v>4055.8174640000002</v>
      </c>
      <c r="K24" s="17" t="s">
        <v>94</v>
      </c>
      <c r="L24" s="17">
        <v>27</v>
      </c>
      <c r="M24" s="17">
        <v>7.13</v>
      </c>
      <c r="N24" s="16">
        <f>57.13+55.817*0.05</f>
        <v>59.920850000000002</v>
      </c>
      <c r="O24" s="16">
        <f t="shared" si="0"/>
        <v>54.361383416000002</v>
      </c>
      <c r="P24" s="3">
        <v>82.91</v>
      </c>
      <c r="Q24" s="16">
        <f t="shared" si="1"/>
        <v>22.989149999999995</v>
      </c>
      <c r="R24" s="16">
        <f t="shared" si="2"/>
        <v>28.548616583999994</v>
      </c>
    </row>
    <row r="25" spans="1:18">
      <c r="A25" s="7">
        <v>980</v>
      </c>
      <c r="B25" s="7" t="s">
        <v>35</v>
      </c>
      <c r="C25" s="6" t="s">
        <v>3</v>
      </c>
      <c r="D25" s="6" t="s">
        <v>16</v>
      </c>
      <c r="E25" s="5" t="s">
        <v>52</v>
      </c>
      <c r="F25" s="5" t="s">
        <v>53</v>
      </c>
      <c r="G25" s="2" t="s">
        <v>5</v>
      </c>
      <c r="H25" s="2" t="s">
        <v>17</v>
      </c>
      <c r="I25" s="15">
        <v>4343.4663650000002</v>
      </c>
      <c r="J25" s="16">
        <v>4464.7881340000004</v>
      </c>
      <c r="K25" s="17" t="s">
        <v>94</v>
      </c>
      <c r="L25" s="17">
        <v>32</v>
      </c>
      <c r="M25" s="17">
        <v>7.67</v>
      </c>
      <c r="N25" s="16">
        <f>57.13+464.788*0.05</f>
        <v>80.369400000000013</v>
      </c>
      <c r="O25" s="16">
        <f t="shared" si="0"/>
        <v>59.791596380000009</v>
      </c>
      <c r="P25" s="3">
        <v>127.41</v>
      </c>
      <c r="Q25" s="16">
        <f t="shared" si="1"/>
        <v>47.040599999999984</v>
      </c>
      <c r="R25" s="16">
        <f t="shared" si="2"/>
        <v>67.618403619999981</v>
      </c>
    </row>
  </sheetData>
  <conditionalFormatting sqref="B1:B25">
    <cfRule type="duplicateValues" dxfId="4" priority="4"/>
  </conditionalFormatting>
  <conditionalFormatting sqref="B1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selection activeCell="I15" sqref="I15"/>
    </sheetView>
  </sheetViews>
  <sheetFormatPr defaultRowHeight="15"/>
  <cols>
    <col min="1" max="1" width="5.140625" bestFit="1" customWidth="1"/>
    <col min="2" max="2" width="12.5703125" bestFit="1" customWidth="1"/>
    <col min="3" max="3" width="22.28515625" bestFit="1" customWidth="1"/>
    <col min="4" max="4" width="14.42578125" bestFit="1" customWidth="1"/>
    <col min="5" max="5" width="10.5703125" hidden="1" customWidth="1"/>
    <col min="6" max="6" width="11.5703125" hidden="1" customWidth="1"/>
    <col min="7" max="7" width="12.5703125" bestFit="1" customWidth="1"/>
    <col min="8" max="8" width="18.85546875" bestFit="1" customWidth="1"/>
    <col min="9" max="9" width="34.5703125" bestFit="1" customWidth="1"/>
    <col min="10" max="10" width="24.140625" bestFit="1" customWidth="1"/>
    <col min="11" max="11" width="12.85546875" bestFit="1" customWidth="1"/>
    <col min="12" max="12" width="8.28515625" bestFit="1" customWidth="1"/>
    <col min="13" max="13" width="14.42578125" bestFit="1" customWidth="1"/>
    <col min="14" max="14" width="26" bestFit="1" customWidth="1"/>
    <col min="15" max="15" width="26.85546875" bestFit="1" customWidth="1"/>
    <col min="16" max="16" width="14" bestFit="1" customWidth="1"/>
    <col min="17" max="17" width="18.5703125" bestFit="1" customWidth="1"/>
    <col min="18" max="18" width="18.7109375" bestFit="1" customWidth="1"/>
  </cols>
  <sheetData>
    <row r="1" spans="1:18" s="14" customFormat="1" ht="14.25">
      <c r="A1" s="8" t="s">
        <v>80</v>
      </c>
      <c r="B1" s="9" t="s">
        <v>81</v>
      </c>
      <c r="C1" s="4" t="s">
        <v>0</v>
      </c>
      <c r="D1" s="9" t="s">
        <v>82</v>
      </c>
      <c r="E1" s="9" t="s">
        <v>36</v>
      </c>
      <c r="F1" s="9" t="s">
        <v>37</v>
      </c>
      <c r="G1" s="4" t="s">
        <v>1</v>
      </c>
      <c r="H1" s="9" t="s">
        <v>83</v>
      </c>
      <c r="I1" s="10" t="s">
        <v>84</v>
      </c>
      <c r="J1" s="11" t="s">
        <v>85</v>
      </c>
      <c r="K1" s="9" t="s">
        <v>93</v>
      </c>
      <c r="L1" s="9" t="s">
        <v>86</v>
      </c>
      <c r="M1" s="9" t="s">
        <v>87</v>
      </c>
      <c r="N1" s="12" t="s">
        <v>88</v>
      </c>
      <c r="O1" s="12" t="s">
        <v>89</v>
      </c>
      <c r="P1" s="11" t="s">
        <v>90</v>
      </c>
      <c r="Q1" s="13" t="s">
        <v>91</v>
      </c>
      <c r="R1" s="8" t="s">
        <v>92</v>
      </c>
    </row>
    <row r="2" spans="1:18" s="1" customFormat="1" ht="12.75">
      <c r="A2" s="7">
        <v>957</v>
      </c>
      <c r="B2" s="7" t="s">
        <v>2</v>
      </c>
      <c r="C2" s="6" t="s">
        <v>3</v>
      </c>
      <c r="D2" s="6" t="s">
        <v>4</v>
      </c>
      <c r="E2" s="5" t="s">
        <v>38</v>
      </c>
      <c r="F2" s="5" t="s">
        <v>39</v>
      </c>
      <c r="G2" s="2" t="s">
        <v>5</v>
      </c>
      <c r="H2" s="2" t="s">
        <v>6</v>
      </c>
      <c r="I2" s="15">
        <v>4044.8484579999999</v>
      </c>
      <c r="J2" s="16">
        <v>4130.1886960000002</v>
      </c>
      <c r="K2" s="17" t="s">
        <v>94</v>
      </c>
      <c r="L2" s="17">
        <v>27</v>
      </c>
      <c r="M2" s="17">
        <v>7.13</v>
      </c>
      <c r="N2" s="16">
        <v>63.639450000000004</v>
      </c>
      <c r="O2" s="16">
        <v>55.668181496000003</v>
      </c>
      <c r="P2" s="3">
        <v>85.34</v>
      </c>
      <c r="Q2" s="16">
        <v>21.70055</v>
      </c>
      <c r="R2" s="16">
        <v>29.671818504000001</v>
      </c>
    </row>
    <row r="3" spans="1:18" s="1" customFormat="1" ht="12.75">
      <c r="A3" s="7">
        <v>958</v>
      </c>
      <c r="B3" s="7" t="s">
        <v>7</v>
      </c>
      <c r="C3" s="6" t="s">
        <v>3</v>
      </c>
      <c r="D3" s="6" t="s">
        <v>8</v>
      </c>
      <c r="E3" s="5" t="s">
        <v>40</v>
      </c>
      <c r="F3" s="5" t="s">
        <v>41</v>
      </c>
      <c r="G3" s="2" t="s">
        <v>5</v>
      </c>
      <c r="H3" s="2" t="s">
        <v>9</v>
      </c>
      <c r="I3" s="15">
        <v>4468.1879650000001</v>
      </c>
      <c r="J3" s="16">
        <v>4553.8831140000002</v>
      </c>
      <c r="K3" s="17" t="s">
        <v>94</v>
      </c>
      <c r="L3" s="17">
        <v>27</v>
      </c>
      <c r="M3" s="17">
        <v>7.13</v>
      </c>
      <c r="N3" s="16">
        <v>84.824150000000003</v>
      </c>
      <c r="O3" s="16">
        <v>60.748255580000006</v>
      </c>
      <c r="P3" s="3">
        <v>106.37</v>
      </c>
      <c r="Q3" s="16">
        <v>21.545850000000002</v>
      </c>
      <c r="R3" s="16">
        <v>45.621744419999999</v>
      </c>
    </row>
    <row r="4" spans="1:18" s="1" customFormat="1" ht="12.75">
      <c r="A4" s="7">
        <v>976</v>
      </c>
      <c r="B4" s="7" t="s">
        <v>30</v>
      </c>
      <c r="C4" s="6" t="s">
        <v>3</v>
      </c>
      <c r="D4" s="6" t="s">
        <v>4</v>
      </c>
      <c r="E4" s="5" t="s">
        <v>72</v>
      </c>
      <c r="F4" s="5" t="s">
        <v>73</v>
      </c>
      <c r="G4" s="2" t="s">
        <v>5</v>
      </c>
      <c r="H4" s="2" t="s">
        <v>6</v>
      </c>
      <c r="I4" s="15">
        <v>4084.686506</v>
      </c>
      <c r="J4" s="16">
        <v>4236.8160879999996</v>
      </c>
      <c r="K4" s="17" t="s">
        <v>94</v>
      </c>
      <c r="L4" s="17">
        <v>27</v>
      </c>
      <c r="M4" s="17">
        <v>7.13</v>
      </c>
      <c r="N4" s="16">
        <v>68.970799999999997</v>
      </c>
      <c r="O4" s="16">
        <v>56.146238072000003</v>
      </c>
      <c r="P4" s="3">
        <v>114.61</v>
      </c>
      <c r="Q4" s="16">
        <v>45.639200000000002</v>
      </c>
      <c r="R4" s="16">
        <v>58.463761927999997</v>
      </c>
    </row>
    <row r="5" spans="1:18" s="1" customFormat="1" ht="12.75">
      <c r="A5" s="7">
        <v>977</v>
      </c>
      <c r="B5" s="7" t="s">
        <v>31</v>
      </c>
      <c r="C5" s="6" t="s">
        <v>3</v>
      </c>
      <c r="D5" s="6" t="s">
        <v>4</v>
      </c>
      <c r="E5" s="5" t="s">
        <v>74</v>
      </c>
      <c r="F5" s="5" t="s">
        <v>75</v>
      </c>
      <c r="G5" s="2" t="s">
        <v>5</v>
      </c>
      <c r="H5" s="2" t="s">
        <v>6</v>
      </c>
      <c r="I5" s="15">
        <v>5400.399649</v>
      </c>
      <c r="J5" s="16">
        <v>5534.9481619999997</v>
      </c>
      <c r="K5" s="17" t="s">
        <v>94</v>
      </c>
      <c r="L5" s="17">
        <v>27</v>
      </c>
      <c r="M5" s="17">
        <v>7.13</v>
      </c>
      <c r="N5" s="16">
        <v>83.877399999999994</v>
      </c>
      <c r="O5" s="16">
        <v>71.934795788000002</v>
      </c>
      <c r="P5" s="3">
        <v>175.56</v>
      </c>
      <c r="Q5" s="16">
        <v>91.682600000000008</v>
      </c>
      <c r="R5" s="16">
        <v>103.625204212</v>
      </c>
    </row>
    <row r="6" spans="1:18" s="1" customFormat="1" ht="12.75">
      <c r="A6" s="7">
        <v>978</v>
      </c>
      <c r="B6" s="7" t="s">
        <v>32</v>
      </c>
      <c r="C6" s="6" t="s">
        <v>3</v>
      </c>
      <c r="D6" s="6" t="s">
        <v>4</v>
      </c>
      <c r="E6" s="5" t="s">
        <v>76</v>
      </c>
      <c r="F6" s="5" t="s">
        <v>77</v>
      </c>
      <c r="G6" s="2" t="s">
        <v>5</v>
      </c>
      <c r="H6" s="2" t="s">
        <v>6</v>
      </c>
      <c r="I6" s="15">
        <v>4315.843296</v>
      </c>
      <c r="J6" s="16">
        <v>4430.959707</v>
      </c>
      <c r="K6" s="17" t="s">
        <v>94</v>
      </c>
      <c r="L6" s="17">
        <v>27</v>
      </c>
      <c r="M6" s="17">
        <v>7.13</v>
      </c>
      <c r="N6" s="16">
        <v>78.677999999999997</v>
      </c>
      <c r="O6" s="16">
        <v>58.920119552000003</v>
      </c>
      <c r="P6" s="3">
        <v>123.44</v>
      </c>
      <c r="Q6" s="16">
        <v>44.762</v>
      </c>
      <c r="R6" s="16">
        <v>64.519880447999995</v>
      </c>
    </row>
    <row r="7" spans="1:18" s="1" customFormat="1" ht="12.75">
      <c r="A7" s="7">
        <v>979</v>
      </c>
      <c r="B7" s="7" t="s">
        <v>33</v>
      </c>
      <c r="C7" s="6" t="s">
        <v>3</v>
      </c>
      <c r="D7" s="6" t="s">
        <v>16</v>
      </c>
      <c r="E7" s="5" t="s">
        <v>78</v>
      </c>
      <c r="F7" s="5" t="s">
        <v>79</v>
      </c>
      <c r="G7" s="2" t="s">
        <v>5</v>
      </c>
      <c r="H7" s="2" t="s">
        <v>34</v>
      </c>
      <c r="I7" s="15">
        <v>3935.9486179999999</v>
      </c>
      <c r="J7" s="16">
        <v>4055.8174640000002</v>
      </c>
      <c r="K7" s="17" t="s">
        <v>94</v>
      </c>
      <c r="L7" s="17">
        <v>27</v>
      </c>
      <c r="M7" s="17">
        <v>7.13</v>
      </c>
      <c r="N7" s="16">
        <v>59.920850000000002</v>
      </c>
      <c r="O7" s="16">
        <v>54.361383416000002</v>
      </c>
      <c r="P7" s="3">
        <v>82.91</v>
      </c>
      <c r="Q7" s="16">
        <v>22.989149999999995</v>
      </c>
      <c r="R7" s="16">
        <v>28.548616583999994</v>
      </c>
    </row>
    <row r="8" spans="1:18" s="1" customFormat="1" ht="12.75">
      <c r="A8" s="7">
        <v>980</v>
      </c>
      <c r="B8" s="7" t="s">
        <v>35</v>
      </c>
      <c r="C8" s="6" t="s">
        <v>3</v>
      </c>
      <c r="D8" s="6" t="s">
        <v>16</v>
      </c>
      <c r="E8" s="5" t="s">
        <v>52</v>
      </c>
      <c r="F8" s="5" t="s">
        <v>53</v>
      </c>
      <c r="G8" s="2" t="s">
        <v>5</v>
      </c>
      <c r="H8" s="2" t="s">
        <v>17</v>
      </c>
      <c r="I8" s="15">
        <v>4343.4663650000002</v>
      </c>
      <c r="J8" s="16">
        <v>4464.7881340000004</v>
      </c>
      <c r="K8" s="17" t="s">
        <v>94</v>
      </c>
      <c r="L8" s="17">
        <v>32</v>
      </c>
      <c r="M8" s="17">
        <v>7.67</v>
      </c>
      <c r="N8" s="16">
        <v>80.369400000000013</v>
      </c>
      <c r="O8" s="16">
        <v>59.791596380000009</v>
      </c>
      <c r="P8" s="3">
        <v>127.41</v>
      </c>
      <c r="Q8" s="16">
        <v>47.040599999999984</v>
      </c>
      <c r="R8" s="16">
        <v>67.618403619999981</v>
      </c>
    </row>
  </sheetData>
  <conditionalFormatting sqref="B2:B8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2024-01-13T16:39:18Z</dcterms:created>
  <dcterms:modified xsi:type="dcterms:W3CDTF">2024-03-15T14:04:26Z</dcterms:modified>
</cp:coreProperties>
</file>