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H3" i="2"/>
  <c r="AF3"/>
  <c r="AI3" s="1"/>
  <c r="AD3"/>
  <c r="AC3"/>
  <c r="AB3"/>
  <c r="T3"/>
  <c r="AI2"/>
  <c r="AF2"/>
  <c r="AD2"/>
  <c r="AC2"/>
  <c r="AB2"/>
  <c r="T2"/>
  <c r="AI3" i="1"/>
  <c r="AI2"/>
  <c r="AH3"/>
  <c r="AF2"/>
  <c r="AD3"/>
  <c r="AD2"/>
  <c r="AC3"/>
  <c r="AC2"/>
  <c r="AB3"/>
  <c r="AB2"/>
  <c r="AF3"/>
  <c r="T3"/>
  <c r="T2"/>
</calcChain>
</file>

<file path=xl/sharedStrings.xml><?xml version="1.0" encoding="utf-8"?>
<sst xmlns="http://schemas.openxmlformats.org/spreadsheetml/2006/main" count="146" uniqueCount="90">
  <si>
    <t>SNCR/WEST/B/050819/393360</t>
  </si>
  <si>
    <t>Godrej Projects Development Ltd</t>
  </si>
  <si>
    <t>M/s Airport Planners &amp; Design Consulting Pvt. Ltd</t>
  </si>
  <si>
    <t xml:space="preserve">C. T. S. No. 673,673/1 to 20 and 783 of Village Borla, Ward- M/W, Tal- Chembur, Mumbai -400071,Chembur,Mumbai,Maharashtra </t>
  </si>
  <si>
    <t>Godrej Projects Development Ltd Godrej One, 5th Floor, Pirojsha nagar, Eastern Express Highway, Vikhroli (E), Mumbai - 400079</t>
  </si>
  <si>
    <t>72°54' 23.94"E,19°02' 46.06"N</t>
  </si>
  <si>
    <t>72°54'25.87"E,19°02'45.47"N</t>
  </si>
  <si>
    <t xml:space="preserve"> 72°54'26.12"E,19°02'48.36"N</t>
  </si>
  <si>
    <t>72°54'26.46"E ,19°02'45.70"N</t>
  </si>
  <si>
    <t>72°54'27.30"E,19°02'49.58"E</t>
  </si>
  <si>
    <t>72°54'27.47"E,19°02'46.81"N</t>
  </si>
  <si>
    <t>72°54'28.22"E,19°02'47.20"N</t>
  </si>
  <si>
    <t>72°54'28.27"E,19°02'48.05"N</t>
  </si>
  <si>
    <t>72°54'28.37"E,19°02'48.57"N</t>
  </si>
  <si>
    <t xml:space="preserve">72°54 28.61"E,19°02'47.72"N </t>
  </si>
  <si>
    <t>ICS</t>
  </si>
  <si>
    <t>nil</t>
  </si>
  <si>
    <t>SNCR/WEST/B/012517/193904</t>
  </si>
  <si>
    <t>M/s Tridhatu Aranya Developers LLP</t>
  </si>
  <si>
    <t>Vilas Sawant</t>
  </si>
  <si>
    <t xml:space="preserve">C.T.S.No.421/5,429/A,429/B,429/D,429/1 and 429/2 of Village Deonar at Farm Road,Chembur.,Chembur,Mumbai,Maharashtra </t>
  </si>
  <si>
    <t>M/s. Tridhatu Aranya Developers LLP Shrikant Floor,B-Wing,Next Chambers, 5th to Road, Chembur (E), Mumbai-400071. R.K.Studio's, Sion-Trombay</t>
  </si>
  <si>
    <t>72°54' 40.000"E,19°02' 22.729"N</t>
  </si>
  <si>
    <t>72°54'40.102"E,19°02'27.323"N</t>
  </si>
  <si>
    <t>72°54'40.240"E,19°02'24.429"N</t>
  </si>
  <si>
    <t>72°54'40.535"E ,19°02'22.713"N</t>
  </si>
  <si>
    <t>72°54'40.61"E,19°02'22.09"E</t>
  </si>
  <si>
    <t>72°54'41.353"E,19°02'24.457"N</t>
  </si>
  <si>
    <t>72°54'41.848"E,19°02'27.082"N</t>
  </si>
  <si>
    <t>72°54'42.923"E,19°02'27.274"N</t>
  </si>
  <si>
    <t>72°54'43.018"E,19°02'24.447"N</t>
  </si>
  <si>
    <t>S.No</t>
  </si>
  <si>
    <t>NOC_ID</t>
  </si>
  <si>
    <t>NOC_Date</t>
  </si>
  <si>
    <t>Owner_Name</t>
  </si>
  <si>
    <t>Applicant_Name</t>
  </si>
  <si>
    <t>Site_Address</t>
  </si>
  <si>
    <t>Owner_Address</t>
  </si>
  <si>
    <t>Lat_Long_1</t>
  </si>
  <si>
    <t>Lat_Long_2</t>
  </si>
  <si>
    <t>Lat_Long_3</t>
  </si>
  <si>
    <t>Lat_Long_4</t>
  </si>
  <si>
    <t>Lat_Long_5</t>
  </si>
  <si>
    <t>Lat_Long_6</t>
  </si>
  <si>
    <t>Lat_Long_7</t>
  </si>
  <si>
    <t>Lat_Long_8</t>
  </si>
  <si>
    <t>Lat_Long_9</t>
  </si>
  <si>
    <t>Lat_Long_10</t>
  </si>
  <si>
    <t>Site_Elevation_(m AMSL)</t>
  </si>
  <si>
    <t>NOC Height (m AMSL)</t>
  </si>
  <si>
    <t>Building height  (m AGL)</t>
  </si>
  <si>
    <t>Distance_from_Rwy_end</t>
  </si>
  <si>
    <t>Rwy_No</t>
  </si>
  <si>
    <t>Rwy_Elevation</t>
  </si>
  <si>
    <t>P.T.E_from_OLS_(m AMSL)</t>
  </si>
  <si>
    <t>Distance_from_Rwy_strip_Santacruz</t>
  </si>
  <si>
    <t>P.T.E from OCS in 2c@ 1.2%</t>
  </si>
  <si>
    <t>Top elevation(m AMSL)</t>
  </si>
  <si>
    <t>Penetration of OLS</t>
  </si>
  <si>
    <t>Penetration of OCS</t>
  </si>
  <si>
    <t>OLS_Surface_1</t>
  </si>
  <si>
    <t>OLS_Surface_2</t>
  </si>
  <si>
    <t>OLS_Surface_3</t>
  </si>
  <si>
    <t>P.T.E_from_OLS_1_ICS (m AMSL)</t>
  </si>
  <si>
    <t>P.T.E_from_OLS_2_Approach(m AMSL)</t>
  </si>
  <si>
    <t>P.T.E_from_OLS_3_Takeoff_(m AMSL)</t>
  </si>
  <si>
    <t>Approach</t>
  </si>
  <si>
    <t>Takeoff</t>
  </si>
  <si>
    <t>156</t>
  </si>
  <si>
    <t>157</t>
  </si>
  <si>
    <t>App_name</t>
  </si>
  <si>
    <t>Site_Add</t>
  </si>
  <si>
    <t>Owner_Add</t>
  </si>
  <si>
    <t>Site_Ele</t>
  </si>
  <si>
    <t>NOC_H</t>
  </si>
  <si>
    <t>Building_H</t>
  </si>
  <si>
    <t>d_Rwy_end</t>
  </si>
  <si>
    <t>dRwyStripS</t>
  </si>
  <si>
    <t>PTE_OLS_1</t>
  </si>
  <si>
    <t>PTE_OLS_2</t>
  </si>
  <si>
    <t>PTE_OLS_3</t>
  </si>
  <si>
    <t>Rwy_Ele</t>
  </si>
  <si>
    <t>OLS_Surf_2</t>
  </si>
  <si>
    <t>OLS_Surf_1</t>
  </si>
  <si>
    <t>OLS_Surf_3</t>
  </si>
  <si>
    <t>PTE_OLS</t>
  </si>
  <si>
    <t>PTE_OCS</t>
  </si>
  <si>
    <t>Top_Ele</t>
  </si>
  <si>
    <t>P_OLS</t>
  </si>
  <si>
    <t>P_OCS</t>
  </si>
</sst>
</file>

<file path=xl/styles.xml><?xml version="1.0" encoding="utf-8"?>
<styleSheet xmlns="http://schemas.openxmlformats.org/spreadsheetml/2006/main">
  <numFmts count="1">
    <numFmt numFmtId="164" formatCode="0.000_);\(0.000\)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1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"/>
  <sheetViews>
    <sheetView tabSelected="1" zoomScale="98" zoomScaleNormal="98" workbookViewId="0">
      <selection activeCell="E14" sqref="E14"/>
    </sheetView>
  </sheetViews>
  <sheetFormatPr defaultRowHeight="15"/>
  <cols>
    <col min="1" max="1" width="5.28515625" style="10" bestFit="1" customWidth="1"/>
    <col min="2" max="2" width="27.7109375" style="10" bestFit="1" customWidth="1"/>
    <col min="3" max="3" width="10.140625" style="10" bestFit="1" customWidth="1"/>
    <col min="4" max="4" width="31.85546875" style="10" bestFit="1" customWidth="1"/>
    <col min="5" max="5" width="43.42578125" style="10" bestFit="1" customWidth="1"/>
    <col min="6" max="6" width="112.140625" style="10" bestFit="1" customWidth="1"/>
    <col min="7" max="7" width="128.5703125" style="10" bestFit="1" customWidth="1"/>
    <col min="8" max="8" width="28.5703125" style="10" bestFit="1" customWidth="1"/>
    <col min="9" max="10" width="27.7109375" style="10" bestFit="1" customWidth="1"/>
    <col min="11" max="11" width="28.140625" style="10" bestFit="1" customWidth="1"/>
    <col min="12" max="12" width="25.140625" style="10" bestFit="1" customWidth="1"/>
    <col min="13" max="16" width="27.7109375" style="10" bestFit="1" customWidth="1"/>
    <col min="17" max="17" width="26.140625" style="10" bestFit="1" customWidth="1"/>
    <col min="18" max="18" width="30.28515625" style="10" customWidth="1"/>
    <col min="19" max="19" width="21" style="10" bestFit="1" customWidth="1"/>
    <col min="20" max="20" width="23.7109375" style="10" bestFit="1" customWidth="1"/>
    <col min="21" max="21" width="34.5703125" style="10" bestFit="1" customWidth="1"/>
    <col min="22" max="22" width="28.7109375" style="10" customWidth="1"/>
    <col min="23" max="23" width="20.7109375" style="10" customWidth="1"/>
    <col min="24" max="24" width="18.140625" style="10" customWidth="1"/>
    <col min="25" max="25" width="17.7109375" style="10" customWidth="1"/>
    <col min="26" max="26" width="12.7109375" style="10" customWidth="1"/>
    <col min="27" max="27" width="17.5703125" style="10" customWidth="1"/>
    <col min="28" max="28" width="31.85546875" style="10" bestFit="1" customWidth="1"/>
    <col min="29" max="29" width="37" style="10" bestFit="1" customWidth="1"/>
    <col min="30" max="30" width="36" style="10" bestFit="1" customWidth="1"/>
    <col min="31" max="31" width="26" style="10" bestFit="1" customWidth="1"/>
    <col min="32" max="32" width="26.85546875" style="10" bestFit="1" customWidth="1"/>
    <col min="33" max="33" width="22.5703125" style="10" bestFit="1" customWidth="1"/>
    <col min="34" max="34" width="18.5703125" style="10" bestFit="1" customWidth="1"/>
    <col min="35" max="35" width="18.7109375" style="10" bestFit="1" customWidth="1"/>
    <col min="36" max="16384" width="9.140625" style="10"/>
  </cols>
  <sheetData>
    <row r="1" spans="1:35" s="4" customFormat="1">
      <c r="A1" s="1" t="s">
        <v>31</v>
      </c>
      <c r="B1" s="1" t="s">
        <v>32</v>
      </c>
      <c r="C1" s="1" t="s">
        <v>33</v>
      </c>
      <c r="D1" s="1" t="s">
        <v>34</v>
      </c>
      <c r="E1" s="14" t="s">
        <v>70</v>
      </c>
      <c r="F1" s="14" t="s">
        <v>71</v>
      </c>
      <c r="G1" s="14" t="s">
        <v>72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4" t="s">
        <v>73</v>
      </c>
      <c r="S1" s="14" t="s">
        <v>74</v>
      </c>
      <c r="T1" s="14" t="s">
        <v>75</v>
      </c>
      <c r="U1" s="14" t="s">
        <v>77</v>
      </c>
      <c r="V1" s="14" t="s">
        <v>76</v>
      </c>
      <c r="W1" s="14" t="s">
        <v>83</v>
      </c>
      <c r="X1" s="14" t="s">
        <v>82</v>
      </c>
      <c r="Y1" s="14" t="s">
        <v>84</v>
      </c>
      <c r="Z1" s="2" t="s">
        <v>52</v>
      </c>
      <c r="AA1" s="14" t="s">
        <v>81</v>
      </c>
      <c r="AB1" s="14" t="s">
        <v>78</v>
      </c>
      <c r="AC1" s="14" t="s">
        <v>79</v>
      </c>
      <c r="AD1" s="14" t="s">
        <v>80</v>
      </c>
      <c r="AE1" s="14" t="s">
        <v>85</v>
      </c>
      <c r="AF1" s="14" t="s">
        <v>86</v>
      </c>
      <c r="AG1" s="14" t="s">
        <v>87</v>
      </c>
      <c r="AH1" s="14" t="s">
        <v>88</v>
      </c>
      <c r="AI1" s="14" t="s">
        <v>89</v>
      </c>
    </row>
    <row r="2" spans="1:35" s="4" customFormat="1">
      <c r="A2" s="5" t="s">
        <v>68</v>
      </c>
      <c r="B2" s="6" t="s">
        <v>0</v>
      </c>
      <c r="C2" s="7">
        <v>43630</v>
      </c>
      <c r="D2" s="6" t="s">
        <v>1</v>
      </c>
      <c r="E2" s="6" t="s">
        <v>2</v>
      </c>
      <c r="F2" s="6" t="s">
        <v>3</v>
      </c>
      <c r="G2" s="6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6">
        <v>20</v>
      </c>
      <c r="S2" s="6">
        <v>72.849999999999994</v>
      </c>
      <c r="T2" s="6">
        <f>AG2-R2</f>
        <v>52.849999999999994</v>
      </c>
      <c r="U2" s="9">
        <v>4850.4379409725398</v>
      </c>
      <c r="V2" s="9">
        <v>4915.3452014271497</v>
      </c>
      <c r="W2" s="6" t="s">
        <v>15</v>
      </c>
      <c r="X2" s="6" t="s">
        <v>66</v>
      </c>
      <c r="Y2" s="6" t="s">
        <v>67</v>
      </c>
      <c r="Z2" s="6">
        <v>32</v>
      </c>
      <c r="AA2" s="6">
        <v>7.67</v>
      </c>
      <c r="AB2" s="13">
        <f>57.13+45.767</f>
        <v>102.89700000000001</v>
      </c>
      <c r="AC2" s="9">
        <f>60+1850.438*2.5%+AA2</f>
        <v>113.93095000000001</v>
      </c>
      <c r="AD2" s="9">
        <f>U2*2%+AA2</f>
        <v>104.67875881945081</v>
      </c>
      <c r="AE2" s="9">
        <v>102.89700000000001</v>
      </c>
      <c r="AF2" s="9">
        <f>U2*0.012+AA2</f>
        <v>65.87525529167047</v>
      </c>
      <c r="AG2" s="6">
        <v>72.849999999999994</v>
      </c>
      <c r="AH2" s="6" t="s">
        <v>16</v>
      </c>
      <c r="AI2" s="9">
        <f>AG2-AF2</f>
        <v>6.9747447083295242</v>
      </c>
    </row>
    <row r="3" spans="1:35" s="4" customFormat="1">
      <c r="A3" s="5" t="s">
        <v>69</v>
      </c>
      <c r="B3" s="6" t="s">
        <v>17</v>
      </c>
      <c r="C3" s="7">
        <v>42814</v>
      </c>
      <c r="D3" s="6" t="s">
        <v>18</v>
      </c>
      <c r="E3" s="6" t="s">
        <v>19</v>
      </c>
      <c r="F3" s="6" t="s">
        <v>20</v>
      </c>
      <c r="G3" s="6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/>
      <c r="R3" s="6">
        <v>39.78</v>
      </c>
      <c r="S3" s="6">
        <v>119.49</v>
      </c>
      <c r="T3" s="6">
        <f>AG3-R3</f>
        <v>110.22</v>
      </c>
      <c r="U3" s="9">
        <v>5605.8541217845504</v>
      </c>
      <c r="V3" s="9">
        <v>5679.3662504344702</v>
      </c>
      <c r="W3" s="6" t="s">
        <v>15</v>
      </c>
      <c r="X3" s="6" t="s">
        <v>66</v>
      </c>
      <c r="Y3" s="6" t="s">
        <v>67</v>
      </c>
      <c r="Z3" s="6">
        <v>32</v>
      </c>
      <c r="AA3" s="6">
        <v>7.67</v>
      </c>
      <c r="AB3" s="13">
        <f>57.13+33.968</f>
        <v>91.098000000000013</v>
      </c>
      <c r="AC3" s="9">
        <f>60+2605.854*2.5%+AA3</f>
        <v>132.81635</v>
      </c>
      <c r="AD3" s="9">
        <f>U3*2%+AA3</f>
        <v>119.78708243569102</v>
      </c>
      <c r="AE3" s="9">
        <v>91.098000000000013</v>
      </c>
      <c r="AF3" s="9">
        <f>U3*0.012+AA3</f>
        <v>74.940249461414609</v>
      </c>
      <c r="AG3" s="6">
        <v>150</v>
      </c>
      <c r="AH3" s="6">
        <f>AG3-AE3</f>
        <v>58.901999999999987</v>
      </c>
      <c r="AI3" s="9">
        <f>AG3-AF3</f>
        <v>75.059750538585391</v>
      </c>
    </row>
  </sheetData>
  <pageMargins left="0.7" right="0.7" top="0.75" bottom="0.75" header="0.3" footer="0.3"/>
  <pageSetup paperSize="9" orientation="portrait" r:id="rId1"/>
  <ignoredErrors>
    <ignoredError sqref="A2:A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I3"/>
  <sheetViews>
    <sheetView workbookViewId="0">
      <selection activeCell="T10" sqref="T10"/>
    </sheetView>
  </sheetViews>
  <sheetFormatPr defaultRowHeight="15"/>
  <cols>
    <col min="1" max="1" width="5.28515625" bestFit="1" customWidth="1"/>
    <col min="2" max="2" width="27.7109375" bestFit="1" customWidth="1"/>
    <col min="3" max="3" width="10.140625" hidden="1" customWidth="1"/>
    <col min="4" max="4" width="31.85546875" hidden="1" customWidth="1"/>
    <col min="5" max="5" width="43.42578125" hidden="1" customWidth="1"/>
    <col min="6" max="6" width="112.140625" hidden="1" customWidth="1"/>
    <col min="7" max="7" width="128.5703125" hidden="1" customWidth="1"/>
    <col min="8" max="8" width="28.5703125" hidden="1" customWidth="1"/>
    <col min="9" max="10" width="27.7109375" hidden="1" customWidth="1"/>
    <col min="11" max="11" width="28.140625" hidden="1" customWidth="1"/>
    <col min="12" max="12" width="25.140625" hidden="1" customWidth="1"/>
    <col min="13" max="16" width="27.7109375" hidden="1" customWidth="1"/>
    <col min="17" max="17" width="26.140625" hidden="1" customWidth="1"/>
    <col min="18" max="18" width="24.140625" bestFit="1" customWidth="1"/>
    <col min="19" max="19" width="21" bestFit="1" customWidth="1"/>
    <col min="20" max="20" width="23.7109375" bestFit="1" customWidth="1"/>
    <col min="21" max="21" width="34.5703125" bestFit="1" customWidth="1"/>
    <col min="22" max="22" width="23.5703125" bestFit="1" customWidth="1"/>
    <col min="23" max="25" width="15" bestFit="1" customWidth="1"/>
    <col min="26" max="26" width="8.28515625" bestFit="1" customWidth="1"/>
    <col min="27" max="27" width="14.42578125" bestFit="1" customWidth="1"/>
    <col min="28" max="28" width="31.85546875" bestFit="1" customWidth="1"/>
    <col min="29" max="29" width="37" bestFit="1" customWidth="1"/>
    <col min="30" max="30" width="36" bestFit="1" customWidth="1"/>
    <col min="31" max="31" width="26" bestFit="1" customWidth="1"/>
    <col min="32" max="32" width="26.85546875" bestFit="1" customWidth="1"/>
    <col min="33" max="33" width="22.5703125" bestFit="1" customWidth="1"/>
    <col min="34" max="34" width="18.5703125" bestFit="1" customWidth="1"/>
    <col min="35" max="35" width="18.7109375" bestFit="1" customWidth="1"/>
  </cols>
  <sheetData>
    <row r="1" spans="1:3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2" t="s">
        <v>55</v>
      </c>
      <c r="V1" s="2" t="s">
        <v>51</v>
      </c>
      <c r="W1" s="11" t="s">
        <v>60</v>
      </c>
      <c r="X1" s="11" t="s">
        <v>61</v>
      </c>
      <c r="Y1" s="11" t="s">
        <v>62</v>
      </c>
      <c r="Z1" s="2" t="s">
        <v>52</v>
      </c>
      <c r="AA1" s="2" t="s">
        <v>53</v>
      </c>
      <c r="AB1" s="12" t="s">
        <v>63</v>
      </c>
      <c r="AC1" s="12" t="s">
        <v>64</v>
      </c>
      <c r="AD1" s="12" t="s">
        <v>65</v>
      </c>
      <c r="AE1" s="2" t="s">
        <v>54</v>
      </c>
      <c r="AF1" s="3" t="s">
        <v>56</v>
      </c>
      <c r="AG1" s="1" t="s">
        <v>57</v>
      </c>
      <c r="AH1" s="2" t="s">
        <v>58</v>
      </c>
      <c r="AI1" s="1" t="s">
        <v>59</v>
      </c>
    </row>
    <row r="2" spans="1:35">
      <c r="A2" s="5" t="s">
        <v>68</v>
      </c>
      <c r="B2" s="6" t="s">
        <v>0</v>
      </c>
      <c r="C2" s="7">
        <v>43630</v>
      </c>
      <c r="D2" s="6" t="s">
        <v>1</v>
      </c>
      <c r="E2" s="6" t="s">
        <v>2</v>
      </c>
      <c r="F2" s="6" t="s">
        <v>3</v>
      </c>
      <c r="G2" s="6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6">
        <v>20</v>
      </c>
      <c r="S2" s="6">
        <v>72.849999999999994</v>
      </c>
      <c r="T2" s="6">
        <f>AG2-R2</f>
        <v>52.849999999999994</v>
      </c>
      <c r="U2" s="9">
        <v>4850.4379409725398</v>
      </c>
      <c r="V2" s="9">
        <v>4915.3452014271497</v>
      </c>
      <c r="W2" s="6" t="s">
        <v>15</v>
      </c>
      <c r="X2" s="6" t="s">
        <v>66</v>
      </c>
      <c r="Y2" s="6" t="s">
        <v>67</v>
      </c>
      <c r="Z2" s="6">
        <v>32</v>
      </c>
      <c r="AA2" s="6">
        <v>7.67</v>
      </c>
      <c r="AB2" s="13">
        <f>57.13+45.767</f>
        <v>102.89700000000001</v>
      </c>
      <c r="AC2" s="9">
        <f>60+1850.438*2.5%+AA2</f>
        <v>113.93095000000001</v>
      </c>
      <c r="AD2" s="9">
        <f>U2*2%+AA2</f>
        <v>104.67875881945081</v>
      </c>
      <c r="AE2" s="9">
        <v>102.89700000000001</v>
      </c>
      <c r="AF2" s="9">
        <f>U2*0.012+AA2</f>
        <v>65.87525529167047</v>
      </c>
      <c r="AG2" s="6">
        <v>72.849999999999994</v>
      </c>
      <c r="AH2" s="6" t="s">
        <v>16</v>
      </c>
      <c r="AI2" s="9">
        <f>AG2-AF2</f>
        <v>6.9747447083295242</v>
      </c>
    </row>
    <row r="3" spans="1:35">
      <c r="A3" s="5" t="s">
        <v>69</v>
      </c>
      <c r="B3" s="6" t="s">
        <v>17</v>
      </c>
      <c r="C3" s="7">
        <v>42814</v>
      </c>
      <c r="D3" s="6" t="s">
        <v>18</v>
      </c>
      <c r="E3" s="6" t="s">
        <v>19</v>
      </c>
      <c r="F3" s="6" t="s">
        <v>20</v>
      </c>
      <c r="G3" s="6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/>
      <c r="R3" s="6">
        <v>39.78</v>
      </c>
      <c r="S3" s="6">
        <v>119.49</v>
      </c>
      <c r="T3" s="6">
        <f>AG3-R3</f>
        <v>110.22</v>
      </c>
      <c r="U3" s="9">
        <v>5605.8541217845504</v>
      </c>
      <c r="V3" s="9">
        <v>5679.3662504344702</v>
      </c>
      <c r="W3" s="6" t="s">
        <v>15</v>
      </c>
      <c r="X3" s="6" t="s">
        <v>66</v>
      </c>
      <c r="Y3" s="6" t="s">
        <v>67</v>
      </c>
      <c r="Z3" s="6">
        <v>32</v>
      </c>
      <c r="AA3" s="6">
        <v>7.67</v>
      </c>
      <c r="AB3" s="13">
        <f>57.13+33.968</f>
        <v>91.098000000000013</v>
      </c>
      <c r="AC3" s="9">
        <f>60+2605.854*2.5%+AA3</f>
        <v>132.81635</v>
      </c>
      <c r="AD3" s="9">
        <f>U3*2%+AA3</f>
        <v>119.78708243569102</v>
      </c>
      <c r="AE3" s="9">
        <v>91.098000000000013</v>
      </c>
      <c r="AF3" s="9">
        <f>U3*0.012+AA3</f>
        <v>74.940249461414609</v>
      </c>
      <c r="AG3" s="6">
        <v>150</v>
      </c>
      <c r="AH3" s="6">
        <f>AG3-AE3</f>
        <v>58.901999999999987</v>
      </c>
      <c r="AI3" s="9">
        <f>AG3-AF3</f>
        <v>75.059750538585391</v>
      </c>
    </row>
  </sheetData>
  <pageMargins left="0.7" right="0.7" top="0.75" bottom="0.75" header="0.3" footer="0.3"/>
  <ignoredErrors>
    <ignoredError sqref="A2:A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2024-02-09T18:24:41Z</dcterms:created>
  <dcterms:modified xsi:type="dcterms:W3CDTF">2024-03-15T19:42:54Z</dcterms:modified>
</cp:coreProperties>
</file>