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6131\Desktop\"/>
    </mc:Choice>
  </mc:AlternateContent>
  <xr:revisionPtr revIDLastSave="0" documentId="13_ncr:1_{51EC8A77-9D87-4E57-8764-6935AE334F3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D15" i="1"/>
  <c r="E16" i="1"/>
  <c r="E17" i="1"/>
  <c r="E18" i="1"/>
  <c r="E19" i="1"/>
  <c r="E20" i="1"/>
  <c r="E21" i="1"/>
  <c r="E22" i="1"/>
  <c r="E23" i="1"/>
  <c r="D16" i="1"/>
  <c r="D17" i="1"/>
  <c r="D18" i="1"/>
  <c r="D19" i="1"/>
  <c r="D20" i="1"/>
  <c r="D21" i="1"/>
  <c r="D22" i="1"/>
  <c r="D23" i="1"/>
  <c r="H4" i="1"/>
  <c r="H5" i="1"/>
  <c r="H6" i="1"/>
  <c r="H7" i="1"/>
  <c r="H8" i="1"/>
  <c r="H9" i="1"/>
  <c r="H10" i="1"/>
  <c r="H3" i="1"/>
  <c r="H2" i="1"/>
  <c r="G3" i="1"/>
  <c r="G4" i="1"/>
  <c r="G5" i="1"/>
  <c r="G6" i="1"/>
  <c r="G7" i="1"/>
  <c r="G8" i="1"/>
  <c r="G9" i="1"/>
  <c r="G10" i="1"/>
  <c r="G2" i="1"/>
  <c r="B23" i="1"/>
  <c r="B22" i="1"/>
  <c r="B21" i="1"/>
  <c r="B20" i="1"/>
  <c r="B19" i="1"/>
  <c r="B18" i="1"/>
  <c r="B17" i="1"/>
  <c r="B16" i="1"/>
  <c r="F4" i="1"/>
  <c r="F5" i="1"/>
  <c r="F6" i="1"/>
  <c r="F10" i="1"/>
  <c r="E2" i="1"/>
  <c r="E4" i="1"/>
  <c r="E5" i="1"/>
  <c r="E6" i="1"/>
  <c r="E7" i="1"/>
  <c r="F7" i="1" s="1"/>
  <c r="E8" i="1"/>
  <c r="F8" i="1" s="1"/>
  <c r="E9" i="1"/>
  <c r="F9" i="1" s="1"/>
  <c r="E10" i="1"/>
  <c r="E3" i="1"/>
  <c r="F3" i="1" s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<sst xmlns="http://schemas.openxmlformats.org/spreadsheetml/2006/main" count="13" uniqueCount="8">
  <si>
    <t>c/$\rm mol \cdot L^{-1}$</t>
    <phoneticPr fontId="1" type="noConversion"/>
  </si>
  <si>
    <t>$\ln c$</t>
    <phoneticPr fontId="1" type="noConversion"/>
  </si>
  <si>
    <t>$\gamma / {\rm mN \cdot m^{-1}}$</t>
    <phoneticPr fontId="1" type="noConversion"/>
  </si>
  <si>
    <t>$\rm h_left / 10^(-2) cm$</t>
    <phoneticPr fontId="1" type="noConversion"/>
  </si>
  <si>
    <t>$\rm h_right / 10^(-2) cm$</t>
    <phoneticPr fontId="1" type="noConversion"/>
  </si>
  <si>
    <t>$\rm \Delta h / 10^(-2) cm$</t>
    <phoneticPr fontId="1" type="noConversion"/>
  </si>
  <si>
    <t>$q_c$</t>
    <phoneticPr fontId="1" type="noConversion"/>
  </si>
  <si>
    <t>$\sigma_{q_c}$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</si>
</sst>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81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1" fontId="0" fillId="0" borderId="0" xfId="0" applyNumberFormat="1" applyAlignment="1">
      <alignment horizontal="center"/>
    </xf>
    <xf numFmtId="18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3" sqref="A14:E23"/>
    </sheetView>
  </sheetViews>
  <sheetFormatPr defaultRowHeight="14" x14ac:dyDescent="0.3"/>
  <cols>
    <col min="1" max="1" width="22.1640625" bestFit="1" customWidth="1"/>
    <col min="2" max="2" width="46.4140625" customWidth="1"/>
    <col min="3" max="3" width="21.5" customWidth="1"/>
    <col min="4" max="4" width="14.83203125" customWidth="1"/>
    <col min="5" max="5" width="19.4140625" customWidth="1"/>
    <col min="6" max="6" width="45.08203125" customWidth="1"/>
    <col min="7" max="7" width="13.83203125" bestFit="1" customWidth="1"/>
    <col min="8" max="8" width="15.4140625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10" t="s">
        <v>6</v>
      </c>
      <c r="H1" s="10" t="s">
        <v>7</v>
      </c>
    </row>
    <row r="2" spans="1:8" x14ac:dyDescent="0.3">
      <c r="A2" s="3">
        <v>0</v>
      </c>
      <c r="B2" s="4"/>
      <c r="C2" s="4">
        <v>1800</v>
      </c>
      <c r="D2" s="4">
        <v>2749</v>
      </c>
      <c r="E2" s="4">
        <f>-C2+D2</f>
        <v>949</v>
      </c>
      <c r="F2" s="3">
        <v>71.180000000000007</v>
      </c>
      <c r="G2" s="5">
        <f>10^18/(6.023*10^23*5.3*10^-6 +(100*A2*6.023*10^23)^(2/3))</f>
        <v>0.3132645613199716</v>
      </c>
      <c r="H2" t="e">
        <f>SQRT(((6.023*10^23*1.41*10^-7)*G2^2)^2+((2*G2^2*A2^-(1/3)*(6.023*10^23)^(2/3)*0.001)/(3))^2)</f>
        <v>#DIV/0!</v>
      </c>
    </row>
    <row r="3" spans="1:8" x14ac:dyDescent="0.3">
      <c r="A3" s="4">
        <v>2.18E-2</v>
      </c>
      <c r="B3" s="3">
        <f>LN(A3)</f>
        <v>-3.8258453091870939</v>
      </c>
      <c r="C3" s="4">
        <v>1839</v>
      </c>
      <c r="D3" s="4">
        <v>2705</v>
      </c>
      <c r="E3" s="4">
        <f>-C3+D3</f>
        <v>866</v>
      </c>
      <c r="F3" s="3">
        <f>71.18*E3/949</f>
        <v>64.954562697576407</v>
      </c>
      <c r="G3" s="5">
        <f t="shared" ref="G3:G10" si="0">10^18/(6.023*10^23*5.3*10^-6 +(100*A3*6.023*10^23)^(2/3))</f>
        <v>0.3120922566405343</v>
      </c>
      <c r="H3">
        <f>G3^2*10^-18*SQRT((6.023*10^23*1.41*10^-7)^2+((2*(A3^(-1/3))*((6.023*10^23)^(2/3))*0.001)/(3))^2)</f>
        <v>8.2717608824453507E-3</v>
      </c>
    </row>
    <row r="4" spans="1:8" x14ac:dyDescent="0.3">
      <c r="A4" s="4">
        <v>5.4699999999999999E-2</v>
      </c>
      <c r="B4" s="3">
        <f t="shared" ref="B4:B10" si="1">LN(A4)</f>
        <v>-2.9058915695542016</v>
      </c>
      <c r="C4" s="4">
        <v>1882</v>
      </c>
      <c r="D4" s="4">
        <v>2665</v>
      </c>
      <c r="E4" s="4">
        <f t="shared" ref="E4:E10" si="2">-C4+D4</f>
        <v>783</v>
      </c>
      <c r="F4" s="3">
        <f t="shared" ref="F4:F10" si="3">71.18*E4/949</f>
        <v>58.729125395152792</v>
      </c>
      <c r="G4" s="5">
        <f t="shared" si="0"/>
        <v>0.31110671368087062</v>
      </c>
      <c r="H4">
        <f t="shared" ref="H4:H10" si="4">G4^2*10^-18*SQRT((6.023*10^23*1.41*10^-7)^2+((2*(A4^(-1/3))*((6.023*10^23)^(2/3))*0.001)/(3))^2)</f>
        <v>8.2196012044521566E-3</v>
      </c>
    </row>
    <row r="5" spans="1:8" x14ac:dyDescent="0.3">
      <c r="A5" s="5">
        <v>0.111</v>
      </c>
      <c r="B5" s="3">
        <f t="shared" si="1"/>
        <v>-2.1982250776698029</v>
      </c>
      <c r="C5" s="4">
        <v>1923</v>
      </c>
      <c r="D5" s="4">
        <v>2619</v>
      </c>
      <c r="E5" s="4">
        <f t="shared" si="2"/>
        <v>696</v>
      </c>
      <c r="F5" s="3">
        <f t="shared" si="3"/>
        <v>52.203667017913602</v>
      </c>
      <c r="G5" s="5">
        <f t="shared" si="0"/>
        <v>0.30982017760596214</v>
      </c>
      <c r="H5">
        <f t="shared" si="4"/>
        <v>8.1517598310536024E-3</v>
      </c>
    </row>
    <row r="6" spans="1:8" x14ac:dyDescent="0.3">
      <c r="A6" s="5">
        <v>0.22</v>
      </c>
      <c r="B6" s="3">
        <f t="shared" si="1"/>
        <v>-1.5141277326297755</v>
      </c>
      <c r="C6" s="4">
        <v>1980</v>
      </c>
      <c r="D6" s="4">
        <v>2563</v>
      </c>
      <c r="E6" s="4">
        <f t="shared" si="2"/>
        <v>583</v>
      </c>
      <c r="F6" s="3">
        <f t="shared" si="3"/>
        <v>43.728071654373025</v>
      </c>
      <c r="G6" s="5">
        <f t="shared" si="0"/>
        <v>0.30786414294898234</v>
      </c>
      <c r="H6">
        <f t="shared" si="4"/>
        <v>8.0491532572614915E-3</v>
      </c>
    </row>
    <row r="7" spans="1:8" x14ac:dyDescent="0.3">
      <c r="A7" s="5">
        <v>0.32900000000000001</v>
      </c>
      <c r="B7" s="3">
        <f t="shared" si="1"/>
        <v>-1.1116975282167652</v>
      </c>
      <c r="C7" s="4">
        <v>2017</v>
      </c>
      <c r="D7" s="4">
        <v>2528</v>
      </c>
      <c r="E7" s="4">
        <f t="shared" si="2"/>
        <v>511</v>
      </c>
      <c r="F7" s="3">
        <f t="shared" si="3"/>
        <v>38.32769230769231</v>
      </c>
      <c r="G7" s="5">
        <f t="shared" si="0"/>
        <v>0.30623958124347683</v>
      </c>
      <c r="H7">
        <f t="shared" si="4"/>
        <v>7.9644285724462648E-3</v>
      </c>
    </row>
    <row r="8" spans="1:8" x14ac:dyDescent="0.3">
      <c r="A8" s="5">
        <v>0.439</v>
      </c>
      <c r="B8" s="3">
        <f t="shared" si="1"/>
        <v>-0.82325586590696564</v>
      </c>
      <c r="C8" s="4">
        <v>2048</v>
      </c>
      <c r="D8" s="4">
        <v>2503</v>
      </c>
      <c r="E8" s="4">
        <f t="shared" si="2"/>
        <v>455</v>
      </c>
      <c r="F8" s="3">
        <f t="shared" si="3"/>
        <v>34.127397260273973</v>
      </c>
      <c r="G8" s="5">
        <f t="shared" si="0"/>
        <v>0.30479038583522367</v>
      </c>
      <c r="H8">
        <f t="shared" si="4"/>
        <v>7.8892279452276882E-3</v>
      </c>
    </row>
    <row r="9" spans="1:8" x14ac:dyDescent="0.3">
      <c r="A9" s="5">
        <v>0.55000000000000004</v>
      </c>
      <c r="B9" s="3">
        <f t="shared" si="1"/>
        <v>-0.59783700075562041</v>
      </c>
      <c r="C9" s="4">
        <v>2060</v>
      </c>
      <c r="D9" s="4">
        <v>2485</v>
      </c>
      <c r="E9" s="4">
        <f t="shared" si="2"/>
        <v>425</v>
      </c>
      <c r="F9" s="3">
        <f t="shared" si="3"/>
        <v>31.87723919915701</v>
      </c>
      <c r="G9" s="5">
        <f t="shared" si="0"/>
        <v>0.30345923625045818</v>
      </c>
      <c r="H9">
        <f t="shared" si="4"/>
        <v>7.8204671794833841E-3</v>
      </c>
    </row>
    <row r="10" spans="1:8" x14ac:dyDescent="0.3">
      <c r="A10" s="6">
        <v>0.74</v>
      </c>
      <c r="B10" s="7">
        <f t="shared" si="1"/>
        <v>-0.30110509278392161</v>
      </c>
      <c r="C10" s="8">
        <v>2091</v>
      </c>
      <c r="D10" s="8">
        <v>2455</v>
      </c>
      <c r="E10" s="8">
        <f t="shared" si="2"/>
        <v>364</v>
      </c>
      <c r="F10" s="7">
        <f t="shared" si="3"/>
        <v>27.301917808219184</v>
      </c>
      <c r="G10" s="5">
        <f t="shared" si="0"/>
        <v>0.30139563902389149</v>
      </c>
      <c r="H10">
        <f t="shared" si="4"/>
        <v>7.71446663132747E-3</v>
      </c>
    </row>
    <row r="14" spans="1:8" x14ac:dyDescent="0.3">
      <c r="A14" s="2" t="s">
        <v>0</v>
      </c>
      <c r="B14" s="2" t="s">
        <v>1</v>
      </c>
      <c r="C14" s="2" t="s">
        <v>2</v>
      </c>
      <c r="D14" s="10" t="s">
        <v>6</v>
      </c>
      <c r="E14" s="10" t="s">
        <v>7</v>
      </c>
    </row>
    <row r="15" spans="1:8" x14ac:dyDescent="0.3">
      <c r="A15" s="3">
        <v>0</v>
      </c>
      <c r="B15" s="4"/>
      <c r="C15" s="3">
        <v>71</v>
      </c>
      <c r="D15" s="5" t="e">
        <f>10^18/(6.023*10^23*5.3*10^-6 +(100*#REF!*6.023*10^23)^(2/3))</f>
        <v>#REF!</v>
      </c>
      <c r="E15" t="e">
        <f>SQRT(((6.023*10^23*1.41*10^-7)*D15^2)^2+((2*D15^2*#REF!^-(1/3)*(6.023*10^23)^(2/3)*0.001)/(3))^2)</f>
        <v>#REF!</v>
      </c>
    </row>
    <row r="16" spans="1:8" x14ac:dyDescent="0.3">
      <c r="A16" s="4">
        <v>2.18E-2</v>
      </c>
      <c r="B16" s="3">
        <f>LN(A16)</f>
        <v>-3.8258453091870939</v>
      </c>
      <c r="C16" s="9">
        <v>66.5</v>
      </c>
      <c r="D16" s="5">
        <f t="shared" ref="D16:D23" si="5">10^18/(6.023*10^23*5.19*10^-6 +(100*A16*6.023*10^23)^(2/3))</f>
        <v>0.3186816525561344</v>
      </c>
      <c r="E16" s="1">
        <f t="shared" ref="E16:E23" si="6">D16^2*10^-18*SQRT((6.023*10^23*6.25*10^-8)^2+((2*(A16^(-1/3))*((6.023*10^23)^(2/3))*0.001)/(3))^2)</f>
        <v>3.8230241904952706E-3</v>
      </c>
    </row>
    <row r="17" spans="1:5" x14ac:dyDescent="0.3">
      <c r="A17" s="4">
        <v>5.4699999999999999E-2</v>
      </c>
      <c r="B17" s="3">
        <f t="shared" ref="B17:B23" si="7">LN(A17)</f>
        <v>-2.9058915695542016</v>
      </c>
      <c r="C17" s="3">
        <v>60.87</v>
      </c>
      <c r="D17" s="5">
        <f t="shared" si="5"/>
        <v>0.31765412201552795</v>
      </c>
      <c r="E17" s="1">
        <f t="shared" si="6"/>
        <v>3.7984104768197424E-3</v>
      </c>
    </row>
    <row r="18" spans="1:5" x14ac:dyDescent="0.3">
      <c r="A18" s="5">
        <v>0.111</v>
      </c>
      <c r="B18" s="3">
        <f t="shared" si="7"/>
        <v>-2.1982250776698029</v>
      </c>
      <c r="C18" s="3">
        <v>53.94</v>
      </c>
      <c r="D18" s="5">
        <f t="shared" si="5"/>
        <v>0.31631298114624845</v>
      </c>
      <c r="E18" s="1">
        <f t="shared" si="6"/>
        <v>3.7664042050554801E-3</v>
      </c>
    </row>
    <row r="19" spans="1:5" x14ac:dyDescent="0.3">
      <c r="A19" s="5">
        <v>0.22</v>
      </c>
      <c r="B19" s="3">
        <f t="shared" si="7"/>
        <v>-1.5141277326297755</v>
      </c>
      <c r="C19" s="3">
        <v>45.84</v>
      </c>
      <c r="D19" s="5">
        <f t="shared" si="5"/>
        <v>0.31427437315891404</v>
      </c>
      <c r="E19" s="1">
        <f t="shared" si="6"/>
        <v>3.7180123471539906E-3</v>
      </c>
    </row>
    <row r="20" spans="1:5" x14ac:dyDescent="0.3">
      <c r="A20" s="5">
        <v>0.32900000000000001</v>
      </c>
      <c r="B20" s="3">
        <f t="shared" si="7"/>
        <v>-1.1116975282167652</v>
      </c>
      <c r="C20" s="3">
        <v>40.56</v>
      </c>
      <c r="D20" s="5">
        <f t="shared" si="5"/>
        <v>0.31258164111382963</v>
      </c>
      <c r="E20" s="1">
        <f t="shared" si="6"/>
        <v>3.6780685719538589E-3</v>
      </c>
    </row>
    <row r="21" spans="1:5" x14ac:dyDescent="0.3">
      <c r="A21" s="5">
        <v>0.439</v>
      </c>
      <c r="B21" s="3">
        <f t="shared" si="7"/>
        <v>-0.82325586590696564</v>
      </c>
      <c r="C21" s="3">
        <v>36.770000000000003</v>
      </c>
      <c r="D21" s="5">
        <f t="shared" si="5"/>
        <v>0.31107194798237492</v>
      </c>
      <c r="E21" s="1">
        <f t="shared" si="6"/>
        <v>3.6426260086537994E-3</v>
      </c>
    </row>
    <row r="22" spans="1:5" x14ac:dyDescent="0.3">
      <c r="A22" s="5">
        <v>0.55000000000000004</v>
      </c>
      <c r="B22" s="3">
        <f t="shared" si="7"/>
        <v>-0.59783700075562041</v>
      </c>
      <c r="C22" s="3">
        <v>34.119999999999997</v>
      </c>
      <c r="D22" s="5">
        <f t="shared" si="5"/>
        <v>0.30968548926709255</v>
      </c>
      <c r="E22" s="1">
        <f t="shared" si="6"/>
        <v>3.6102277361964785E-3</v>
      </c>
    </row>
    <row r="23" spans="1:5" x14ac:dyDescent="0.3">
      <c r="A23" s="6">
        <v>0.74</v>
      </c>
      <c r="B23" s="7">
        <f t="shared" si="7"/>
        <v>-0.30110509278392161</v>
      </c>
      <c r="C23" s="7">
        <v>30.43</v>
      </c>
      <c r="D23" s="5">
        <f t="shared" si="5"/>
        <v>0.30753664304685252</v>
      </c>
      <c r="E23" s="1">
        <f t="shared" si="6"/>
        <v>3.5603002409370218E-3</v>
      </c>
    </row>
  </sheetData>
  <sortState xmlns:xlrd2="http://schemas.microsoft.com/office/spreadsheetml/2017/richdata2" ref="C16:C23">
    <sortCondition descending="1" ref="C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GAQ H</dc:creator>
  <cp:lastModifiedBy>GAQ H</cp:lastModifiedBy>
  <dcterms:created xsi:type="dcterms:W3CDTF">2015-06-05T18:19:34Z</dcterms:created>
  <dcterms:modified xsi:type="dcterms:W3CDTF">2023-10-23T13:05:21Z</dcterms:modified>
</cp:coreProperties>
</file>