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enicol/Desktop/CBI310-version2/Chapter 1/"/>
    </mc:Choice>
  </mc:AlternateContent>
  <xr:revisionPtr revIDLastSave="0" documentId="13_ncr:1_{ABAB3719-724E-8346-8DC3-05BBEAAC627B}" xr6:coauthVersionLast="47" xr6:coauthVersionMax="47" xr10:uidLastSave="{00000000-0000-0000-0000-000000000000}"/>
  <bookViews>
    <workbookView xWindow="1580" yWindow="1960" windowWidth="26840" windowHeight="15540" xr2:uid="{0EABB7AB-701F-3740-BEF6-F40A4191B5F2}"/>
  </bookViews>
  <sheets>
    <sheet name="PCF di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J7" i="1"/>
  <c r="K7" i="1" s="1"/>
  <c r="L18" i="1" s="1"/>
  <c r="J6" i="1"/>
  <c r="K6" i="1" s="1"/>
  <c r="L17" i="1" s="1"/>
  <c r="J5" i="1"/>
  <c r="K5" i="1" s="1"/>
  <c r="L16" i="1" s="1"/>
  <c r="E20" i="1"/>
  <c r="D20" i="1"/>
  <c r="C20" i="1"/>
  <c r="B7" i="1"/>
  <c r="B6" i="1"/>
  <c r="B5" i="1"/>
  <c r="K9" i="1" l="1"/>
  <c r="L7" i="1" s="1"/>
  <c r="L6" i="1" l="1"/>
  <c r="L5" i="1"/>
  <c r="L9" i="1" l="1"/>
  <c r="D23" i="1" a="1"/>
  <c r="D23" i="1" s="1"/>
  <c r="D28" i="1" l="1"/>
  <c r="D25" i="1"/>
  <c r="D24" i="1"/>
  <c r="D27" i="1"/>
  <c r="D26" i="1"/>
  <c r="F26" i="1" s="1"/>
  <c r="D29" i="1"/>
</calcChain>
</file>

<file path=xl/sharedStrings.xml><?xml version="1.0" encoding="utf-8"?>
<sst xmlns="http://schemas.openxmlformats.org/spreadsheetml/2006/main" count="35" uniqueCount="23">
  <si>
    <t>kJ/g</t>
  </si>
  <si>
    <t>C</t>
  </si>
  <si>
    <t>H</t>
  </si>
  <si>
    <t>O</t>
  </si>
  <si>
    <t>N</t>
  </si>
  <si>
    <t>Protein</t>
  </si>
  <si>
    <t>Fat</t>
  </si>
  <si>
    <t>Carb</t>
  </si>
  <si>
    <t>Diet on cal</t>
  </si>
  <si>
    <t>Diet on mass (g)</t>
  </si>
  <si>
    <t>Mass frac</t>
  </si>
  <si>
    <t>P</t>
  </si>
  <si>
    <t>F</t>
  </si>
  <si>
    <t>O₂</t>
  </si>
  <si>
    <t>CO₂</t>
  </si>
  <si>
    <t>H20</t>
  </si>
  <si>
    <t>Nout</t>
  </si>
  <si>
    <t>s1</t>
  </si>
  <si>
    <t>s2</t>
  </si>
  <si>
    <t>s3</t>
  </si>
  <si>
    <t>KJ</t>
  </si>
  <si>
    <t>mol/day</t>
  </si>
  <si>
    <t>ml/kg/min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</si>
</sst>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7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C2A4-D2C4-854F-8D5F-BC5325C747FE}">
  <dimension ref="B2:L29"/>
  <sheetViews>
    <sheetView tabSelected="1" workbookViewId="0">
      <selection activeCell="I8" sqref="I8"/>
    </sheetView>
  </sheetViews>
  <sheetFormatPr baseColWidth="10" defaultRowHeight="16" x14ac:dyDescent="0.2"/>
  <cols>
    <col min="6" max="6" width="11.6640625" bestFit="1" customWidth="1"/>
    <col min="11" max="11" width="11.33203125" customWidth="1"/>
    <col min="12" max="12" width="11.6640625" bestFit="1" customWidth="1"/>
  </cols>
  <sheetData>
    <row r="2" spans="2:12" x14ac:dyDescent="0.2">
      <c r="J2" t="s">
        <v>20</v>
      </c>
    </row>
    <row r="3" spans="2:12" x14ac:dyDescent="0.2">
      <c r="I3" t="s">
        <v>8</v>
      </c>
      <c r="J3" s="4">
        <v>7100</v>
      </c>
      <c r="K3" t="s">
        <v>9</v>
      </c>
      <c r="L3" t="s">
        <v>10</v>
      </c>
    </row>
    <row r="4" spans="2:12" x14ac:dyDescent="0.2">
      <c r="B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2:12" x14ac:dyDescent="0.2">
      <c r="B5">
        <f>5.65*4.2</f>
        <v>23.730000000000004</v>
      </c>
      <c r="C5" t="s">
        <v>5</v>
      </c>
      <c r="D5">
        <v>1</v>
      </c>
      <c r="E5">
        <v>1.6</v>
      </c>
      <c r="F5">
        <v>0.32</v>
      </c>
      <c r="G5">
        <v>0.26</v>
      </c>
      <c r="I5" s="4">
        <v>0.3</v>
      </c>
      <c r="J5">
        <f>I5*$J$3</f>
        <v>2130</v>
      </c>
      <c r="K5" s="3">
        <f>J5/B5</f>
        <v>89.759797724399476</v>
      </c>
      <c r="L5" s="2">
        <f>K5/$K$9</f>
        <v>0.27061131126644972</v>
      </c>
    </row>
    <row r="6" spans="2:12" x14ac:dyDescent="0.2">
      <c r="B6">
        <f>9.45*4.2</f>
        <v>39.69</v>
      </c>
      <c r="C6" t="s">
        <v>6</v>
      </c>
      <c r="D6">
        <v>1</v>
      </c>
      <c r="E6">
        <v>2</v>
      </c>
      <c r="F6">
        <v>0.11</v>
      </c>
      <c r="G6">
        <v>0</v>
      </c>
      <c r="I6" s="4">
        <v>0.2</v>
      </c>
      <c r="J6">
        <f>I6*$J$3</f>
        <v>1420</v>
      </c>
      <c r="K6" s="3">
        <f>J6/B6</f>
        <v>35.777273872511969</v>
      </c>
      <c r="L6" s="2">
        <f t="shared" ref="L6:L7" si="0">K6/$K$9</f>
        <v>0.10786270960532214</v>
      </c>
    </row>
    <row r="7" spans="2:12" x14ac:dyDescent="0.2">
      <c r="B7">
        <f>4.1*4.2</f>
        <v>17.22</v>
      </c>
      <c r="C7" t="s">
        <v>7</v>
      </c>
      <c r="D7">
        <v>1</v>
      </c>
      <c r="E7">
        <v>2</v>
      </c>
      <c r="F7">
        <v>1</v>
      </c>
      <c r="G7">
        <v>0</v>
      </c>
      <c r="I7" s="4">
        <f>1-I6-I5</f>
        <v>0.5</v>
      </c>
      <c r="J7">
        <f>I7*$J$3</f>
        <v>3550</v>
      </c>
      <c r="K7" s="3">
        <f>J7/B7</f>
        <v>206.1556329849013</v>
      </c>
      <c r="L7" s="2">
        <f t="shared" si="0"/>
        <v>0.62152597912822816</v>
      </c>
    </row>
    <row r="9" spans="2:12" x14ac:dyDescent="0.2">
      <c r="K9" s="3">
        <f>SUM(K5:K7)</f>
        <v>331.69270458181273</v>
      </c>
      <c r="L9" s="2">
        <f>SUM(L5:L7)</f>
        <v>1</v>
      </c>
    </row>
    <row r="11" spans="2:12" x14ac:dyDescent="0.2">
      <c r="C11" t="s">
        <v>11</v>
      </c>
      <c r="D11" t="s">
        <v>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</row>
    <row r="12" spans="2:12" x14ac:dyDescent="0.2">
      <c r="B12" t="s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L12">
        <v>0</v>
      </c>
    </row>
    <row r="13" spans="2:12" x14ac:dyDescent="0.2">
      <c r="B13" t="s">
        <v>2</v>
      </c>
      <c r="C13">
        <v>1.6</v>
      </c>
      <c r="D13">
        <v>2</v>
      </c>
      <c r="E13">
        <v>2</v>
      </c>
      <c r="F13">
        <v>0</v>
      </c>
      <c r="G13">
        <v>0</v>
      </c>
      <c r="H13">
        <v>2</v>
      </c>
      <c r="I13">
        <v>0</v>
      </c>
      <c r="L13">
        <v>0</v>
      </c>
    </row>
    <row r="14" spans="2:12" x14ac:dyDescent="0.2">
      <c r="B14" t="s">
        <v>3</v>
      </c>
      <c r="C14">
        <v>0.32</v>
      </c>
      <c r="D14">
        <v>1</v>
      </c>
      <c r="E14">
        <v>0.11</v>
      </c>
      <c r="F14">
        <v>2</v>
      </c>
      <c r="G14">
        <v>2</v>
      </c>
      <c r="H14">
        <v>1</v>
      </c>
      <c r="I14">
        <v>0</v>
      </c>
      <c r="L14">
        <v>0</v>
      </c>
    </row>
    <row r="15" spans="2:12" x14ac:dyDescent="0.2">
      <c r="B15" t="s">
        <v>4</v>
      </c>
      <c r="C15">
        <v>0.26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L15">
        <v>0</v>
      </c>
    </row>
    <row r="16" spans="2:12" x14ac:dyDescent="0.2">
      <c r="B16" t="s">
        <v>17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L16">
        <f>-K5/C20</f>
        <v>-4.0143022238103523</v>
      </c>
    </row>
    <row r="17" spans="2:12" x14ac:dyDescent="0.2">
      <c r="B17" t="s">
        <v>18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L17">
        <f>-K6/E20</f>
        <v>-2.2701315908954296</v>
      </c>
    </row>
    <row r="18" spans="2:12" x14ac:dyDescent="0.2">
      <c r="B18" t="s">
        <v>19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L18">
        <f>-K7/D20</f>
        <v>-6.8718544328300437</v>
      </c>
    </row>
    <row r="20" spans="2:12" x14ac:dyDescent="0.2">
      <c r="C20">
        <f>12+C13+C14*16+C15*14</f>
        <v>22.36</v>
      </c>
      <c r="D20">
        <f>12+D13+D14*16+D15*14</f>
        <v>30</v>
      </c>
      <c r="E20">
        <f>12+E13+E14*16+E15*14</f>
        <v>15.76</v>
      </c>
    </row>
    <row r="23" spans="2:12" x14ac:dyDescent="0.2">
      <c r="C23" t="s">
        <v>11</v>
      </c>
      <c r="D23">
        <f t="array" ref="D23:D29">MMULT(MINVERSE(C12:I18),L12:L18)</f>
        <v>-4.0143022238103523</v>
      </c>
    </row>
    <row r="24" spans="2:12" x14ac:dyDescent="0.2">
      <c r="C24" t="s">
        <v>1</v>
      </c>
      <c r="D24">
        <v>-2.2701315908954296</v>
      </c>
    </row>
    <row r="25" spans="2:12" x14ac:dyDescent="0.2">
      <c r="C25" t="s">
        <v>12</v>
      </c>
      <c r="D25">
        <v>-6.8718544328300437</v>
      </c>
    </row>
    <row r="26" spans="2:12" x14ac:dyDescent="0.2">
      <c r="C26" t="s">
        <v>13</v>
      </c>
      <c r="D26">
        <v>-17.17769600385968</v>
      </c>
      <c r="E26" t="s">
        <v>21</v>
      </c>
      <c r="F26" s="2">
        <f>-D26*24451/24/60/75</f>
        <v>3.888998564725676</v>
      </c>
      <c r="G26" t="s">
        <v>22</v>
      </c>
    </row>
    <row r="27" spans="2:12" x14ac:dyDescent="0.2">
      <c r="C27" t="s">
        <v>14</v>
      </c>
      <c r="D27">
        <v>13.156288247535826</v>
      </c>
    </row>
    <row r="28" spans="2:12" x14ac:dyDescent="0.2">
      <c r="C28" t="s">
        <v>15</v>
      </c>
      <c r="D28">
        <v>12.353427802773755</v>
      </c>
    </row>
    <row r="29" spans="2:12" x14ac:dyDescent="0.2">
      <c r="C29" t="s">
        <v>16</v>
      </c>
      <c r="D29">
        <v>1.0437185781906917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PCF diet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W Nicol</dc:creator>
  <cp:lastModifiedBy>Prof. W Nicol</cp:lastModifiedBy>
  <dcterms:created xsi:type="dcterms:W3CDTF">2022-11-03T10:47:53Z</dcterms:created>
  <dcterms:modified xsi:type="dcterms:W3CDTF">2022-11-03T14:00:23Z</dcterms:modified>
</cp:coreProperties>
</file>