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nàn\Documents\"/>
    </mc:Choice>
  </mc:AlternateContent>
  <xr:revisionPtr revIDLastSave="0" documentId="13_ncr:1_{F0177679-D023-4410-8292-C527052F04D9}" xr6:coauthVersionLast="47" xr6:coauthVersionMax="47" xr10:uidLastSave="{00000000-0000-0000-0000-000000000000}"/>
  <bookViews>
    <workbookView xWindow="-120" yWindow="-120" windowWidth="29040" windowHeight="15840" activeTab="2" xr2:uid="{9D85CBE0-03EF-4B08-A006-2A34B6A59854}"/>
  </bookViews>
  <sheets>
    <sheet name="Ingresos" sheetId="4" r:id="rId1"/>
    <sheet name="Lista de precios" sheetId="2" r:id="rId2"/>
    <sheet name="Resum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3" l="1"/>
  <c r="B17" i="3"/>
  <c r="K14" i="3"/>
  <c r="C12" i="3"/>
  <c r="C11" i="3"/>
  <c r="J23" i="4"/>
  <c r="K12" i="3"/>
  <c r="K11" i="3"/>
  <c r="C13" i="3"/>
  <c r="L11" i="4"/>
  <c r="R11" i="4"/>
  <c r="R12" i="4"/>
  <c r="R13" i="4"/>
  <c r="I8" i="3"/>
  <c r="H8" i="3"/>
  <c r="G8" i="3"/>
  <c r="F8" i="3"/>
  <c r="E8" i="3"/>
  <c r="C8" i="3"/>
  <c r="D8" i="3"/>
  <c r="D4" i="3"/>
  <c r="R8" i="4"/>
  <c r="R9" i="4"/>
  <c r="R10" i="4"/>
  <c r="R14" i="4"/>
  <c r="K8" i="3" s="1"/>
  <c r="R7" i="4"/>
  <c r="Q8" i="4"/>
  <c r="Q9" i="4"/>
  <c r="Q10" i="4"/>
  <c r="Q11" i="4"/>
  <c r="Q12" i="4"/>
  <c r="Q13" i="4"/>
  <c r="Q7" i="4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N7" i="4"/>
  <c r="O8" i="4"/>
  <c r="O9" i="4"/>
  <c r="O10" i="4"/>
  <c r="O11" i="4"/>
  <c r="O12" i="4"/>
  <c r="O13" i="4"/>
  <c r="O7" i="4"/>
  <c r="O14" i="4"/>
  <c r="K7" i="3" s="1"/>
  <c r="N8" i="4"/>
  <c r="N9" i="4"/>
  <c r="N10" i="4"/>
  <c r="N11" i="4"/>
  <c r="N12" i="4"/>
  <c r="N13" i="4"/>
  <c r="N14" i="4"/>
  <c r="K6" i="3" s="1"/>
  <c r="L8" i="4"/>
  <c r="D5" i="3" s="1"/>
  <c r="L9" i="4"/>
  <c r="E5" i="3" s="1"/>
  <c r="L10" i="4"/>
  <c r="F5" i="3" s="1"/>
  <c r="G5" i="3"/>
  <c r="L7" i="4"/>
  <c r="I2" i="3"/>
  <c r="C2" i="3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7" i="4"/>
  <c r="J7" i="4" s="1"/>
  <c r="C5" i="3" l="1"/>
  <c r="K7" i="4"/>
  <c r="L12" i="4" s="1"/>
  <c r="C4" i="3"/>
  <c r="K13" i="4"/>
  <c r="I4" i="3"/>
  <c r="K12" i="4"/>
  <c r="H4" i="3"/>
  <c r="K11" i="4"/>
  <c r="G4" i="3"/>
  <c r="K10" i="4"/>
  <c r="F4" i="3"/>
  <c r="K9" i="4"/>
  <c r="E4" i="3"/>
  <c r="K8" i="4"/>
  <c r="L13" i="4" s="1"/>
  <c r="I5" i="3" s="1"/>
  <c r="H5" i="3" l="1"/>
  <c r="L14" i="4"/>
  <c r="K5" i="3" s="1"/>
  <c r="K14" i="4"/>
  <c r="K4" i="3" s="1"/>
  <c r="K9" i="3" s="1"/>
</calcChain>
</file>

<file path=xl/sharedStrings.xml><?xml version="1.0" encoding="utf-8"?>
<sst xmlns="http://schemas.openxmlformats.org/spreadsheetml/2006/main" count="78" uniqueCount="57">
  <si>
    <t>INGRESOS</t>
  </si>
  <si>
    <t>Horas Cancha</t>
  </si>
  <si>
    <t>Diurno</t>
  </si>
  <si>
    <t>Vestuario</t>
  </si>
  <si>
    <t>No</t>
  </si>
  <si>
    <t>Básico</t>
  </si>
  <si>
    <t>Confort</t>
  </si>
  <si>
    <t>Premium</t>
  </si>
  <si>
    <t>Refrigerio</t>
  </si>
  <si>
    <t>Mínimo</t>
  </si>
  <si>
    <t>Abundante</t>
  </si>
  <si>
    <t>Completo</t>
  </si>
  <si>
    <t>Descuentos</t>
  </si>
  <si>
    <t>1 a 10</t>
  </si>
  <si>
    <t>11 a 15</t>
  </si>
  <si>
    <t>16 o más</t>
  </si>
  <si>
    <t>COSTOS</t>
  </si>
  <si>
    <t>Riego de canchas</t>
  </si>
  <si>
    <t>Limpieza de vesturios</t>
  </si>
  <si>
    <t>Reparación de redes</t>
  </si>
  <si>
    <t>Inflar pelotas</t>
  </si>
  <si>
    <t>Normal</t>
  </si>
  <si>
    <t>Domingo</t>
  </si>
  <si>
    <t>Feriado</t>
  </si>
  <si>
    <t>Salario</t>
  </si>
  <si>
    <t>Observaciones</t>
  </si>
  <si>
    <t>Adicionales Diarios</t>
  </si>
  <si>
    <t>Turno 7</t>
  </si>
  <si>
    <t>Turno 6</t>
  </si>
  <si>
    <t>Turno 5</t>
  </si>
  <si>
    <t>Turno 4</t>
  </si>
  <si>
    <t>Turno 3</t>
  </si>
  <si>
    <t>Turno 2</t>
  </si>
  <si>
    <t>Turno 1</t>
  </si>
  <si>
    <t>Personas</t>
  </si>
  <si>
    <t>Hasta</t>
  </si>
  <si>
    <t>Desde</t>
  </si>
  <si>
    <t>Extras</t>
  </si>
  <si>
    <t>Horario</t>
  </si>
  <si>
    <t>Fecha</t>
  </si>
  <si>
    <t>Encargado</t>
  </si>
  <si>
    <t>Resta</t>
  </si>
  <si>
    <t>Final</t>
  </si>
  <si>
    <t>Hora fracción</t>
  </si>
  <si>
    <t>TOTAL</t>
  </si>
  <si>
    <t>Federico</t>
  </si>
  <si>
    <t>Nocturno (por luz)</t>
  </si>
  <si>
    <t>Luz fracción</t>
  </si>
  <si>
    <t>Extra luz</t>
  </si>
  <si>
    <t>Descuento %</t>
  </si>
  <si>
    <t>Descuento $</t>
  </si>
  <si>
    <t>Riego</t>
  </si>
  <si>
    <t>Limpieza</t>
  </si>
  <si>
    <t>Redes</t>
  </si>
  <si>
    <t>Pelotas</t>
  </si>
  <si>
    <t>Jornada</t>
  </si>
  <si>
    <t>El día de hoy se ha dañado el motor de la heladera. He llamado al técnico y me ha asegurado que vendrá mañana por la tarde.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</si>
</sst>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dddd\ dd\ &quot;de&quot;\ mmmm\ &quot;de&quot;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/>
    <xf numFmtId="44" fontId="0" fillId="0" borderId="1" xfId="0" applyNumberFormat="1" applyBorder="1"/>
    <xf numFmtId="0" fontId="0" fillId="3" borderId="1" xfId="0" applyFill="1" applyBorder="1"/>
    <xf numFmtId="44" fontId="0" fillId="0" borderId="1" xfId="1" applyFont="1" applyBorder="1"/>
    <xf numFmtId="0" fontId="1" fillId="3" borderId="1" xfId="0" applyFont="1" applyFill="1" applyBorder="1"/>
    <xf numFmtId="0" fontId="0" fillId="0" borderId="1" xfId="0" applyBorder="1"/>
    <xf numFmtId="20" fontId="0" fillId="0" borderId="1" xfId="0" applyNumberFormat="1" applyBorder="1"/>
    <xf numFmtId="20" fontId="0" fillId="0" borderId="3" xfId="0" applyNumberFormat="1" applyBorder="1"/>
    <xf numFmtId="0" fontId="0" fillId="2" borderId="2" xfId="0" applyFill="1" applyBorder="1" applyAlignment="1">
      <alignment vertical="center"/>
    </xf>
    <xf numFmtId="0" fontId="0" fillId="2" borderId="4" xfId="0" applyFill="1" applyBorder="1"/>
    <xf numFmtId="0" fontId="0" fillId="2" borderId="1" xfId="0" applyFill="1" applyBorder="1"/>
    <xf numFmtId="0" fontId="0" fillId="2" borderId="5" xfId="0" applyFill="1" applyBorder="1"/>
    <xf numFmtId="20" fontId="0" fillId="0" borderId="0" xfId="0" applyNumberFormat="1"/>
    <xf numFmtId="44" fontId="0" fillId="0" borderId="0" xfId="0" applyNumberFormat="1"/>
    <xf numFmtId="44" fontId="1" fillId="0" borderId="0" xfId="0" applyNumberFormat="1" applyFont="1"/>
    <xf numFmtId="0" fontId="0" fillId="3" borderId="0" xfId="0" applyFill="1"/>
    <xf numFmtId="0" fontId="0" fillId="6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20" fontId="0" fillId="0" borderId="9" xfId="0" applyNumberFormat="1" applyBorder="1"/>
    <xf numFmtId="44" fontId="0" fillId="0" borderId="10" xfId="0" applyNumberFormat="1" applyBorder="1"/>
    <xf numFmtId="0" fontId="0" fillId="0" borderId="11" xfId="0" applyBorder="1"/>
    <xf numFmtId="44" fontId="0" fillId="0" borderId="12" xfId="0" applyNumberFormat="1" applyBorder="1"/>
    <xf numFmtId="44" fontId="0" fillId="0" borderId="13" xfId="0" applyNumberFormat="1" applyBorder="1"/>
    <xf numFmtId="20" fontId="0" fillId="0" borderId="11" xfId="0" applyNumberFormat="1" applyBorder="1"/>
    <xf numFmtId="20" fontId="0" fillId="0" borderId="12" xfId="0" applyNumberFormat="1" applyBorder="1"/>
    <xf numFmtId="44" fontId="0" fillId="0" borderId="9" xfId="0" applyNumberFormat="1" applyBorder="1"/>
    <xf numFmtId="44" fontId="0" fillId="0" borderId="11" xfId="0" applyNumberFormat="1" applyBorder="1"/>
    <xf numFmtId="0" fontId="0" fillId="2" borderId="14" xfId="0" applyFill="1" applyBorder="1"/>
    <xf numFmtId="0" fontId="0" fillId="0" borderId="9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5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">
    <dxf>
      <font>
        <b/>
        <i val="0"/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2.xml><?xml version="1.0" encoding="utf-8"?>
<formControlPr xmlns="http://schemas.microsoft.com/office/spreadsheetml/2009/9/main" objectType="CheckBox" checked="Checked" fmlaLink="$J$19" lockText="1" noThreeD="1"/>
</file>

<file path=xl/ctrlProps/ctrlProp3.xml><?xml version="1.0" encoding="utf-8"?>
<formControlPr xmlns="http://schemas.microsoft.com/office/spreadsheetml/2009/9/main" objectType="CheckBox" checked="Checked" fmlaLink="$J$20" lockText="1" noThreeD="1"/>
</file>

<file path=xl/ctrlProps/ctrlProp4.xml><?xml version="1.0" encoding="utf-8"?>
<formControlPr xmlns="http://schemas.microsoft.com/office/spreadsheetml/2009/9/main" objectType="CheckBox" checked="Checked" fmlaLink="$J$21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checked="Checked" firstButton="1" fmlaLink="$J$22" lockText="1" noThreeD="1"/>
</file>

<file path=xl/ctrlProps/ctrlProp7.xml><?xml version="1.0" encoding="utf-8"?>
<formControlPr xmlns="http://schemas.microsoft.com/office/spreadsheetml/2009/9/main" objectType="Radio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15</xdr:row>
          <xdr:rowOff>85725</xdr:rowOff>
        </xdr:from>
        <xdr:to>
          <xdr:col>2</xdr:col>
          <xdr:colOff>676275</xdr:colOff>
          <xdr:row>16</xdr:row>
          <xdr:rowOff>114300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Riego de cancha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15</xdr:row>
          <xdr:rowOff>85725</xdr:rowOff>
        </xdr:from>
        <xdr:to>
          <xdr:col>4</xdr:col>
          <xdr:colOff>295275</xdr:colOff>
          <xdr:row>16</xdr:row>
          <xdr:rowOff>114300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Limpieza vestuario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15</xdr:row>
          <xdr:rowOff>85725</xdr:rowOff>
        </xdr:from>
        <xdr:to>
          <xdr:col>5</xdr:col>
          <xdr:colOff>666750</xdr:colOff>
          <xdr:row>16</xdr:row>
          <xdr:rowOff>114300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Reparación de redes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15</xdr:row>
          <xdr:rowOff>85725</xdr:rowOff>
        </xdr:from>
        <xdr:to>
          <xdr:col>7</xdr:col>
          <xdr:colOff>276225</xdr:colOff>
          <xdr:row>16</xdr:row>
          <xdr:rowOff>114300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Inflar pelotas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57150</xdr:rowOff>
        </xdr:from>
        <xdr:to>
          <xdr:col>3</xdr:col>
          <xdr:colOff>676275</xdr:colOff>
          <xdr:row>21</xdr:row>
          <xdr:rowOff>123825</xdr:rowOff>
        </xdr:to>
        <xdr:sp macro="" textlink="">
          <xdr:nvSpPr>
            <xdr:cNvPr id="1035" name="Group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Tipo de jornada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18</xdr:row>
          <xdr:rowOff>19050</xdr:rowOff>
        </xdr:from>
        <xdr:to>
          <xdr:col>3</xdr:col>
          <xdr:colOff>609600</xdr:colOff>
          <xdr:row>19</xdr:row>
          <xdr:rowOff>47625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Jornada normal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19</xdr:row>
          <xdr:rowOff>152400</xdr:rowOff>
        </xdr:from>
        <xdr:to>
          <xdr:col>3</xdr:col>
          <xdr:colOff>600075</xdr:colOff>
          <xdr:row>21</xdr:row>
          <xdr:rowOff>47625</xdr:rowOff>
        </xdr:to>
        <xdr:sp macro="" textlink="">
          <xdr:nvSpPr>
            <xdr:cNvPr id="1037" name="Option 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Jornada feriado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18</xdr:row>
          <xdr:rowOff>0</xdr:rowOff>
        </xdr:from>
        <xdr:to>
          <xdr:col>6</xdr:col>
          <xdr:colOff>723900</xdr:colOff>
          <xdr:row>21</xdr:row>
          <xdr:rowOff>171450</xdr:rowOff>
        </xdr:to>
        <xdr:sp macro="" textlink="">
          <xdr:nvSpPr>
            <xdr:cNvPr id="1038" name="TextBox1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5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AE0A-9CD8-4C96-A11A-F662B7A44FED}">
  <sheetPr codeName="Hoja1"/>
  <dimension ref="A1:R24"/>
  <sheetViews>
    <sheetView showGridLines="0" zoomScale="98" zoomScaleNormal="98" workbookViewId="0">
      <selection activeCell="A24" sqref="A24:XFD1048576"/>
    </sheetView>
  </sheetViews>
  <sheetFormatPr baseColWidth="10" defaultColWidth="0" defaultRowHeight="15" zeroHeight="1" x14ac:dyDescent="0.25"/>
  <cols>
    <col min="1" max="1" width="2.140625" customWidth="1"/>
    <col min="2" max="8" width="11.42578125" customWidth="1"/>
    <col min="9" max="12" width="11.7109375" hidden="1" customWidth="1"/>
    <col min="13" max="13" width="3.28515625" hidden="1" customWidth="1"/>
    <col min="14" max="18" width="11.7109375" hidden="1" customWidth="1"/>
    <col min="19" max="16384" width="11.42578125" hidden="1"/>
  </cols>
  <sheetData>
    <row r="1" spans="2:18" x14ac:dyDescent="0.25"/>
    <row r="2" spans="2:18" x14ac:dyDescent="0.25">
      <c r="B2" s="12" t="s">
        <v>40</v>
      </c>
      <c r="C2" s="33" t="s">
        <v>45</v>
      </c>
      <c r="D2" s="33"/>
      <c r="E2" s="33"/>
      <c r="F2" s="33"/>
      <c r="G2" s="33"/>
    </row>
    <row r="3" spans="2:18" x14ac:dyDescent="0.25">
      <c r="B3" s="12" t="s">
        <v>39</v>
      </c>
      <c r="C3" s="32">
        <v>44792</v>
      </c>
      <c r="D3" s="32"/>
      <c r="E3" s="32"/>
      <c r="F3" s="32"/>
      <c r="G3" s="32"/>
    </row>
    <row r="4" spans="2:18" x14ac:dyDescent="0.25"/>
    <row r="5" spans="2:18" ht="15.75" thickBot="1" x14ac:dyDescent="0.3">
      <c r="C5" s="36" t="s">
        <v>38</v>
      </c>
      <c r="D5" s="37"/>
      <c r="E5" s="38" t="s">
        <v>37</v>
      </c>
      <c r="F5" s="38"/>
      <c r="G5" s="38"/>
    </row>
    <row r="6" spans="2:18" x14ac:dyDescent="0.25">
      <c r="C6" s="11" t="s">
        <v>36</v>
      </c>
      <c r="D6" s="11" t="s">
        <v>35</v>
      </c>
      <c r="E6" s="10" t="s">
        <v>3</v>
      </c>
      <c r="F6" s="10" t="s">
        <v>8</v>
      </c>
      <c r="G6" s="10" t="s">
        <v>34</v>
      </c>
      <c r="I6" s="18" t="s">
        <v>41</v>
      </c>
      <c r="J6" s="19" t="s">
        <v>42</v>
      </c>
      <c r="K6" s="19" t="s">
        <v>44</v>
      </c>
      <c r="L6" s="20" t="s">
        <v>48</v>
      </c>
      <c r="M6" s="17"/>
      <c r="N6" s="18" t="s">
        <v>3</v>
      </c>
      <c r="O6" s="20" t="s">
        <v>8</v>
      </c>
      <c r="Q6" s="18" t="s">
        <v>49</v>
      </c>
      <c r="R6" s="30" t="s">
        <v>50</v>
      </c>
    </row>
    <row r="7" spans="2:18" x14ac:dyDescent="0.25">
      <c r="B7" s="9" t="s">
        <v>33</v>
      </c>
      <c r="C7" s="8">
        <v>0.375</v>
      </c>
      <c r="D7" s="7">
        <v>0.4375</v>
      </c>
      <c r="E7" s="6" t="s">
        <v>4</v>
      </c>
      <c r="F7" s="6" t="s">
        <v>5</v>
      </c>
      <c r="G7" s="6">
        <v>10</v>
      </c>
      <c r="I7" s="21">
        <f>D7-C7</f>
        <v>6.25E-2</v>
      </c>
      <c r="J7" s="13">
        <f>IF(HOUR(I7)&lt;1,_xlfn.CEILING.MATH(I7,"01:00"),_xlfn.CEILING.MATH(I7,"00:10"))</f>
        <v>6.25E-2</v>
      </c>
      <c r="K7" s="14">
        <f>(HOUR(J7)*'Lista de precios'!$C$5+MINUTE(J7)/10*'Lista de precios'!$E$5)*G7</f>
        <v>1450</v>
      </c>
      <c r="L7" s="22">
        <f>IF(C7&gt;0.75,(HOUR(J7)*'Lista de precios'!$D$5+MINUTE(K2)/10*'Lista de precios'!$F$5)*G7,0)</f>
        <v>0</v>
      </c>
      <c r="M7" s="14"/>
      <c r="N7" s="28">
        <f>IF(E7='Lista de precios'!$C$6,'Lista de precios'!$C$7,IF(E7='Lista de precios'!$D$6,'Lista de precios'!$D$7,IF(E7='Lista de precios'!$E$6,'Lista de precios'!$E$7,IF(E7='Lista de precios'!$F$6,'Lista de precios'!$F$7,0))))*G7</f>
        <v>0</v>
      </c>
      <c r="O7" s="22">
        <f>IF(F7='Lista de precios'!$C$8,'Lista de precios'!$C$9,IF(F7='Lista de precios'!$D$8,'Lista de precios'!$D$9,IF(F7='Lista de precios'!$E$8,'Lista de precios'!$E$9,IF(F7='Lista de precios'!$F$8,'Lista de precios'!$F$9,IF(F7='Lista de precios'!$G$9,'Lista de precios'!$G$9,0)))))*G7</f>
        <v>1100</v>
      </c>
      <c r="Q7" s="31">
        <f>IF(G7&lt;=10, 'Lista de precios'!$C$11, IF(Ingresos!G7&lt;=15,'Lista de precios'!$D$11, 'Lista de precios'!$E$11))</f>
        <v>0</v>
      </c>
      <c r="R7" s="22">
        <f>(K7+L7+N7+O7)*(Q7/100)</f>
        <v>0</v>
      </c>
    </row>
    <row r="8" spans="2:18" x14ac:dyDescent="0.25">
      <c r="B8" s="9" t="s">
        <v>32</v>
      </c>
      <c r="C8" s="8">
        <v>0.4375</v>
      </c>
      <c r="D8" s="7">
        <v>0.50069444444444444</v>
      </c>
      <c r="E8" s="6" t="s">
        <v>6</v>
      </c>
      <c r="F8" s="6" t="s">
        <v>4</v>
      </c>
      <c r="G8" s="6">
        <v>12</v>
      </c>
      <c r="I8" s="21">
        <f t="shared" ref="I8:I13" si="0">D8-C8</f>
        <v>6.3194444444444442E-2</v>
      </c>
      <c r="J8" s="13">
        <f t="shared" ref="J8:J13" si="1">IF(HOUR(I8)&lt;1,_xlfn.CEILING.MATH(I8,"01:00"),_xlfn.CEILING.MATH(I8,"00:10"))</f>
        <v>6.9444444444444448E-2</v>
      </c>
      <c r="K8" s="14">
        <f>(HOUR(J8)*'Lista de precios'!$C$5+MINUTE(J8)/10*'Lista de precios'!$E$5)*G8</f>
        <v>1920</v>
      </c>
      <c r="L8" s="22">
        <f>IF(C8&gt;0.75,(HOUR(J8)*'Lista de precios'!$D$5+MINUTE(K3)/10*'Lista de precios'!$F$5)*G8,0)</f>
        <v>0</v>
      </c>
      <c r="M8" s="14"/>
      <c r="N8" s="28">
        <f>IF(E8='Lista de precios'!$C$6,'Lista de precios'!$C$7,IF(E8='Lista de precios'!$D$6,'Lista de precios'!$D$7,IF(E8='Lista de precios'!$E$6,'Lista de precios'!$E$7,IF(E8='Lista de precios'!$F$6,'Lista de precios'!$F$7,0))))*G8</f>
        <v>720</v>
      </c>
      <c r="O8" s="22">
        <f>IF(F8='Lista de precios'!$C$8,'Lista de precios'!$C$9,IF(F8='Lista de precios'!$D$8,'Lista de precios'!$D$9,IF(F8='Lista de precios'!$E$8,'Lista de precios'!$E$9,IF(F8='Lista de precios'!$F$8,'Lista de precios'!$F$9,IF(F8='Lista de precios'!$G$9,'Lista de precios'!$G$9,0)))))*G8</f>
        <v>0</v>
      </c>
      <c r="Q8" s="31">
        <f>IF(G8&lt;=10, 'Lista de precios'!$C$11, IF(Ingresos!G8&lt;=15,'Lista de precios'!$D$11, 'Lista de precios'!$E$11))</f>
        <v>10</v>
      </c>
      <c r="R8" s="22">
        <f t="shared" ref="R8:R13" si="2">(K8+L8+N8+O8)*(Q8/100)</f>
        <v>264</v>
      </c>
    </row>
    <row r="9" spans="2:18" x14ac:dyDescent="0.25">
      <c r="B9" s="9" t="s">
        <v>31</v>
      </c>
      <c r="C9" s="8">
        <v>0.51041666666666663</v>
      </c>
      <c r="D9" s="7">
        <v>0.59166666666666667</v>
      </c>
      <c r="E9" s="6" t="s">
        <v>5</v>
      </c>
      <c r="F9" s="6" t="s">
        <v>9</v>
      </c>
      <c r="G9" s="6">
        <v>11</v>
      </c>
      <c r="I9" s="21">
        <f t="shared" si="0"/>
        <v>8.1250000000000044E-2</v>
      </c>
      <c r="J9" s="13">
        <f t="shared" si="1"/>
        <v>8.3333333333333329E-2</v>
      </c>
      <c r="K9" s="14">
        <f>(HOUR(J9)*'Lista de precios'!$C$5+MINUTE(J9)/10*'Lista de precios'!$E$5)*G9</f>
        <v>2200</v>
      </c>
      <c r="L9" s="22">
        <f>IF(C9&gt;0.75,(HOUR(J9)*'Lista de precios'!$D$5+MINUTE(K4)/10*'Lista de precios'!$F$5)*G9,0)</f>
        <v>0</v>
      </c>
      <c r="M9" s="14"/>
      <c r="N9" s="28">
        <f>IF(E9='Lista de precios'!$C$6,'Lista de precios'!$C$7,IF(E9='Lista de precios'!$D$6,'Lista de precios'!$D$7,IF(E9='Lista de precios'!$E$6,'Lista de precios'!$E$7,IF(E9='Lista de precios'!$F$6,'Lista de precios'!$F$7,0))))*G9</f>
        <v>330</v>
      </c>
      <c r="O9" s="22">
        <f>IF(F9='Lista de precios'!$C$8,'Lista de precios'!$C$9,IF(F9='Lista de precios'!$D$8,'Lista de precios'!$D$9,IF(F9='Lista de precios'!$E$8,'Lista de precios'!$E$9,IF(F9='Lista de precios'!$F$8,'Lista de precios'!$F$9,IF(F9='Lista de precios'!$G$9,'Lista de precios'!$G$9,0)))))*G9</f>
        <v>990</v>
      </c>
      <c r="Q9" s="31">
        <f>IF(G9&lt;=10, 'Lista de precios'!$C$11, IF(Ingresos!G9&lt;=15,'Lista de precios'!$D$11, 'Lista de precios'!$E$11))</f>
        <v>10</v>
      </c>
      <c r="R9" s="22">
        <f t="shared" si="2"/>
        <v>352</v>
      </c>
    </row>
    <row r="10" spans="2:18" x14ac:dyDescent="0.25">
      <c r="B10" s="9" t="s">
        <v>30</v>
      </c>
      <c r="C10" s="8">
        <v>0.625</v>
      </c>
      <c r="D10" s="7">
        <v>0.66527777777777775</v>
      </c>
      <c r="E10" s="6" t="s">
        <v>7</v>
      </c>
      <c r="F10" s="6" t="s">
        <v>10</v>
      </c>
      <c r="G10" s="6">
        <v>17</v>
      </c>
      <c r="I10" s="21">
        <f t="shared" si="0"/>
        <v>4.0277777777777746E-2</v>
      </c>
      <c r="J10" s="13">
        <f t="shared" si="1"/>
        <v>4.1666666666666664E-2</v>
      </c>
      <c r="K10" s="14">
        <f>(HOUR(J10)*'Lista de precios'!$C$5+MINUTE(J10)/10*'Lista de precios'!$E$5)*G10</f>
        <v>1700</v>
      </c>
      <c r="L10" s="22">
        <f>IF(C10&gt;0.75,(HOUR(J10)*'Lista de precios'!$D$5+MINUTE(K5)/10*'Lista de precios'!$F$5)*G10,0)</f>
        <v>0</v>
      </c>
      <c r="M10" s="14"/>
      <c r="N10" s="28">
        <f>IF(E10='Lista de precios'!$C$6,'Lista de precios'!$C$7,IF(E10='Lista de precios'!$D$6,'Lista de precios'!$D$7,IF(E10='Lista de precios'!$E$6,'Lista de precios'!$E$7,IF(E10='Lista de precios'!$F$6,'Lista de precios'!$F$7,0))))*G10</f>
        <v>2040</v>
      </c>
      <c r="O10" s="22">
        <f>IF(F10='Lista de precios'!$C$8,'Lista de precios'!$C$9,IF(F10='Lista de precios'!$D$8,'Lista de precios'!$D$9,IF(F10='Lista de precios'!$E$8,'Lista de precios'!$E$9,IF(F10='Lista de precios'!$F$8,'Lista de precios'!$F$9,IF(F10='Lista de precios'!$G$9,'Lista de precios'!$G$9,0)))))*G10</f>
        <v>2210</v>
      </c>
      <c r="Q10" s="31">
        <f>IF(G10&lt;=10, 'Lista de precios'!$C$11, IF(Ingresos!G10&lt;=15,'Lista de precios'!$D$11, 'Lista de precios'!$E$11))</f>
        <v>15</v>
      </c>
      <c r="R10" s="22">
        <f t="shared" si="2"/>
        <v>892.5</v>
      </c>
    </row>
    <row r="11" spans="2:18" x14ac:dyDescent="0.25">
      <c r="B11" s="9" t="s">
        <v>29</v>
      </c>
      <c r="C11" s="8">
        <v>0.72222222222222221</v>
      </c>
      <c r="D11" s="7">
        <v>0.75416666666666676</v>
      </c>
      <c r="E11" s="6" t="s">
        <v>4</v>
      </c>
      <c r="F11" s="6" t="s">
        <v>11</v>
      </c>
      <c r="G11" s="6">
        <v>13</v>
      </c>
      <c r="I11" s="21">
        <f t="shared" si="0"/>
        <v>3.1944444444444553E-2</v>
      </c>
      <c r="J11" s="13">
        <f t="shared" si="1"/>
        <v>4.1666666666666664E-2</v>
      </c>
      <c r="K11" s="14">
        <f>(HOUR(J11)*'Lista de precios'!$C$5+MINUTE(J11)/10*'Lista de precios'!$E$5)*G11</f>
        <v>1300</v>
      </c>
      <c r="L11" s="22">
        <f>IF(C11&gt;0.75,(HOUR(J11)*'Lista de precios'!$D$5+MINUTE(K6)/10*'Lista de precios'!$F$5)*G11,0)</f>
        <v>0</v>
      </c>
      <c r="M11" s="14"/>
      <c r="N11" s="28">
        <f>IF(E11='Lista de precios'!$C$6,'Lista de precios'!$C$7,IF(E11='Lista de precios'!$D$6,'Lista de precios'!$D$7,IF(E11='Lista de precios'!$E$6,'Lista de precios'!$E$7,IF(E11='Lista de precios'!$F$6,'Lista de precios'!$F$7,0))))*G11</f>
        <v>0</v>
      </c>
      <c r="O11" s="22">
        <f>IF(F11='Lista de precios'!$C$8,'Lista de precios'!$C$9,IF(F11='Lista de precios'!$D$8,'Lista de precios'!$D$9,IF(F11='Lista de precios'!$E$8,'Lista de precios'!$E$9,IF(F11='Lista de precios'!$F$8,'Lista de precios'!$F$9,IF(F11='Lista de precios'!$G$9,'Lista de precios'!$G$9,0)))))*G11</f>
        <v>0</v>
      </c>
      <c r="Q11" s="31">
        <f>IF(G11&lt;=10, 'Lista de precios'!$C$11, IF(Ingresos!G11&lt;=15,'Lista de precios'!$D$11, 'Lista de precios'!$E$11))</f>
        <v>10</v>
      </c>
      <c r="R11" s="22">
        <f t="shared" si="2"/>
        <v>130</v>
      </c>
    </row>
    <row r="12" spans="2:18" x14ac:dyDescent="0.25">
      <c r="B12" s="9" t="s">
        <v>28</v>
      </c>
      <c r="C12" s="8">
        <v>0.80555555555555547</v>
      </c>
      <c r="D12" s="7">
        <v>0.86944444444444446</v>
      </c>
      <c r="E12" s="6" t="s">
        <v>4</v>
      </c>
      <c r="F12" s="6" t="s">
        <v>5</v>
      </c>
      <c r="G12" s="6">
        <v>10</v>
      </c>
      <c r="I12" s="21">
        <f t="shared" si="0"/>
        <v>6.3888888888888995E-2</v>
      </c>
      <c r="J12" s="13">
        <f t="shared" si="1"/>
        <v>6.9444444444444448E-2</v>
      </c>
      <c r="K12" s="14">
        <f>(HOUR(J12)*'Lista de precios'!$C$5+MINUTE(J12)/10*'Lista de precios'!$E$5)*G12</f>
        <v>1600</v>
      </c>
      <c r="L12" s="22">
        <f>IF(C12&gt;0.75,(HOUR(J12)*'Lista de precios'!$D$5+MINUTE(K7)/10*'Lista de precios'!$F$5)*G12,0)</f>
        <v>80</v>
      </c>
      <c r="M12" s="14"/>
      <c r="N12" s="28">
        <f>IF(E12='Lista de precios'!$C$6,'Lista de precios'!$C$7,IF(E12='Lista de precios'!$D$6,'Lista de precios'!$D$7,IF(E12='Lista de precios'!$E$6,'Lista de precios'!$E$7,IF(E12='Lista de precios'!$F$6,'Lista de precios'!$F$7,0))))*G12</f>
        <v>0</v>
      </c>
      <c r="O12" s="22">
        <f>IF(F12='Lista de precios'!$C$8,'Lista de precios'!$C$9,IF(F12='Lista de precios'!$D$8,'Lista de precios'!$D$9,IF(F12='Lista de precios'!$E$8,'Lista de precios'!$E$9,IF(F12='Lista de precios'!$F$8,'Lista de precios'!$F$9,IF(F12='Lista de precios'!$G$9,'Lista de precios'!$G$9,0)))))*G12</f>
        <v>1100</v>
      </c>
      <c r="Q12" s="31">
        <f>IF(G12&lt;=10, 'Lista de precios'!$C$11, IF(Ingresos!G12&lt;=15,'Lista de precios'!$D$11, 'Lista de precios'!$E$11))</f>
        <v>0</v>
      </c>
      <c r="R12" s="22">
        <f t="shared" si="2"/>
        <v>0</v>
      </c>
    </row>
    <row r="13" spans="2:18" ht="15.75" thickBot="1" x14ac:dyDescent="0.3">
      <c r="B13" s="9" t="s">
        <v>27</v>
      </c>
      <c r="C13" s="8">
        <v>0.88541666666666663</v>
      </c>
      <c r="D13" s="7">
        <v>0.92847222222222225</v>
      </c>
      <c r="E13" s="6" t="s">
        <v>4</v>
      </c>
      <c r="F13" s="6" t="s">
        <v>10</v>
      </c>
      <c r="G13" s="6">
        <v>14</v>
      </c>
      <c r="I13" s="26">
        <f t="shared" si="0"/>
        <v>4.3055555555555625E-2</v>
      </c>
      <c r="J13" s="27">
        <f t="shared" si="1"/>
        <v>4.8611111111111105E-2</v>
      </c>
      <c r="K13" s="24">
        <f>(HOUR(J13)*'Lista de precios'!$C$5+MINUTE(J13)/10*'Lista de precios'!$E$5)*G13</f>
        <v>1610</v>
      </c>
      <c r="L13" s="25">
        <f>IF(C13&gt;0.75,(HOUR(J13)*'Lista de precios'!$D$5+MINUTE(K8)/10*'Lista de precios'!$F$5)*G13,0)</f>
        <v>112</v>
      </c>
      <c r="M13" s="14"/>
      <c r="N13" s="29">
        <f>IF(E13='Lista de precios'!$C$6,'Lista de precios'!$C$7,IF(E13='Lista de precios'!$D$6,'Lista de precios'!$D$7,IF(E13='Lista de precios'!$E$6,'Lista de precios'!$E$7,IF(E13='Lista de precios'!$F$6,'Lista de precios'!$F$7,0))))*G13</f>
        <v>0</v>
      </c>
      <c r="O13" s="25">
        <f>IF(F13='Lista de precios'!$C$8,'Lista de precios'!$C$9,IF(F13='Lista de precios'!$D$8,'Lista de precios'!$D$9,IF(F13='Lista de precios'!$E$8,'Lista de precios'!$E$9,IF(F13='Lista de precios'!$F$8,'Lista de precios'!$F$9,IF(F13='Lista de precios'!$G$9,'Lista de precios'!$G$9,0)))))*G13</f>
        <v>1820</v>
      </c>
      <c r="Q13" s="23">
        <f>IF(G13&lt;=10, 'Lista de precios'!$C$11, IF(Ingresos!G13&lt;=15,'Lista de precios'!$D$11, 'Lista de precios'!$E$11))</f>
        <v>10</v>
      </c>
      <c r="R13" s="25">
        <f t="shared" si="2"/>
        <v>354.20000000000005</v>
      </c>
    </row>
    <row r="14" spans="2:18" x14ac:dyDescent="0.25">
      <c r="K14" s="15">
        <f>SUM(K7:K13)</f>
        <v>11780</v>
      </c>
      <c r="L14" s="15">
        <f>SUM(L7:L13)</f>
        <v>192</v>
      </c>
      <c r="M14" s="14"/>
      <c r="N14" s="15">
        <f>SUM(N7:N13)</f>
        <v>3090</v>
      </c>
      <c r="O14" s="15">
        <f>SUM(O7:O13)</f>
        <v>7220</v>
      </c>
      <c r="R14" s="15">
        <f>SUM(R7:R13)</f>
        <v>1992.7</v>
      </c>
    </row>
    <row r="15" spans="2:18" x14ac:dyDescent="0.25">
      <c r="B15" s="39" t="s">
        <v>26</v>
      </c>
      <c r="C15" s="39"/>
      <c r="D15" s="39"/>
      <c r="E15" s="39"/>
      <c r="F15" s="39"/>
      <c r="G15" s="39"/>
    </row>
    <row r="16" spans="2:18" x14ac:dyDescent="0.25">
      <c r="B16" s="40"/>
      <c r="C16" s="40"/>
      <c r="D16" s="40"/>
      <c r="E16" s="40"/>
      <c r="F16" s="40"/>
      <c r="G16" s="40"/>
    </row>
    <row r="17" spans="2:10" x14ac:dyDescent="0.25">
      <c r="B17" s="40"/>
      <c r="C17" s="40"/>
      <c r="D17" s="40"/>
      <c r="E17" s="40"/>
      <c r="F17" s="40"/>
      <c r="G17" s="40"/>
    </row>
    <row r="18" spans="2:10" x14ac:dyDescent="0.25">
      <c r="B18" s="34"/>
      <c r="C18" s="34"/>
      <c r="D18" s="34"/>
      <c r="E18" s="35" t="s">
        <v>25</v>
      </c>
      <c r="F18" s="35"/>
      <c r="G18" s="35"/>
      <c r="I18" s="16" t="s">
        <v>51</v>
      </c>
      <c r="J18" t="b">
        <v>1</v>
      </c>
    </row>
    <row r="19" spans="2:10" x14ac:dyDescent="0.25">
      <c r="B19" s="34"/>
      <c r="C19" s="34"/>
      <c r="D19" s="34"/>
      <c r="E19" s="35"/>
      <c r="F19" s="35"/>
      <c r="G19" s="35"/>
      <c r="I19" s="16" t="s">
        <v>52</v>
      </c>
      <c r="J19" t="b">
        <v>1</v>
      </c>
    </row>
    <row r="20" spans="2:10" x14ac:dyDescent="0.25">
      <c r="B20" s="34"/>
      <c r="C20" s="34"/>
      <c r="D20" s="34"/>
      <c r="E20" s="35"/>
      <c r="F20" s="35"/>
      <c r="G20" s="35"/>
      <c r="I20" s="16" t="s">
        <v>53</v>
      </c>
      <c r="J20" t="b">
        <v>1</v>
      </c>
    </row>
    <row r="21" spans="2:10" x14ac:dyDescent="0.25">
      <c r="B21" s="34"/>
      <c r="C21" s="34"/>
      <c r="D21" s="34"/>
      <c r="E21" s="35"/>
      <c r="F21" s="35"/>
      <c r="G21" s="35"/>
      <c r="I21" s="16" t="s">
        <v>54</v>
      </c>
      <c r="J21" t="b">
        <v>1</v>
      </c>
    </row>
    <row r="22" spans="2:10" x14ac:dyDescent="0.25">
      <c r="B22" s="34"/>
      <c r="C22" s="34"/>
      <c r="D22" s="34"/>
      <c r="E22" s="35"/>
      <c r="F22" s="35"/>
      <c r="G22" s="35"/>
      <c r="I22" s="16" t="s">
        <v>55</v>
      </c>
      <c r="J22">
        <v>1</v>
      </c>
    </row>
    <row r="23" spans="2:10" x14ac:dyDescent="0.25">
      <c r="I23" s="16" t="s">
        <v>22</v>
      </c>
      <c r="J23">
        <f>IF(WEEKDAY(C3)=1,3,J22)</f>
        <v>1</v>
      </c>
    </row>
    <row r="24" spans="2:10" hidden="1" x14ac:dyDescent="0.25">
      <c r="J24" t="s">
        <v>56</v>
      </c>
    </row>
  </sheetData>
  <mergeCells count="8">
    <mergeCell ref="C3:G3"/>
    <mergeCell ref="C2:G2"/>
    <mergeCell ref="B18:D22"/>
    <mergeCell ref="E18:G22"/>
    <mergeCell ref="C5:D5"/>
    <mergeCell ref="E5:G5"/>
    <mergeCell ref="B15:G15"/>
    <mergeCell ref="B16:G17"/>
  </mergeCells>
  <dataValidations count="4">
    <dataValidation type="date" operator="greaterThanOrEqual" allowBlank="1" showInputMessage="1" showErrorMessage="1" sqref="C3:G3" xr:uid="{033B8A46-6EAC-41E1-BA81-1FAD7EDD0E51}">
      <formula1>TODAY()</formula1>
    </dataValidation>
    <dataValidation type="time" allowBlank="1" showInputMessage="1" showErrorMessage="1" sqref="C7" xr:uid="{4A066D05-BDBC-4B21-89A9-4D141574EC76}">
      <formula1>0.375</formula1>
      <formula2>0.958333333333333</formula2>
    </dataValidation>
    <dataValidation type="time" allowBlank="1" showInputMessage="1" showErrorMessage="1" sqref="D7:D13" xr:uid="{B335E732-1FB8-478A-9A5D-CB68F34C0FF2}">
      <formula1>C7</formula1>
      <formula2>0.958333333333333</formula2>
    </dataValidation>
    <dataValidation type="time" allowBlank="1" showInputMessage="1" showErrorMessage="1" sqref="C8:C13" xr:uid="{FC280956-94BA-44E7-B205-5ACBB9F9E67A}">
      <formula1>D7</formula1>
      <formula2>0.958333333333333</formula2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38" r:id="rId4" name="TextBox1">
          <controlPr defaultSize="0" autoLine="0" linkedCell="J24" r:id="rId5">
            <anchor moveWithCells="1">
              <from>
                <xdr:col>4</xdr:col>
                <xdr:colOff>19050</xdr:colOff>
                <xdr:row>18</xdr:row>
                <xdr:rowOff>0</xdr:rowOff>
              </from>
              <to>
                <xdr:col>6</xdr:col>
                <xdr:colOff>723900</xdr:colOff>
                <xdr:row>21</xdr:row>
                <xdr:rowOff>171450</xdr:rowOff>
              </to>
            </anchor>
          </controlPr>
        </control>
      </mc:Choice>
      <mc:Fallback>
        <control shapeId="1038" r:id="rId4" name="TextBox1"/>
      </mc:Fallback>
    </mc:AlternateContent>
    <mc:AlternateContent xmlns:mc="http://schemas.openxmlformats.org/markup-compatibility/2006">
      <mc:Choice Requires="x14">
        <control shapeId="1026" r:id="rId6" name="Check Box 2">
          <controlPr defaultSize="0" autoFill="0" autoLine="0" autoPict="0">
            <anchor moveWithCells="1">
              <from>
                <xdr:col>1</xdr:col>
                <xdr:colOff>200025</xdr:colOff>
                <xdr:row>15</xdr:row>
                <xdr:rowOff>85725</xdr:rowOff>
              </from>
              <to>
                <xdr:col>2</xdr:col>
                <xdr:colOff>676275</xdr:colOff>
                <xdr:row>16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7" r:id="rId7" name="Check Box 3">
          <controlPr defaultSize="0" autoFill="0" autoLine="0" autoPict="0">
            <anchor moveWithCells="1">
              <from>
                <xdr:col>2</xdr:col>
                <xdr:colOff>581025</xdr:colOff>
                <xdr:row>15</xdr:row>
                <xdr:rowOff>85725</xdr:rowOff>
              </from>
              <to>
                <xdr:col>4</xdr:col>
                <xdr:colOff>295275</xdr:colOff>
                <xdr:row>16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8" r:id="rId8" name="Check Box 4">
          <controlPr defaultSize="0" autoFill="0" autoLine="0" autoPict="0">
            <anchor moveWithCells="1">
              <from>
                <xdr:col>4</xdr:col>
                <xdr:colOff>190500</xdr:colOff>
                <xdr:row>15</xdr:row>
                <xdr:rowOff>85725</xdr:rowOff>
              </from>
              <to>
                <xdr:col>5</xdr:col>
                <xdr:colOff>666750</xdr:colOff>
                <xdr:row>16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9" r:id="rId9" name="Check Box 5">
          <controlPr defaultSize="0" autoFill="0" autoLine="0" autoPict="0">
            <anchor moveWithCells="1">
              <from>
                <xdr:col>5</xdr:col>
                <xdr:colOff>561975</xdr:colOff>
                <xdr:row>15</xdr:row>
                <xdr:rowOff>85725</xdr:rowOff>
              </from>
              <to>
                <xdr:col>7</xdr:col>
                <xdr:colOff>276225</xdr:colOff>
                <xdr:row>16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5" r:id="rId10" name="Group Box 11">
          <controlPr defaultSize="0" autoFill="0" autoPict="0">
            <anchor moveWithCells="1">
              <from>
                <xdr:col>1</xdr:col>
                <xdr:colOff>47625</xdr:colOff>
                <xdr:row>17</xdr:row>
                <xdr:rowOff>57150</xdr:rowOff>
              </from>
              <to>
                <xdr:col>3</xdr:col>
                <xdr:colOff>676275</xdr:colOff>
                <xdr:row>21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6" r:id="rId11" name="Option Button 12">
          <controlPr defaultSize="0" autoFill="0" autoLine="0" autoPict="0">
            <anchor moveWithCells="1">
              <from>
                <xdr:col>1</xdr:col>
                <xdr:colOff>104775</xdr:colOff>
                <xdr:row>18</xdr:row>
                <xdr:rowOff>19050</xdr:rowOff>
              </from>
              <to>
                <xdr:col>3</xdr:col>
                <xdr:colOff>609600</xdr:colOff>
                <xdr:row>19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7" r:id="rId12" name="Option Button 13">
          <controlPr defaultSize="0" autoFill="0" autoLine="0" autoPict="0">
            <anchor moveWithCells="1">
              <from>
                <xdr:col>1</xdr:col>
                <xdr:colOff>114300</xdr:colOff>
                <xdr:row>19</xdr:row>
                <xdr:rowOff>152400</xdr:rowOff>
              </from>
              <to>
                <xdr:col>3</xdr:col>
                <xdr:colOff>600075</xdr:colOff>
                <xdr:row>21</xdr:row>
                <xdr:rowOff>47625</xdr:rowOff>
              </to>
            </anchor>
          </controlPr>
        </control>
      </mc:Choice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BEFD3B5-4D0D-4436-A906-42590F895FE0}">
          <x14:formula1>
            <xm:f>'Lista de precios'!$C$6:$F$6</xm:f>
          </x14:formula1>
          <xm:sqref>E7:E13</xm:sqref>
        </x14:dataValidation>
        <x14:dataValidation type="list" allowBlank="1" showInputMessage="1" showErrorMessage="1" xr:uid="{7B4FFEEE-EF9F-44FC-AC95-31367A9B4ADC}">
          <x14:formula1>
            <xm:f>'Lista de precios'!$C$8:$G$8</xm:f>
          </x14:formula1>
          <xm:sqref>F7:F13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655D-3006-4FD9-B3FD-DE929383C768}">
  <sheetPr codeName="Hoja2"/>
  <dimension ref="B2:G21"/>
  <sheetViews>
    <sheetView zoomScaleNormal="100" workbookViewId="0">
      <selection activeCell="F15" sqref="F15"/>
    </sheetView>
  </sheetViews>
  <sheetFormatPr baseColWidth="10" defaultRowHeight="15" x14ac:dyDescent="0.25"/>
  <cols>
    <col min="2" max="7" width="18.140625" customWidth="1"/>
  </cols>
  <sheetData>
    <row r="2" spans="2:7" ht="15.75" x14ac:dyDescent="0.25">
      <c r="B2" s="44" t="s">
        <v>0</v>
      </c>
      <c r="C2" s="44"/>
      <c r="D2" s="44"/>
    </row>
    <row r="4" spans="2:7" x14ac:dyDescent="0.25">
      <c r="B4" s="43" t="s">
        <v>1</v>
      </c>
      <c r="C4" s="1" t="s">
        <v>2</v>
      </c>
      <c r="D4" s="1" t="s">
        <v>46</v>
      </c>
      <c r="E4" s="1" t="s">
        <v>43</v>
      </c>
      <c r="F4" s="1" t="s">
        <v>47</v>
      </c>
    </row>
    <row r="5" spans="2:7" x14ac:dyDescent="0.25">
      <c r="B5" s="43"/>
      <c r="C5" s="2">
        <v>100</v>
      </c>
      <c r="D5" s="2">
        <v>8</v>
      </c>
      <c r="E5" s="2">
        <v>15</v>
      </c>
      <c r="F5" s="2">
        <v>1.5</v>
      </c>
    </row>
    <row r="6" spans="2:7" x14ac:dyDescent="0.25">
      <c r="B6" s="43" t="s">
        <v>3</v>
      </c>
      <c r="C6" s="1" t="s">
        <v>4</v>
      </c>
      <c r="D6" s="1" t="s">
        <v>5</v>
      </c>
      <c r="E6" s="1" t="s">
        <v>6</v>
      </c>
      <c r="F6" s="1" t="s">
        <v>7</v>
      </c>
    </row>
    <row r="7" spans="2:7" x14ac:dyDescent="0.25">
      <c r="B7" s="43"/>
      <c r="C7" s="2">
        <v>0</v>
      </c>
      <c r="D7" s="2">
        <v>30</v>
      </c>
      <c r="E7" s="2">
        <v>60</v>
      </c>
      <c r="F7" s="2">
        <v>120</v>
      </c>
    </row>
    <row r="8" spans="2:7" x14ac:dyDescent="0.25">
      <c r="B8" s="43" t="s">
        <v>8</v>
      </c>
      <c r="C8" s="1" t="s">
        <v>4</v>
      </c>
      <c r="D8" s="1" t="s">
        <v>9</v>
      </c>
      <c r="E8" s="1" t="s">
        <v>5</v>
      </c>
      <c r="F8" s="1" t="s">
        <v>10</v>
      </c>
      <c r="G8" s="1" t="s">
        <v>11</v>
      </c>
    </row>
    <row r="9" spans="2:7" x14ac:dyDescent="0.25">
      <c r="B9" s="43"/>
      <c r="C9" s="2">
        <v>0</v>
      </c>
      <c r="D9" s="2">
        <v>90</v>
      </c>
      <c r="E9" s="2">
        <v>110</v>
      </c>
      <c r="F9" s="2">
        <v>130</v>
      </c>
      <c r="G9" s="2">
        <v>185</v>
      </c>
    </row>
    <row r="10" spans="2:7" x14ac:dyDescent="0.25">
      <c r="B10" s="43" t="s">
        <v>12</v>
      </c>
      <c r="C10" s="1" t="s">
        <v>13</v>
      </c>
      <c r="D10" s="1" t="s">
        <v>14</v>
      </c>
      <c r="E10" s="1" t="s">
        <v>15</v>
      </c>
    </row>
    <row r="11" spans="2:7" x14ac:dyDescent="0.25">
      <c r="B11" s="43"/>
      <c r="C11" s="6">
        <v>0</v>
      </c>
      <c r="D11" s="6">
        <v>10</v>
      </c>
      <c r="E11" s="6">
        <v>15</v>
      </c>
    </row>
    <row r="13" spans="2:7" ht="15.75" x14ac:dyDescent="0.25">
      <c r="B13" s="42" t="s">
        <v>16</v>
      </c>
      <c r="C13" s="42"/>
      <c r="D13" s="42"/>
    </row>
    <row r="15" spans="2:7" x14ac:dyDescent="0.25">
      <c r="B15" s="3" t="s">
        <v>17</v>
      </c>
      <c r="C15" s="4">
        <v>160</v>
      </c>
    </row>
    <row r="16" spans="2:7" x14ac:dyDescent="0.25">
      <c r="B16" s="3" t="s">
        <v>18</v>
      </c>
      <c r="C16" s="4">
        <v>300</v>
      </c>
    </row>
    <row r="17" spans="2:5" x14ac:dyDescent="0.25">
      <c r="B17" s="3" t="s">
        <v>19</v>
      </c>
      <c r="C17" s="4">
        <v>100</v>
      </c>
    </row>
    <row r="18" spans="2:5" x14ac:dyDescent="0.25">
      <c r="B18" s="3" t="s">
        <v>20</v>
      </c>
      <c r="C18" s="4">
        <v>70</v>
      </c>
    </row>
    <row r="20" spans="2:5" x14ac:dyDescent="0.25">
      <c r="B20" s="41" t="s">
        <v>24</v>
      </c>
      <c r="C20" s="5" t="s">
        <v>21</v>
      </c>
      <c r="D20" s="5" t="s">
        <v>22</v>
      </c>
      <c r="E20" s="5" t="s">
        <v>23</v>
      </c>
    </row>
    <row r="21" spans="2:5" x14ac:dyDescent="0.25">
      <c r="B21" s="41"/>
      <c r="C21" s="2">
        <v>1600</v>
      </c>
      <c r="D21" s="2">
        <v>2200</v>
      </c>
      <c r="E21" s="2">
        <v>3200</v>
      </c>
    </row>
  </sheetData>
  <mergeCells count="7">
    <mergeCell ref="B20:B21"/>
    <mergeCell ref="B13:D13"/>
    <mergeCell ref="B4:B5"/>
    <mergeCell ref="B2:D2"/>
    <mergeCell ref="B6:B7"/>
    <mergeCell ref="B8:B9"/>
    <mergeCell ref="B10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4E49-0168-408D-A996-970FADE6EBFB}">
  <sheetPr codeName="Hoja3"/>
  <dimension ref="B1:K25"/>
  <sheetViews>
    <sheetView showGridLines="0" tabSelected="1" zoomScaleNormal="100" workbookViewId="0">
      <selection activeCell="B21" sqref="B21:K23"/>
    </sheetView>
  </sheetViews>
  <sheetFormatPr baseColWidth="10" defaultRowHeight="15" x14ac:dyDescent="0.25"/>
  <cols>
    <col min="1" max="1" width="6" customWidth="1"/>
    <col min="2" max="2" width="23.28515625" customWidth="1"/>
    <col min="3" max="4" width="5.85546875" customWidth="1"/>
    <col min="5" max="5" width="5.5703125" customWidth="1"/>
    <col min="6" max="6" width="6.140625" customWidth="1"/>
    <col min="7" max="7" width="5.7109375" customWidth="1"/>
    <col min="8" max="8" width="5.85546875" customWidth="1"/>
    <col min="9" max="9" width="5.7109375" customWidth="1"/>
    <col min="10" max="10" width="1.28515625" customWidth="1"/>
    <col min="11" max="11" width="13.5703125" customWidth="1"/>
  </cols>
  <sheetData>
    <row r="1" spans="3:11" ht="107.25" customHeight="1" x14ac:dyDescent="0.25"/>
    <row r="2" spans="3:11" ht="17.25" customHeight="1" x14ac:dyDescent="0.25">
      <c r="C2" s="45" t="str">
        <f>Ingresos!C2</f>
        <v>Federico</v>
      </c>
      <c r="D2" s="45"/>
      <c r="E2" s="45"/>
      <c r="F2" s="45"/>
      <c r="I2" s="46">
        <f>Ingresos!C3</f>
        <v>44792</v>
      </c>
      <c r="J2" s="46"/>
      <c r="K2" s="46"/>
    </row>
    <row r="3" spans="3:11" ht="21" customHeight="1" x14ac:dyDescent="0.25"/>
    <row r="4" spans="3:11" ht="19.5" customHeight="1" x14ac:dyDescent="0.25">
      <c r="C4" s="13">
        <f>Ingresos!$J7</f>
        <v>6.25E-2</v>
      </c>
      <c r="D4" s="13">
        <f>Ingresos!$J8</f>
        <v>6.9444444444444448E-2</v>
      </c>
      <c r="E4" s="13">
        <f>Ingresos!$J9</f>
        <v>8.3333333333333329E-2</v>
      </c>
      <c r="F4" s="13">
        <f>Ingresos!$J10</f>
        <v>4.1666666666666664E-2</v>
      </c>
      <c r="G4" s="13">
        <f>Ingresos!$J11</f>
        <v>4.1666666666666664E-2</v>
      </c>
      <c r="H4" s="13">
        <f>Ingresos!$J12</f>
        <v>6.9444444444444448E-2</v>
      </c>
      <c r="I4" s="13">
        <f>Ingresos!$J13</f>
        <v>4.8611111111111105E-2</v>
      </c>
      <c r="K4" s="14">
        <f>Ingresos!K14</f>
        <v>11780</v>
      </c>
    </row>
    <row r="5" spans="3:11" ht="16.5" customHeight="1" x14ac:dyDescent="0.25">
      <c r="C5" t="str">
        <f>IF(Ingresos!L7&gt;0,"Sí","No")</f>
        <v>No</v>
      </c>
      <c r="D5" t="str">
        <f>IF(Ingresos!L8&gt;0,"Sí","No")</f>
        <v>No</v>
      </c>
      <c r="E5" t="str">
        <f>IF(Ingresos!L9&gt;0,"Sí","No")</f>
        <v>No</v>
      </c>
      <c r="F5" t="str">
        <f>IF(Ingresos!L10&gt;0,"Sí","No")</f>
        <v>No</v>
      </c>
      <c r="G5" t="str">
        <f>IF(Ingresos!L11&gt;0,"Sí","No")</f>
        <v>No</v>
      </c>
      <c r="H5" t="str">
        <f>IF(Ingresos!L12&gt;0,"Sí","No")</f>
        <v>Sí</v>
      </c>
      <c r="I5" t="str">
        <f>IF(Ingresos!L13&gt;0,"Sí","No")</f>
        <v>Sí</v>
      </c>
      <c r="K5" s="14">
        <f>Ingresos!L14</f>
        <v>192</v>
      </c>
    </row>
    <row r="6" spans="3:11" ht="17.25" customHeight="1" x14ac:dyDescent="0.25">
      <c r="C6" t="str">
        <f xml:space="preserve"> IF(Ingresos!$E7='Lista de precios'!$C$6,"N",IF(Ingresos!$E7='Lista de precios'!$D$6,"B", IF(Ingresos!$E7='Lista de precios'!$E$6, "C", IF(Ingresos!$E7='Lista de precios'!$F$6,"P", "-"))))</f>
        <v>N</v>
      </c>
      <c r="D6" t="str">
        <f xml:space="preserve"> IF(Ingresos!$E8='Lista de precios'!$C$6,"N",IF(Ingresos!$E8='Lista de precios'!$D$6,"B", IF(Ingresos!$E8='Lista de precios'!$E$6, "C", IF(Ingresos!$E8='Lista de precios'!$F$6,"P", "-"))))</f>
        <v>C</v>
      </c>
      <c r="E6" t="str">
        <f xml:space="preserve"> IF(Ingresos!$E9='Lista de precios'!$C$6,"N",IF(Ingresos!$E9='Lista de precios'!$D$6,"B", IF(Ingresos!$E9='Lista de precios'!$E$6, "C", IF(Ingresos!$E9='Lista de precios'!$F$6,"P", "-"))))</f>
        <v>B</v>
      </c>
      <c r="F6" t="str">
        <f xml:space="preserve"> IF(Ingresos!$E10='Lista de precios'!$C$6,"N",IF(Ingresos!$E10='Lista de precios'!$D$6,"B", IF(Ingresos!$E10='Lista de precios'!$E$6, "C", IF(Ingresos!$E10='Lista de precios'!$F$6,"P", "-"))))</f>
        <v>P</v>
      </c>
      <c r="G6" t="str">
        <f xml:space="preserve"> IF(Ingresos!$E11='Lista de precios'!$C$6,"N",IF(Ingresos!$E11='Lista de precios'!$D$6,"B", IF(Ingresos!$E11='Lista de precios'!$E$6, "C", IF(Ingresos!$E11='Lista de precios'!$F$6,"P", "-"))))</f>
        <v>N</v>
      </c>
      <c r="H6" t="str">
        <f xml:space="preserve"> IF(Ingresos!$E12='Lista de precios'!$C$6,"N",IF(Ingresos!$E12='Lista de precios'!$D$6,"B", IF(Ingresos!$E12='Lista de precios'!$E$6, "C", IF(Ingresos!$E12='Lista de precios'!$F$6,"P", "-"))))</f>
        <v>N</v>
      </c>
      <c r="I6" t="str">
        <f xml:space="preserve"> IF(Ingresos!$E13='Lista de precios'!$C$6,"N",IF(Ingresos!$E13='Lista de precios'!$D$6,"B", IF(Ingresos!$E13='Lista de precios'!$E$6, "C", IF(Ingresos!$E13='Lista de precios'!$F$6,"P", "-"))))</f>
        <v>N</v>
      </c>
      <c r="K6" s="14">
        <f>Ingresos!N14</f>
        <v>3090</v>
      </c>
    </row>
    <row r="7" spans="3:11" ht="17.25" customHeight="1" x14ac:dyDescent="0.25">
      <c r="C7" t="str">
        <f>IF(Ingresos!$F7='Lista de precios'!$C$8,"N",IF(Ingresos!$F7='Lista de precios'!$D$8,"M",IF(Ingresos!$F7='Lista de precios'!$E$8,"B",IF(Ingresos!$F7='Lista de precios'!$F$8,"A",IF(Ingresos!$F7='Lista de precios'!$G$8,"C","-")))))</f>
        <v>B</v>
      </c>
      <c r="D7" t="str">
        <f>IF(Ingresos!$F8='Lista de precios'!$C$8,"N",IF(Ingresos!$F8='Lista de precios'!$D$8,"M",IF(Ingresos!$F8='Lista de precios'!$E$8,"B",IF(Ingresos!$F8='Lista de precios'!$F$8,"A",IF(Ingresos!$F8='Lista de precios'!$G$8,"C","-")))))</f>
        <v>N</v>
      </c>
      <c r="E7" t="str">
        <f>IF(Ingresos!$F9='Lista de precios'!$C$8,"N",IF(Ingresos!$F9='Lista de precios'!$D$8,"M",IF(Ingresos!$F9='Lista de precios'!$E$8,"B",IF(Ingresos!$F9='Lista de precios'!$F$8,"A",IF(Ingresos!$F9='Lista de precios'!$G$8,"C","-")))))</f>
        <v>M</v>
      </c>
      <c r="F7" t="str">
        <f>IF(Ingresos!$F10='Lista de precios'!$C$8,"N",IF(Ingresos!$F10='Lista de precios'!$D$8,"M",IF(Ingresos!$F10='Lista de precios'!$E$8,"B",IF(Ingresos!$F10='Lista de precios'!$F$8,"A",IF(Ingresos!$F10='Lista de precios'!$G$8,"C","-")))))</f>
        <v>A</v>
      </c>
      <c r="G7" t="str">
        <f>IF(Ingresos!$F11='Lista de precios'!$C$8,"N",IF(Ingresos!$F11='Lista de precios'!$D$8,"M",IF(Ingresos!$F11='Lista de precios'!$E$8,"B",IF(Ingresos!$F11='Lista de precios'!$F$8,"A",IF(Ingresos!$F11='Lista de precios'!$G$8,"C","-")))))</f>
        <v>C</v>
      </c>
      <c r="H7" t="str">
        <f>IF(Ingresos!$F12='Lista de precios'!$C$8,"N",IF(Ingresos!$F12='Lista de precios'!$D$8,"M",IF(Ingresos!$F12='Lista de precios'!$E$8,"B",IF(Ingresos!$F12='Lista de precios'!$F$8,"A",IF(Ingresos!$F12='Lista de precios'!$G$8,"C","-")))))</f>
        <v>B</v>
      </c>
      <c r="I7" t="str">
        <f>IF(Ingresos!$F13='Lista de precios'!$C$8,"N",IF(Ingresos!$F13='Lista de precios'!$D$8,"M",IF(Ingresos!$F13='Lista de precios'!$E$8,"B",IF(Ingresos!$F13='Lista de precios'!$F$8,"A",IF(Ingresos!$F13='Lista de precios'!$G$8,"C","-")))))</f>
        <v>A</v>
      </c>
      <c r="K7" s="14">
        <f>Ingresos!O14</f>
        <v>7220</v>
      </c>
    </row>
    <row r="8" spans="3:11" ht="18" customHeight="1" x14ac:dyDescent="0.25">
      <c r="C8">
        <f>Ingresos!$Q7</f>
        <v>0</v>
      </c>
      <c r="D8">
        <f>Ingresos!$Q8</f>
        <v>10</v>
      </c>
      <c r="E8">
        <f>Ingresos!$Q9</f>
        <v>10</v>
      </c>
      <c r="F8">
        <f>Ingresos!$Q10</f>
        <v>15</v>
      </c>
      <c r="G8">
        <f>Ingresos!$Q11</f>
        <v>10</v>
      </c>
      <c r="H8">
        <f>Ingresos!$Q12</f>
        <v>0</v>
      </c>
      <c r="I8">
        <f>Ingresos!$Q13</f>
        <v>10</v>
      </c>
      <c r="K8" s="14">
        <f>Ingresos!R14</f>
        <v>1992.7</v>
      </c>
    </row>
    <row r="9" spans="3:11" ht="15.75" customHeight="1" x14ac:dyDescent="0.25">
      <c r="K9" s="14">
        <f>K4+K5+K6+K7-K8</f>
        <v>20289.3</v>
      </c>
    </row>
    <row r="10" spans="3:11" ht="6.75" customHeight="1" x14ac:dyDescent="0.25"/>
    <row r="11" spans="3:11" ht="17.25" customHeight="1" x14ac:dyDescent="0.25">
      <c r="C11" s="45">
        <f>IF(Ingresos!J23=1,'Lista de precios'!C21,IF(Ingresos!J23=2,'Lista de precios'!E21,IF(Ingresos!J23=3, 'Lista de precios'!D21, 0)))</f>
        <v>1600</v>
      </c>
      <c r="D11" s="45"/>
      <c r="E11" s="45"/>
      <c r="K11" s="14">
        <f>IF(Ingresos!J20, 'Lista de precios'!C17, 0)</f>
        <v>100</v>
      </c>
    </row>
    <row r="12" spans="3:11" ht="15.75" customHeight="1" x14ac:dyDescent="0.25">
      <c r="C12" s="47">
        <f>IF(Ingresos!J18=TRUE, 'Lista de precios'!C15, 0)</f>
        <v>160</v>
      </c>
      <c r="D12" s="47"/>
      <c r="E12" s="47"/>
      <c r="K12" s="14">
        <f>IF(Ingresos!J21=TRUE, 'Lista de precios'!C18, 0)</f>
        <v>70</v>
      </c>
    </row>
    <row r="13" spans="3:11" ht="18.75" customHeight="1" x14ac:dyDescent="0.25">
      <c r="C13" s="47">
        <f>IF(Ingresos!J19=TRUE, 'Lista de precios'!C16, 0)</f>
        <v>300</v>
      </c>
      <c r="D13" s="47"/>
      <c r="E13" s="47"/>
    </row>
    <row r="14" spans="3:11" x14ac:dyDescent="0.25">
      <c r="K14" s="14">
        <f>C11+C12+C13+K11+K12</f>
        <v>2230</v>
      </c>
    </row>
    <row r="15" spans="3:11" ht="6.75" customHeight="1" x14ac:dyDescent="0.25"/>
    <row r="16" spans="3:11" ht="15.75" customHeight="1" x14ac:dyDescent="0.25"/>
    <row r="17" spans="2:11" ht="19.5" customHeight="1" x14ac:dyDescent="0.25">
      <c r="B17" s="48" t="str">
        <f>Ingresos!J24</f>
        <v>El día de hoy se ha dañado el motor de la heladera. He llamado al técnico y me ha asegurado que vendrá mañana por la tarde.</v>
      </c>
      <c r="C17" s="48"/>
      <c r="D17" s="48"/>
      <c r="E17" s="48"/>
      <c r="F17" s="48"/>
      <c r="G17" s="48"/>
      <c r="H17" s="48"/>
      <c r="I17" s="48"/>
      <c r="J17" s="48"/>
      <c r="K17" s="48"/>
    </row>
    <row r="18" spans="2:11" ht="15.75" customHeight="1" x14ac:dyDescent="0.25">
      <c r="B18" s="48"/>
      <c r="C18" s="48"/>
      <c r="D18" s="48"/>
      <c r="E18" s="48"/>
      <c r="F18" s="48"/>
      <c r="G18" s="48"/>
      <c r="H18" s="48"/>
      <c r="I18" s="48"/>
      <c r="J18" s="48"/>
      <c r="K18" s="48"/>
    </row>
    <row r="19" spans="2:11" ht="6" customHeight="1" x14ac:dyDescent="0.25"/>
    <row r="20" spans="2:11" ht="18" customHeight="1" x14ac:dyDescent="0.25"/>
    <row r="21" spans="2:11" ht="23.25" customHeight="1" x14ac:dyDescent="0.25">
      <c r="B21" s="48" t="str">
        <f>"El día de hoy ha habido ingresos por un total de "&amp;TEXT(K9, "$0")&amp;", y egresos por un total de "&amp;TEXT(K14, "$0")&amp;". Por lo tanto, el saldo total del día de la fecha "&amp;TEXT(I2, "dd/mm/yy")&amp;" ha sido de "&amp;TEXT(K9-K14, "$0")&amp;"."</f>
        <v>El día de hoy ha habido ingresos por un total de $20289, y egresos por un total de $2230. Por lo tanto, el saldo total del día de la fecha 19/08/22 ha sido de $18059.</v>
      </c>
      <c r="C21" s="48"/>
      <c r="D21" s="48"/>
      <c r="E21" s="48"/>
      <c r="F21" s="48"/>
      <c r="G21" s="48"/>
      <c r="H21" s="48"/>
      <c r="I21" s="48"/>
      <c r="J21" s="48"/>
      <c r="K21" s="48"/>
    </row>
    <row r="22" spans="2:11" ht="23.25" customHeight="1" x14ac:dyDescent="0.25">
      <c r="B22" s="48"/>
      <c r="C22" s="48"/>
      <c r="D22" s="48"/>
      <c r="E22" s="48"/>
      <c r="F22" s="48"/>
      <c r="G22" s="48"/>
      <c r="H22" s="48"/>
      <c r="I22" s="48"/>
      <c r="J22" s="48"/>
      <c r="K22" s="48"/>
    </row>
    <row r="23" spans="2:11" ht="23.25" customHeight="1" x14ac:dyDescent="0.25">
      <c r="B23" s="48"/>
      <c r="C23" s="48"/>
      <c r="D23" s="48"/>
      <c r="E23" s="48"/>
      <c r="F23" s="48"/>
      <c r="G23" s="48"/>
      <c r="H23" s="48"/>
      <c r="I23" s="48"/>
      <c r="J23" s="48"/>
      <c r="K23" s="48"/>
    </row>
    <row r="24" spans="2:11" ht="15" customHeight="1" x14ac:dyDescent="0.25">
      <c r="C24" s="45"/>
      <c r="D24" s="45"/>
      <c r="E24" s="45"/>
      <c r="F24" s="45"/>
      <c r="G24" s="45"/>
      <c r="H24" s="45"/>
      <c r="I24" s="45"/>
      <c r="J24" s="45"/>
      <c r="K24" s="45"/>
    </row>
    <row r="25" spans="2:11" hidden="1" x14ac:dyDescent="0.25"/>
  </sheetData>
  <mergeCells count="8">
    <mergeCell ref="B21:K23"/>
    <mergeCell ref="C24:K24"/>
    <mergeCell ref="C2:F2"/>
    <mergeCell ref="I2:K2"/>
    <mergeCell ref="C11:E11"/>
    <mergeCell ref="C12:E12"/>
    <mergeCell ref="C13:E13"/>
    <mergeCell ref="B17:K18"/>
  </mergeCells>
  <conditionalFormatting sqref="K4">
    <cfRule type="cellIs" dxfId="0" priority="2" operator="greaterThan">
      <formula>15000</formula>
    </cfRule>
  </conditionalFormatting>
  <pageMargins left="0.7" right="0.7" top="0.75" bottom="0.75" header="0.3" footer="0.3"/>
  <pageSetup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Ingresos</vt:lpstr>
      <vt:lpstr>Lista de precios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Hernàn</dc:creator>
  <cp:lastModifiedBy>Hernàn</cp:lastModifiedBy>
  <dcterms:created xsi:type="dcterms:W3CDTF">2022-08-11T09:46:33Z</dcterms:created>
  <dcterms:modified xsi:type="dcterms:W3CDTF">2022-08-16T17:21:06Z</dcterms:modified>
</cp:coreProperties>
</file>