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30" windowWidth="18180" windowHeight="10845"/>
  </bookViews>
  <sheets>
    <sheet name="Sheet1" sheetId="1" r:id="rId1"/>
    <sheet name="Sheet2" sheetId="2" r:id="rId2"/>
    <sheet name="Sheet3" sheetId="3" r:id="rId3"/>
  </sheets>
  <definedNames>
    <definedName name="_xlnm.Print_Titles" localSheetId="0">Sheet1!$1:$1</definedName>
  </definedNames>
  <calcPr calcId="145621" calcMode="autoNoTable"/>
</workbook>
</file>

<file path=xl/calcChain.xml><?xml version="1.0" encoding="utf-8"?>
<calcChain xmlns="http://schemas.openxmlformats.org/spreadsheetml/2006/main">
  <c r="G68" i="1" l="1"/>
  <c r="F70" i="1" s="1"/>
  <c r="F69" i="1" s="1"/>
  <c r="G57" i="1"/>
  <c r="F59" i="1" s="1"/>
  <c r="I47" i="1"/>
  <c r="G47" i="1"/>
  <c r="H38" i="1"/>
  <c r="H37" i="1"/>
  <c r="H36" i="1"/>
  <c r="H35" i="1"/>
  <c r="F34" i="1"/>
  <c r="G33" i="1" s="1"/>
  <c r="K17" i="1"/>
  <c r="J17" i="1"/>
  <c r="H17" i="1"/>
  <c r="K16" i="1"/>
  <c r="J16" i="1"/>
  <c r="H16" i="1"/>
  <c r="J15" i="1"/>
  <c r="J14" i="1"/>
  <c r="J13" i="1"/>
  <c r="G12" i="1"/>
  <c r="K13" i="1" s="1"/>
  <c r="J18" i="1" l="1"/>
  <c r="K14" i="1"/>
  <c r="H15" i="1"/>
  <c r="H14" i="1"/>
  <c r="H13" i="1"/>
  <c r="K15" i="1"/>
  <c r="K18" i="1" l="1"/>
</calcChain>
</file>

<file path=xl/sharedStrings.xml><?xml version="1.0" encoding="utf-8"?>
<sst xmlns="http://schemas.openxmlformats.org/spreadsheetml/2006/main" count="139" uniqueCount="63">
  <si>
    <t>Require a minimum percentage of manufacturer rebates be reflected in the point-of-sale (POS) price - Illustrative examples</t>
  </si>
  <si>
    <t>Example in the CMS Proposed Rule:</t>
  </si>
  <si>
    <t xml:space="preserve">Assume 5 NDC-level drugs in Class 1: Drug A, Drug B, and Drug C are rebateable (i.e., receive a rebate for this PBP); Drug D and Drug E are not rebateable </t>
  </si>
  <si>
    <t>[E] = [C] weighted average of [D]</t>
  </si>
  <si>
    <t>[F] = [B] if no rebate, or</t>
  </si>
  <si>
    <t>[I] = 0 if no rebate, or</t>
  </si>
  <si>
    <t>[A]</t>
  </si>
  <si>
    <t>[B]</t>
  </si>
  <si>
    <t>[C]</t>
  </si>
  <si>
    <t>[D]</t>
  </si>
  <si>
    <t xml:space="preserve">for rebateable drugs </t>
  </si>
  <si>
    <t>[B]-[B]*[A]*[E] if rebate</t>
  </si>
  <si>
    <t>[G]</t>
  </si>
  <si>
    <t>[H] = [G]*[D]</t>
  </si>
  <si>
    <t>[G]*[E]*[A] if rebate</t>
  </si>
  <si>
    <t>Specified minimum percentage:</t>
  </si>
  <si>
    <t>POS price (prior to POS rebates)</t>
  </si>
  <si>
    <t>PBP gross incurred drug costs</t>
  </si>
  <si>
    <t>Rebate %</t>
  </si>
  <si>
    <t>PBP-specific gross drug cost weighted average rebate</t>
  </si>
  <si>
    <r>
      <t>Final POS price (after POS rebates)</t>
    </r>
    <r>
      <rPr>
        <b/>
        <vertAlign val="superscript"/>
        <sz val="10"/>
        <color theme="0"/>
        <rFont val="Arial"/>
        <family val="2"/>
      </rPr>
      <t>1</t>
    </r>
  </si>
  <si>
    <t>PBP actual rebates received</t>
  </si>
  <si>
    <t>Actual POS rebates received</t>
  </si>
  <si>
    <t>Class 1</t>
  </si>
  <si>
    <t>Current payment year</t>
  </si>
  <si>
    <t>Previous payment year</t>
  </si>
  <si>
    <t>Drug A</t>
  </si>
  <si>
    <t>Drug B</t>
  </si>
  <si>
    <t>Drug C</t>
  </si>
  <si>
    <t>Drug D</t>
  </si>
  <si>
    <t>Drug E</t>
  </si>
  <si>
    <t>Total</t>
  </si>
  <si>
    <r>
      <rPr>
        <vertAlign val="superscript"/>
        <sz val="10"/>
        <color theme="1"/>
        <rFont val="Arial"/>
        <family val="2"/>
      </rPr>
      <t>1</t>
    </r>
    <r>
      <rPr>
        <sz val="10"/>
        <color theme="1"/>
        <rFont val="Arial"/>
        <family val="2"/>
      </rPr>
      <t xml:space="preserve"> Used to calculate beneficiary cost sharing</t>
    </r>
  </si>
  <si>
    <t>Instances in which stakeholders may be able to estimate the rebate levels of others in the market based on the logic above:</t>
  </si>
  <si>
    <t>Assume items shaded green are known</t>
  </si>
  <si>
    <t>Assume items shaded purple are estimates</t>
  </si>
  <si>
    <t>1. One Rebateable Drug in Class:</t>
  </si>
  <si>
    <t>Assume 5 NDC-level drugs in Class 2: Drug A is rebateable; Drug B, Drug C, Drug D, and Drug E are not rebateable</t>
  </si>
  <si>
    <t>If a competitor knows the final POS price for Drug A, they may be able to back into the rebate value by estimating the POS price prior to rebates</t>
  </si>
  <si>
    <t>In this case, the average POS rebate would equal the rebate of that individual drug</t>
  </si>
  <si>
    <t>[D] = (1-[F]/[B])/[A]</t>
  </si>
  <si>
    <t>[E] = [D]</t>
  </si>
  <si>
    <t>[F]</t>
  </si>
  <si>
    <t>Final POS price (after POS rebates)</t>
  </si>
  <si>
    <t>Class 2</t>
  </si>
  <si>
    <t>Previous year</t>
  </si>
  <si>
    <t>2. Two Rebateable Drugs in a Class</t>
  </si>
  <si>
    <t>Assume 5 NDC-level drugs in Class 3: Drug A and Drug B are rebateable, Drug C, Drug D, and Drug E are not rebateable</t>
  </si>
  <si>
    <t>Since the average POS rebate would be the same for Drug A and Drug B, a competitor would only need to know the final POS price for either Drug A or B to calculate the average POS rebate</t>
  </si>
  <si>
    <t>If a competitor knows the final POS price for Drug A, they can back into the average POS rebate by estimating the POS price prior to rebates</t>
  </si>
  <si>
    <t>[E] = (1-[F]/[B])/[A]</t>
  </si>
  <si>
    <t>PBP gross incurred drug costs - Competitor Estimate</t>
  </si>
  <si>
    <r>
      <t>Final POS price (after POS rebates)</t>
    </r>
    <r>
      <rPr>
        <b/>
        <vertAlign val="superscript"/>
        <sz val="10"/>
        <color theme="0"/>
        <rFont val="Arial"/>
        <family val="2"/>
      </rPr>
      <t>2</t>
    </r>
  </si>
  <si>
    <t>Weighted average rebate check:</t>
  </si>
  <si>
    <t>Class 3</t>
  </si>
  <si>
    <t xml:space="preserve">Unknown </t>
  </si>
  <si>
    <t>If Drug A is the competitor's product, they can use the average POS rebate, the claims associated with each drug in the previous year, and the known rebate for Drug A to determine the rebate for Drug B</t>
  </si>
  <si>
    <t>[D] (formulaic based on [C] and [E])</t>
  </si>
  <si>
    <t>If Drug A and Drug B are not the competitor's products, the competitor could estimate POS rebates for each drug using the average POS rebate, the claims associated with each drug in the previous year, and the assumed relativity between the rebates</t>
  </si>
  <si>
    <t>[D] (formulaic based on [C], [E], and assumed rebate relativity)</t>
  </si>
  <si>
    <t>Assumed Drug A Rebate / Drug B Rebate Relativity:</t>
  </si>
  <si>
    <t>CMS requested feedback on a proposal to potentially reduce POS drug costs for a given plan benefit package (PBP) and therapeutic class by the average POS rebate for the PBP and class. The examples below are based on one potential approach for how rebates might be applied at the POS based on CMS' example beginning on page 56423 of the request for information. Other approaches may be considered for how to calculate and apply the POS rebate for each drug (e.g., changes to class-level calculation and/or rebateable drug application).</t>
  </si>
  <si>
    <t>Exhibit C - Rebate Reverse Engineering</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</si>
</sst>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quot;$&quot;#,##0"/>
    <numFmt numFmtId="165" formatCode="0.0%"/>
    <numFmt numFmtId="166" formatCode="&quot;$&quot;#,##0.00"/>
    <numFmt numFmtId="167" formatCode="0.0"/>
  </numFmts>
  <fonts count="13" x14ac:knownFonts="1">
    <font>
      <sz val="11"/>
      <color theme="1"/>
      <name val="Calibri"/>
      <family val="2"/>
      <scheme val="minor"/>
    </font>
    <font>
      <b/>
      <sz val="11"/>
      <color theme="1"/>
      <name val="Arial"/>
      <family val="2"/>
    </font>
    <font>
      <sz val="10"/>
      <color theme="1"/>
      <name val="Arial"/>
      <family val="2"/>
    </font>
    <font>
      <i/>
      <sz val="10"/>
      <color theme="1"/>
      <name val="Arial"/>
      <family val="2"/>
    </font>
    <font>
      <b/>
      <sz val="10"/>
      <color theme="1"/>
      <name val="Arial"/>
      <family val="2"/>
    </font>
    <font>
      <b/>
      <sz val="10"/>
      <color theme="0"/>
      <name val="Arial"/>
      <family val="2"/>
    </font>
    <font>
      <b/>
      <vertAlign val="superscript"/>
      <sz val="10"/>
      <color theme="0"/>
      <name val="Arial"/>
      <family val="2"/>
    </font>
    <font>
      <b/>
      <sz val="10"/>
      <name val="Arial"/>
      <family val="2"/>
    </font>
    <font>
      <vertAlign val="superscript"/>
      <sz val="10"/>
      <color theme="1"/>
      <name val="Arial"/>
      <family val="2"/>
    </font>
    <font>
      <i/>
      <sz val="10"/>
      <name val="Arial"/>
      <family val="2"/>
    </font>
    <font>
      <sz val="10"/>
      <name val="Arial"/>
      <family val="2"/>
    </font>
    <font>
      <b/>
      <i/>
      <sz val="10"/>
      <color theme="1"/>
      <name val="Arial"/>
      <family val="2"/>
    </font>
    <font>
      <sz val="10"/>
      <color theme="0"/>
      <name val="Arial"/>
      <family val="2"/>
    </font>
  </fonts>
  <fills count="6">
    <fill>
      <patternFill patternType="none"/>
    </fill>
    <fill>
      <patternFill patternType="gray125"/>
    </fill>
    <fill>
      <patternFill patternType="solid">
        <fgColor rgb="FF0A4977"/>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58">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3" fillId="0" borderId="0" xfId="0" applyFont="1" applyAlignment="1">
      <alignment horizontal="left" indent="1"/>
    </xf>
    <xf numFmtId="0" fontId="2" fillId="0" borderId="0" xfId="0" applyFont="1" applyAlignment="1">
      <alignment horizontal="center"/>
    </xf>
    <xf numFmtId="0" fontId="2" fillId="0" borderId="0" xfId="0" quotePrefix="1" applyFont="1" applyAlignment="1">
      <alignment horizontal="center" wrapText="1"/>
    </xf>
    <xf numFmtId="0" fontId="5" fillId="2" borderId="0" xfId="0" applyFont="1" applyFill="1" applyAlignment="1">
      <alignment wrapText="1"/>
    </xf>
    <xf numFmtId="0" fontId="5" fillId="2" borderId="0" xfId="0" applyFont="1" applyFill="1" applyAlignment="1">
      <alignment horizontal="right" wrapText="1"/>
    </xf>
    <xf numFmtId="9" fontId="7" fillId="0" borderId="0" xfId="0" applyNumberFormat="1" applyFont="1" applyFill="1" applyAlignment="1">
      <alignment horizontal="center"/>
    </xf>
    <xf numFmtId="0" fontId="3" fillId="0" borderId="0" xfId="0" applyFont="1" applyFill="1" applyAlignment="1">
      <alignment horizontal="right" wrapText="1"/>
    </xf>
    <xf numFmtId="10" fontId="2" fillId="0" borderId="0" xfId="0" applyNumberFormat="1" applyFont="1" applyFill="1" applyAlignment="1">
      <alignment horizontal="center"/>
    </xf>
    <xf numFmtId="0" fontId="5" fillId="0" borderId="0" xfId="0" applyFont="1" applyFill="1" applyAlignment="1">
      <alignment horizontal="right" wrapText="1"/>
    </xf>
    <xf numFmtId="0" fontId="2" fillId="0" borderId="0" xfId="0" applyFont="1" applyFill="1" applyAlignment="1">
      <alignment horizontal="left" indent="1"/>
    </xf>
    <xf numFmtId="164" fontId="2" fillId="0" borderId="0" xfId="0" applyNumberFormat="1" applyFont="1" applyAlignment="1">
      <alignment horizontal="right"/>
    </xf>
    <xf numFmtId="9" fontId="2" fillId="0" borderId="0" xfId="0" applyNumberFormat="1" applyFont="1" applyAlignment="1">
      <alignment horizontal="right"/>
    </xf>
    <xf numFmtId="0" fontId="2" fillId="0" borderId="0" xfId="0" applyFont="1" applyAlignment="1">
      <alignment horizontal="left" indent="1"/>
    </xf>
    <xf numFmtId="0" fontId="4" fillId="0" borderId="0" xfId="0" applyFont="1" applyAlignment="1">
      <alignment horizontal="left" indent="1"/>
    </xf>
    <xf numFmtId="0" fontId="2" fillId="0" borderId="0" xfId="0" applyFont="1" applyAlignment="1">
      <alignment horizontal="right"/>
    </xf>
    <xf numFmtId="164" fontId="4" fillId="0" borderId="0" xfId="0" applyNumberFormat="1" applyFont="1" applyAlignment="1">
      <alignment horizontal="right"/>
    </xf>
    <xf numFmtId="0" fontId="2" fillId="0" borderId="0" xfId="0" applyFont="1" applyAlignment="1">
      <alignment horizontal="left"/>
    </xf>
    <xf numFmtId="0" fontId="4" fillId="0" borderId="0" xfId="0" applyFont="1" applyAlignment="1"/>
    <xf numFmtId="0" fontId="3" fillId="3" borderId="0" xfId="0" applyFont="1" applyFill="1" applyAlignment="1">
      <alignment horizontal="left" indent="1"/>
    </xf>
    <xf numFmtId="0" fontId="2" fillId="3" borderId="0" xfId="0" applyFont="1" applyFill="1"/>
    <xf numFmtId="0" fontId="2" fillId="3" borderId="0" xfId="0" applyFont="1" applyFill="1" applyAlignment="1">
      <alignment horizontal="right"/>
    </xf>
    <xf numFmtId="0" fontId="9" fillId="4" borderId="0" xfId="0" applyFont="1" applyFill="1" applyAlignment="1">
      <alignment horizontal="left" indent="1"/>
    </xf>
    <xf numFmtId="0" fontId="10" fillId="4" borderId="0" xfId="0" applyFont="1" applyFill="1"/>
    <xf numFmtId="0" fontId="10" fillId="4" borderId="0" xfId="0" applyFont="1" applyFill="1" applyAlignment="1">
      <alignment horizontal="right"/>
    </xf>
    <xf numFmtId="0" fontId="11" fillId="0" borderId="0" xfId="0" applyFont="1"/>
    <xf numFmtId="0" fontId="9" fillId="0" borderId="0" xfId="0" applyFont="1"/>
    <xf numFmtId="0" fontId="2" fillId="0" borderId="0" xfId="0" applyFont="1" applyFill="1" applyAlignment="1">
      <alignment horizontal="center"/>
    </xf>
    <xf numFmtId="0" fontId="2" fillId="0" borderId="0" xfId="0" quotePrefix="1" applyFont="1" applyFill="1" applyAlignment="1">
      <alignment horizontal="center" wrapText="1"/>
    </xf>
    <xf numFmtId="0" fontId="12" fillId="2" borderId="0" xfId="0" applyFont="1" applyFill="1" applyAlignment="1">
      <alignment wrapText="1"/>
    </xf>
    <xf numFmtId="0" fontId="3" fillId="0" borderId="0" xfId="0" applyFont="1" applyAlignment="1">
      <alignment horizontal="right" wrapText="1"/>
    </xf>
    <xf numFmtId="0" fontId="2" fillId="0" borderId="0" xfId="0" applyFont="1" applyFill="1" applyAlignment="1">
      <alignment horizontal="right"/>
    </xf>
    <xf numFmtId="164" fontId="2" fillId="4" borderId="0" xfId="0" applyNumberFormat="1" applyFont="1" applyFill="1" applyAlignment="1">
      <alignment horizontal="right"/>
    </xf>
    <xf numFmtId="164" fontId="2" fillId="0" borderId="0" xfId="0" applyNumberFormat="1" applyFont="1" applyFill="1" applyAlignment="1">
      <alignment horizontal="right"/>
    </xf>
    <xf numFmtId="9" fontId="4" fillId="4" borderId="0" xfId="0" applyNumberFormat="1" applyFont="1" applyFill="1" applyAlignment="1">
      <alignment horizontal="right"/>
    </xf>
    <xf numFmtId="164" fontId="2" fillId="3" borderId="0" xfId="0" applyNumberFormat="1" applyFont="1" applyFill="1" applyAlignment="1">
      <alignment horizontal="right"/>
    </xf>
    <xf numFmtId="9" fontId="3" fillId="0" borderId="0" xfId="0" applyNumberFormat="1" applyFont="1" applyAlignment="1">
      <alignment horizontal="left"/>
    </xf>
    <xf numFmtId="0" fontId="3" fillId="0" borderId="0" xfId="0" applyFont="1" applyAlignment="1"/>
    <xf numFmtId="0" fontId="3" fillId="0" borderId="0" xfId="0" applyFont="1" applyAlignment="1">
      <alignment horizontal="left" wrapText="1"/>
    </xf>
    <xf numFmtId="10" fontId="4" fillId="0" borderId="0" xfId="0" applyNumberFormat="1" applyFont="1" applyFill="1" applyAlignment="1">
      <alignment horizontal="center"/>
    </xf>
    <xf numFmtId="10" fontId="3" fillId="0" borderId="0" xfId="0" applyNumberFormat="1" applyFont="1" applyFill="1" applyAlignment="1">
      <alignment horizontal="left"/>
    </xf>
    <xf numFmtId="165" fontId="2" fillId="5" borderId="0" xfId="0" applyNumberFormat="1" applyFont="1" applyFill="1" applyAlignment="1">
      <alignment horizontal="right"/>
    </xf>
    <xf numFmtId="0" fontId="3" fillId="0" borderId="0" xfId="0" applyFont="1" applyAlignment="1">
      <alignment horizontal="left"/>
    </xf>
    <xf numFmtId="166" fontId="2" fillId="0" borderId="0" xfId="0" applyNumberFormat="1" applyFont="1"/>
    <xf numFmtId="0" fontId="2" fillId="0" borderId="0" xfId="0" applyFont="1" applyAlignment="1">
      <alignment horizontal="center" wrapText="1"/>
    </xf>
    <xf numFmtId="10" fontId="2" fillId="3" borderId="0" xfId="0" applyNumberFormat="1" applyFont="1" applyFill="1" applyAlignment="1">
      <alignment horizontal="center"/>
    </xf>
    <xf numFmtId="9" fontId="4" fillId="3" borderId="0" xfId="0" applyNumberFormat="1" applyFont="1" applyFill="1" applyAlignment="1">
      <alignment horizontal="right"/>
    </xf>
    <xf numFmtId="0" fontId="4" fillId="0" borderId="0" xfId="0" applyFont="1" applyFill="1" applyAlignment="1">
      <alignment horizontal="left"/>
    </xf>
    <xf numFmtId="167" fontId="7" fillId="4" borderId="0" xfId="0" applyNumberFormat="1" applyFont="1" applyFill="1" applyAlignment="1">
      <alignment horizontal="center"/>
    </xf>
    <xf numFmtId="0" fontId="2" fillId="0" borderId="0" xfId="0" applyFont="1" applyAlignment="1">
      <alignment wrapText="1"/>
    </xf>
    <xf numFmtId="0" fontId="5" fillId="2" borderId="0" xfId="0" applyFont="1" applyFill="1" applyAlignment="1">
      <alignment horizontal="right" wrapText="1" indent="1"/>
    </xf>
    <xf numFmtId="0" fontId="2" fillId="0" borderId="0" xfId="0" applyFont="1" applyFill="1" applyAlignment="1">
      <alignment horizontal="center" wrapText="1"/>
    </xf>
    <xf numFmtId="0" fontId="2" fillId="0" borderId="0" xfId="0" applyFont="1" applyAlignment="1">
      <alignment wrapText="1"/>
    </xf>
    <xf numFmtId="0" fontId="3" fillId="0" borderId="0" xfId="0" applyFont="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76"/>
  <sheetViews>
    <sheetView tabSelected="1" workbookViewId="0">
      <selection activeCell="N7" sqref="N7"/>
    </sheetView>
  </sheetViews>
  <sheetFormatPr defaultRowHeight="15" x14ac:dyDescent="0.25"/>
  <cols>
    <col min="1" max="1" width="4.7109375" customWidth="1"/>
    <col min="2" max="2" width="10.7109375" customWidth="1"/>
    <col min="3" max="11" width="12.7109375" customWidth="1"/>
  </cols>
  <sheetData>
    <row r="1" spans="1:11" s="1" customFormat="1" ht="13.9" x14ac:dyDescent="0.25">
      <c r="A1" s="1" t="s">
        <v>62</v>
      </c>
    </row>
    <row r="2" spans="1:11" s="1" customFormat="1" ht="13.9" x14ac:dyDescent="0.25"/>
    <row r="3" spans="1:11" ht="14.45" x14ac:dyDescent="0.3">
      <c r="A3" s="1" t="s">
        <v>0</v>
      </c>
      <c r="B3" s="2"/>
      <c r="C3" s="2"/>
      <c r="D3" s="2"/>
      <c r="E3" s="2"/>
      <c r="F3" s="2"/>
      <c r="G3" s="2"/>
      <c r="H3" s="2"/>
      <c r="I3" s="2"/>
      <c r="J3" s="2"/>
      <c r="K3" s="2"/>
    </row>
    <row r="4" spans="1:11" ht="56.45" customHeight="1" x14ac:dyDescent="0.3">
      <c r="A4" s="56" t="s">
        <v>61</v>
      </c>
      <c r="B4" s="56"/>
      <c r="C4" s="56"/>
      <c r="D4" s="56"/>
      <c r="E4" s="56"/>
      <c r="F4" s="56"/>
      <c r="G4" s="56"/>
      <c r="H4" s="56"/>
      <c r="I4" s="56"/>
      <c r="J4" s="56"/>
      <c r="K4" s="56"/>
    </row>
    <row r="5" spans="1:11" ht="14.45" x14ac:dyDescent="0.3">
      <c r="A5" s="3"/>
      <c r="B5" s="2"/>
      <c r="C5" s="2"/>
      <c r="D5" s="2"/>
      <c r="E5" s="2"/>
      <c r="F5" s="2"/>
      <c r="G5" s="2"/>
      <c r="H5" s="2"/>
      <c r="I5" s="2"/>
      <c r="J5" s="2"/>
      <c r="K5" s="2"/>
    </row>
    <row r="6" spans="1:11" ht="14.45" x14ac:dyDescent="0.3">
      <c r="A6" s="3"/>
      <c r="B6" s="4" t="s">
        <v>1</v>
      </c>
      <c r="C6" s="2"/>
      <c r="D6" s="2"/>
      <c r="E6" s="2"/>
      <c r="F6" s="2"/>
      <c r="G6" s="2"/>
      <c r="H6" s="2"/>
      <c r="I6" s="2"/>
      <c r="J6" s="2"/>
      <c r="K6" s="2"/>
    </row>
    <row r="7" spans="1:11" ht="14.45" x14ac:dyDescent="0.3">
      <c r="A7" s="2"/>
      <c r="B7" s="5" t="s">
        <v>2</v>
      </c>
      <c r="C7" s="2"/>
      <c r="D7" s="2"/>
      <c r="E7" s="2"/>
      <c r="F7" s="2"/>
      <c r="G7" s="2"/>
      <c r="H7" s="2"/>
      <c r="I7" s="2"/>
      <c r="J7" s="2"/>
      <c r="K7" s="2"/>
    </row>
    <row r="8" spans="1:11" ht="14.45" x14ac:dyDescent="0.3">
      <c r="A8" s="2"/>
      <c r="B8" s="3"/>
      <c r="C8" s="2"/>
      <c r="D8" s="2"/>
      <c r="E8" s="2"/>
      <c r="F8" s="2"/>
      <c r="G8" s="2"/>
      <c r="H8" s="2"/>
      <c r="I8" s="2"/>
      <c r="J8" s="2"/>
      <c r="K8" s="2"/>
    </row>
    <row r="9" spans="1:11" ht="40.15" x14ac:dyDescent="0.3">
      <c r="A9" s="53"/>
      <c r="B9" s="53"/>
      <c r="C9" s="53"/>
      <c r="D9" s="53"/>
      <c r="E9" s="53"/>
      <c r="F9" s="53"/>
      <c r="G9" s="48" t="s">
        <v>3</v>
      </c>
      <c r="H9" s="7" t="s">
        <v>4</v>
      </c>
      <c r="I9" s="53"/>
      <c r="J9" s="53"/>
      <c r="K9" s="7" t="s">
        <v>5</v>
      </c>
    </row>
    <row r="10" spans="1:11" ht="27" x14ac:dyDescent="0.3">
      <c r="A10" s="53"/>
      <c r="B10" s="53"/>
      <c r="C10" s="48" t="s">
        <v>6</v>
      </c>
      <c r="D10" s="48" t="s">
        <v>7</v>
      </c>
      <c r="E10" s="48" t="s">
        <v>8</v>
      </c>
      <c r="F10" s="48" t="s">
        <v>9</v>
      </c>
      <c r="G10" s="48" t="s">
        <v>10</v>
      </c>
      <c r="H10" s="48" t="s">
        <v>11</v>
      </c>
      <c r="I10" s="48" t="s">
        <v>12</v>
      </c>
      <c r="J10" s="7" t="s">
        <v>13</v>
      </c>
      <c r="K10" s="7" t="s">
        <v>14</v>
      </c>
    </row>
    <row r="11" spans="1:11" ht="90" customHeight="1" x14ac:dyDescent="0.3">
      <c r="A11" s="2"/>
      <c r="B11" s="8"/>
      <c r="C11" s="9" t="s">
        <v>15</v>
      </c>
      <c r="D11" s="54" t="s">
        <v>16</v>
      </c>
      <c r="E11" s="54" t="s">
        <v>17</v>
      </c>
      <c r="F11" s="9" t="s">
        <v>18</v>
      </c>
      <c r="G11" s="9" t="s">
        <v>19</v>
      </c>
      <c r="H11" s="9" t="s">
        <v>20</v>
      </c>
      <c r="I11" s="54" t="s">
        <v>17</v>
      </c>
      <c r="J11" s="54" t="s">
        <v>21</v>
      </c>
      <c r="K11" s="54" t="s">
        <v>22</v>
      </c>
    </row>
    <row r="12" spans="1:11" ht="27" x14ac:dyDescent="0.3">
      <c r="A12" s="2"/>
      <c r="B12" s="4" t="s">
        <v>23</v>
      </c>
      <c r="C12" s="10">
        <v>0.5</v>
      </c>
      <c r="D12" s="11" t="s">
        <v>24</v>
      </c>
      <c r="E12" s="11" t="s">
        <v>25</v>
      </c>
      <c r="F12" s="11" t="s">
        <v>24</v>
      </c>
      <c r="G12" s="12">
        <f>SUMPRODUCT(F13:F17,E13:E17)/SUMIF(F13:F17,"&lt;&gt;0",E13:E17)</f>
        <v>0.16637931034482759</v>
      </c>
      <c r="H12" s="13"/>
      <c r="I12" s="11" t="s">
        <v>24</v>
      </c>
      <c r="J12" s="13"/>
      <c r="K12" s="13"/>
    </row>
    <row r="13" spans="1:11" ht="14.45" x14ac:dyDescent="0.3">
      <c r="A13" s="2"/>
      <c r="B13" s="14" t="s">
        <v>26</v>
      </c>
      <c r="C13" s="2"/>
      <c r="D13" s="15">
        <v>200</v>
      </c>
      <c r="E13" s="15">
        <v>2000000</v>
      </c>
      <c r="F13" s="16">
        <v>0.2</v>
      </c>
      <c r="G13" s="2"/>
      <c r="H13" s="15">
        <f>IF(F13=0,D13,D13-D13*$G$12*$C$12)</f>
        <v>183.36206896551724</v>
      </c>
      <c r="I13" s="15">
        <v>1500000</v>
      </c>
      <c r="J13" s="15">
        <f>I13*F13</f>
        <v>300000</v>
      </c>
      <c r="K13" s="15">
        <f>IF(F13=0,0,I13*$G$12*$C$12)</f>
        <v>124784.4827586207</v>
      </c>
    </row>
    <row r="14" spans="1:11" ht="14.45" x14ac:dyDescent="0.3">
      <c r="A14" s="2"/>
      <c r="B14" s="17" t="s">
        <v>27</v>
      </c>
      <c r="C14" s="17"/>
      <c r="D14" s="15">
        <v>100</v>
      </c>
      <c r="E14" s="15">
        <v>750000</v>
      </c>
      <c r="F14" s="16">
        <v>0.1</v>
      </c>
      <c r="G14" s="16"/>
      <c r="H14" s="15">
        <f>IF(F14=0,D14,D14-D14*$G$12*$C$12)</f>
        <v>91.681034482758619</v>
      </c>
      <c r="I14" s="15">
        <v>1000000</v>
      </c>
      <c r="J14" s="15">
        <f>I14*F14</f>
        <v>100000</v>
      </c>
      <c r="K14" s="15">
        <f>IF(F14=0,0,I14*$G$12*$C$12)</f>
        <v>83189.655172413797</v>
      </c>
    </row>
    <row r="15" spans="1:11" ht="14.45" x14ac:dyDescent="0.3">
      <c r="A15" s="2"/>
      <c r="B15" s="17" t="s">
        <v>28</v>
      </c>
      <c r="C15" s="17"/>
      <c r="D15" s="15">
        <v>75</v>
      </c>
      <c r="E15" s="15">
        <v>150000</v>
      </c>
      <c r="F15" s="16">
        <v>0.05</v>
      </c>
      <c r="G15" s="16"/>
      <c r="H15" s="15">
        <f>IF(F15=0,D15,D15-D15*$G$12*$C$12)</f>
        <v>68.760775862068968</v>
      </c>
      <c r="I15" s="15">
        <v>200000</v>
      </c>
      <c r="J15" s="15">
        <f>I15*F15</f>
        <v>10000</v>
      </c>
      <c r="K15" s="15">
        <f>IF(F15=0,0,I15*$G$12*$C$12)</f>
        <v>16637.931034482757</v>
      </c>
    </row>
    <row r="16" spans="1:11" ht="14.45" x14ac:dyDescent="0.3">
      <c r="A16" s="2"/>
      <c r="B16" s="17" t="s">
        <v>29</v>
      </c>
      <c r="C16" s="17"/>
      <c r="D16" s="15">
        <v>150</v>
      </c>
      <c r="E16" s="15">
        <v>800000</v>
      </c>
      <c r="F16" s="16">
        <v>0</v>
      </c>
      <c r="G16" s="16"/>
      <c r="H16" s="15">
        <f>IF(F16=0,D16,D16-D16*$G$12*$C$12)</f>
        <v>150</v>
      </c>
      <c r="I16" s="15">
        <v>900000</v>
      </c>
      <c r="J16" s="15">
        <f t="shared" ref="J16:J17" si="0">I16*F16</f>
        <v>0</v>
      </c>
      <c r="K16" s="15">
        <f>IF(F16=0,0,I16*$G$12*$C$12)</f>
        <v>0</v>
      </c>
    </row>
    <row r="17" spans="1:11" ht="14.45" x14ac:dyDescent="0.3">
      <c r="A17" s="2"/>
      <c r="B17" s="17" t="s">
        <v>30</v>
      </c>
      <c r="C17" s="17"/>
      <c r="D17" s="15">
        <v>50</v>
      </c>
      <c r="E17" s="15">
        <v>250000</v>
      </c>
      <c r="F17" s="16">
        <v>0</v>
      </c>
      <c r="G17" s="16"/>
      <c r="H17" s="15">
        <f>IF(F17=0,D17,D17-D17*$G$12*$C$12)</f>
        <v>50</v>
      </c>
      <c r="I17" s="15">
        <v>200000</v>
      </c>
      <c r="J17" s="15">
        <f t="shared" si="0"/>
        <v>0</v>
      </c>
      <c r="K17" s="15">
        <f>IF(F17=0,0,I17*$G$12*$C$12)</f>
        <v>0</v>
      </c>
    </row>
    <row r="18" spans="1:11" ht="14.45" x14ac:dyDescent="0.3">
      <c r="A18" s="2"/>
      <c r="B18" s="18" t="s">
        <v>31</v>
      </c>
      <c r="C18" s="2"/>
      <c r="D18" s="19"/>
      <c r="E18" s="19"/>
      <c r="F18" s="2"/>
      <c r="G18" s="2"/>
      <c r="H18" s="19"/>
      <c r="I18" s="19"/>
      <c r="J18" s="20">
        <f>SUM(J13:J17)</f>
        <v>410000</v>
      </c>
      <c r="K18" s="20">
        <f>SUM(K13:K17)</f>
        <v>224612.06896551725</v>
      </c>
    </row>
    <row r="19" spans="1:11" ht="14.45" x14ac:dyDescent="0.3">
      <c r="A19" s="2"/>
      <c r="B19" s="18"/>
      <c r="C19" s="2"/>
      <c r="D19" s="19"/>
      <c r="E19" s="19"/>
      <c r="F19" s="2"/>
      <c r="G19" s="2"/>
      <c r="H19" s="19"/>
      <c r="I19" s="19"/>
      <c r="J19" s="20"/>
      <c r="K19" s="20"/>
    </row>
    <row r="20" spans="1:11" ht="16.149999999999999" x14ac:dyDescent="0.3">
      <c r="A20" s="2"/>
      <c r="B20" s="21" t="s">
        <v>32</v>
      </c>
      <c r="C20" s="2"/>
      <c r="D20" s="19"/>
      <c r="E20" s="19"/>
      <c r="F20" s="2"/>
      <c r="G20" s="2"/>
      <c r="H20" s="19"/>
      <c r="I20" s="19"/>
      <c r="J20" s="20"/>
      <c r="K20" s="20"/>
    </row>
    <row r="21" spans="1:11" ht="14.45" x14ac:dyDescent="0.3">
      <c r="A21" s="2"/>
      <c r="B21" s="21"/>
      <c r="C21" s="2"/>
      <c r="D21" s="19"/>
      <c r="E21" s="19"/>
      <c r="F21" s="2"/>
      <c r="G21" s="2"/>
      <c r="H21" s="19"/>
      <c r="I21" s="19"/>
      <c r="J21" s="20"/>
      <c r="K21" s="20"/>
    </row>
    <row r="22" spans="1:11" ht="14.45" x14ac:dyDescent="0.3">
      <c r="A22" s="2"/>
      <c r="B22" s="22" t="s">
        <v>33</v>
      </c>
      <c r="C22" s="2"/>
      <c r="D22" s="19"/>
      <c r="E22" s="19"/>
      <c r="F22" s="2"/>
      <c r="G22" s="2"/>
      <c r="H22" s="19"/>
      <c r="I22" s="19"/>
      <c r="J22" s="20"/>
      <c r="K22" s="20"/>
    </row>
    <row r="23" spans="1:11" ht="14.45" x14ac:dyDescent="0.3">
      <c r="A23" s="2"/>
      <c r="B23" s="23" t="s">
        <v>34</v>
      </c>
      <c r="C23" s="24"/>
      <c r="D23" s="25"/>
      <c r="E23" s="19"/>
      <c r="F23" s="2"/>
      <c r="G23" s="2"/>
      <c r="H23" s="19"/>
      <c r="I23" s="19"/>
      <c r="J23" s="20"/>
      <c r="K23" s="20"/>
    </row>
    <row r="24" spans="1:11" ht="14.45" x14ac:dyDescent="0.3">
      <c r="A24" s="2"/>
      <c r="B24" s="26" t="s">
        <v>35</v>
      </c>
      <c r="C24" s="27"/>
      <c r="D24" s="28"/>
      <c r="E24" s="19"/>
      <c r="F24" s="2"/>
      <c r="G24" s="2"/>
      <c r="H24" s="19"/>
      <c r="I24" s="19"/>
      <c r="J24" s="20"/>
      <c r="K24" s="20"/>
    </row>
    <row r="25" spans="1:11" ht="14.45" x14ac:dyDescent="0.3">
      <c r="A25" s="2"/>
      <c r="B25" s="2"/>
      <c r="C25" s="2"/>
      <c r="D25" s="2"/>
      <c r="E25" s="2"/>
      <c r="F25" s="2"/>
      <c r="G25" s="2"/>
      <c r="H25" s="6"/>
      <c r="I25" s="19"/>
      <c r="J25" s="19"/>
      <c r="K25" s="19"/>
    </row>
    <row r="26" spans="1:11" ht="14.45" x14ac:dyDescent="0.3">
      <c r="A26" s="2"/>
      <c r="B26" s="29" t="s">
        <v>36</v>
      </c>
      <c r="C26" s="2"/>
      <c r="D26" s="2"/>
      <c r="E26" s="2"/>
      <c r="F26" s="2"/>
      <c r="G26" s="2"/>
      <c r="H26" s="6"/>
      <c r="I26" s="19"/>
      <c r="J26" s="19"/>
      <c r="K26" s="19"/>
    </row>
    <row r="27" spans="1:11" ht="14.45" x14ac:dyDescent="0.3">
      <c r="A27" s="2"/>
      <c r="B27" s="3" t="s">
        <v>37</v>
      </c>
      <c r="C27" s="2"/>
      <c r="D27" s="2"/>
      <c r="E27" s="2"/>
      <c r="F27" s="2"/>
      <c r="G27" s="2"/>
      <c r="H27" s="6"/>
      <c r="I27" s="19"/>
      <c r="J27" s="19"/>
      <c r="K27" s="19"/>
    </row>
    <row r="28" spans="1:11" x14ac:dyDescent="0.25">
      <c r="A28" s="2"/>
      <c r="B28" s="3" t="s">
        <v>38</v>
      </c>
      <c r="C28" s="2"/>
      <c r="D28" s="2"/>
      <c r="E28" s="2"/>
      <c r="F28" s="2"/>
      <c r="G28" s="2"/>
      <c r="H28" s="6"/>
      <c r="I28" s="19"/>
      <c r="J28" s="19"/>
      <c r="K28" s="19"/>
    </row>
    <row r="29" spans="1:11" x14ac:dyDescent="0.25">
      <c r="A29" s="2"/>
      <c r="B29" s="30" t="s">
        <v>39</v>
      </c>
      <c r="C29" s="2"/>
      <c r="D29" s="2"/>
      <c r="E29" s="2"/>
      <c r="F29" s="2"/>
      <c r="G29" s="2"/>
      <c r="H29" s="6"/>
      <c r="I29" s="19"/>
      <c r="J29" s="19"/>
      <c r="K29" s="19"/>
    </row>
    <row r="30" spans="1:11" x14ac:dyDescent="0.25">
      <c r="A30" s="2"/>
      <c r="B30" s="30"/>
      <c r="C30" s="2"/>
      <c r="D30" s="2"/>
      <c r="E30" s="2"/>
      <c r="F30" s="2"/>
      <c r="G30" s="2"/>
      <c r="H30" s="6"/>
      <c r="I30" s="19"/>
      <c r="J30" s="19"/>
      <c r="K30" s="19"/>
    </row>
    <row r="31" spans="1:11" ht="26.25" x14ac:dyDescent="0.25">
      <c r="A31" s="2"/>
      <c r="B31" s="2"/>
      <c r="C31" s="6" t="s">
        <v>6</v>
      </c>
      <c r="D31" s="6" t="s">
        <v>7</v>
      </c>
      <c r="E31" s="6" t="s">
        <v>8</v>
      </c>
      <c r="F31" s="55" t="s">
        <v>40</v>
      </c>
      <c r="G31" s="31" t="s">
        <v>41</v>
      </c>
      <c r="H31" s="32" t="s">
        <v>42</v>
      </c>
      <c r="I31" s="2"/>
      <c r="J31" s="19"/>
      <c r="K31" s="19"/>
    </row>
    <row r="32" spans="1:11" ht="77.25" x14ac:dyDescent="0.25">
      <c r="A32" s="2"/>
      <c r="B32" s="33"/>
      <c r="C32" s="9" t="s">
        <v>15</v>
      </c>
      <c r="D32" s="54" t="s">
        <v>16</v>
      </c>
      <c r="E32" s="54" t="s">
        <v>17</v>
      </c>
      <c r="F32" s="9" t="s">
        <v>18</v>
      </c>
      <c r="G32" s="9" t="s">
        <v>19</v>
      </c>
      <c r="H32" s="9" t="s">
        <v>43</v>
      </c>
      <c r="I32" s="2"/>
      <c r="J32" s="19"/>
      <c r="K32" s="19"/>
    </row>
    <row r="33" spans="1:11" ht="26.25" x14ac:dyDescent="0.25">
      <c r="A33" s="2"/>
      <c r="B33" s="4" t="s">
        <v>44</v>
      </c>
      <c r="C33" s="10">
        <v>0.5</v>
      </c>
      <c r="D33" s="11" t="s">
        <v>24</v>
      </c>
      <c r="E33" s="11" t="s">
        <v>45</v>
      </c>
      <c r="F33" s="34" t="s">
        <v>24</v>
      </c>
      <c r="G33" s="12">
        <f>F34</f>
        <v>0.19999999999999996</v>
      </c>
      <c r="H33" s="35"/>
      <c r="I33" s="2"/>
      <c r="J33" s="19"/>
      <c r="K33" s="19"/>
    </row>
    <row r="34" spans="1:11" x14ac:dyDescent="0.25">
      <c r="A34" s="2"/>
      <c r="B34" s="17" t="s">
        <v>26</v>
      </c>
      <c r="C34" s="2"/>
      <c r="D34" s="36">
        <v>200</v>
      </c>
      <c r="E34" s="37">
        <v>2000000</v>
      </c>
      <c r="F34" s="38">
        <f>(1-H34/D34)/C33</f>
        <v>0.19999999999999996</v>
      </c>
      <c r="G34" s="2"/>
      <c r="H34" s="39">
        <v>180</v>
      </c>
      <c r="I34" s="2"/>
      <c r="J34" s="19"/>
      <c r="K34" s="19"/>
    </row>
    <row r="35" spans="1:11" x14ac:dyDescent="0.25">
      <c r="A35" s="2"/>
      <c r="B35" s="17" t="s">
        <v>27</v>
      </c>
      <c r="C35" s="2"/>
      <c r="D35" s="15">
        <v>100</v>
      </c>
      <c r="E35" s="15">
        <v>750000</v>
      </c>
      <c r="F35" s="16">
        <v>0</v>
      </c>
      <c r="G35" s="40"/>
      <c r="H35" s="15">
        <f>D35</f>
        <v>100</v>
      </c>
      <c r="I35" s="2"/>
      <c r="J35" s="19"/>
      <c r="K35" s="19"/>
    </row>
    <row r="36" spans="1:11" x14ac:dyDescent="0.25">
      <c r="A36" s="2"/>
      <c r="B36" s="17" t="s">
        <v>28</v>
      </c>
      <c r="C36" s="2"/>
      <c r="D36" s="15">
        <v>75</v>
      </c>
      <c r="E36" s="15">
        <v>150000</v>
      </c>
      <c r="F36" s="16">
        <v>0</v>
      </c>
      <c r="G36" s="2"/>
      <c r="H36" s="15">
        <f t="shared" ref="H36:H37" si="1">D36</f>
        <v>75</v>
      </c>
      <c r="I36" s="2"/>
      <c r="J36" s="2"/>
      <c r="K36" s="2"/>
    </row>
    <row r="37" spans="1:11" x14ac:dyDescent="0.25">
      <c r="A37" s="2"/>
      <c r="B37" s="17" t="s">
        <v>29</v>
      </c>
      <c r="C37" s="2"/>
      <c r="D37" s="15">
        <v>150</v>
      </c>
      <c r="E37" s="15">
        <v>800000</v>
      </c>
      <c r="F37" s="16">
        <v>0</v>
      </c>
      <c r="G37" s="2"/>
      <c r="H37" s="15">
        <f t="shared" si="1"/>
        <v>150</v>
      </c>
      <c r="I37" s="2"/>
      <c r="J37" s="2"/>
      <c r="K37" s="2"/>
    </row>
    <row r="38" spans="1:11" x14ac:dyDescent="0.25">
      <c r="A38" s="2"/>
      <c r="B38" s="17" t="s">
        <v>30</v>
      </c>
      <c r="C38" s="2"/>
      <c r="D38" s="15">
        <v>50</v>
      </c>
      <c r="E38" s="15">
        <v>250000</v>
      </c>
      <c r="F38" s="16">
        <v>0</v>
      </c>
      <c r="G38" s="2"/>
      <c r="H38" s="15">
        <f>D38</f>
        <v>50</v>
      </c>
      <c r="I38" s="2"/>
      <c r="J38" s="2"/>
      <c r="K38" s="2"/>
    </row>
    <row r="39" spans="1:11" x14ac:dyDescent="0.25">
      <c r="A39" s="2"/>
      <c r="B39" s="17"/>
      <c r="C39" s="2"/>
      <c r="D39" s="15"/>
      <c r="E39" s="15"/>
      <c r="F39" s="16"/>
      <c r="G39" s="2"/>
      <c r="H39" s="15"/>
      <c r="I39" s="2"/>
      <c r="J39" s="2"/>
      <c r="K39" s="2"/>
    </row>
    <row r="40" spans="1:11" x14ac:dyDescent="0.25">
      <c r="A40" s="2"/>
      <c r="B40" s="29" t="s">
        <v>46</v>
      </c>
      <c r="C40" s="2"/>
      <c r="D40" s="2"/>
      <c r="E40" s="2"/>
      <c r="F40" s="2"/>
      <c r="G40" s="2"/>
      <c r="H40" s="2"/>
      <c r="I40" s="2"/>
      <c r="J40" s="2"/>
      <c r="K40" s="2"/>
    </row>
    <row r="41" spans="1:11" x14ac:dyDescent="0.25">
      <c r="A41" s="2"/>
      <c r="B41" s="3" t="s">
        <v>47</v>
      </c>
      <c r="C41" s="2"/>
      <c r="D41" s="2"/>
      <c r="E41" s="2"/>
      <c r="F41" s="2"/>
      <c r="G41" s="2"/>
      <c r="H41" s="2"/>
      <c r="I41" s="2"/>
      <c r="J41" s="2"/>
      <c r="K41" s="2"/>
    </row>
    <row r="42" spans="1:11" ht="32.450000000000003" customHeight="1" x14ac:dyDescent="0.25">
      <c r="A42" s="2"/>
      <c r="B42" s="57" t="s">
        <v>48</v>
      </c>
      <c r="C42" s="57"/>
      <c r="D42" s="57"/>
      <c r="E42" s="57"/>
      <c r="F42" s="57"/>
      <c r="G42" s="57"/>
      <c r="H42" s="57"/>
      <c r="I42" s="57"/>
      <c r="J42" s="57"/>
      <c r="K42" s="57"/>
    </row>
    <row r="43" spans="1:11" x14ac:dyDescent="0.25">
      <c r="A43" s="2"/>
      <c r="B43" s="41" t="s">
        <v>49</v>
      </c>
      <c r="C43" s="2"/>
      <c r="D43" s="2"/>
      <c r="E43" s="2"/>
      <c r="F43" s="2"/>
      <c r="G43" s="2"/>
      <c r="H43" s="2"/>
      <c r="I43" s="2"/>
      <c r="J43" s="2"/>
      <c r="K43" s="2"/>
    </row>
    <row r="44" spans="1:11" x14ac:dyDescent="0.25">
      <c r="A44" s="2"/>
      <c r="B44" s="2"/>
      <c r="C44" s="2"/>
      <c r="D44" s="2"/>
      <c r="E44" s="2"/>
      <c r="F44" s="2"/>
      <c r="G44" s="2"/>
      <c r="H44" s="2"/>
      <c r="I44" s="2"/>
      <c r="J44" s="2"/>
      <c r="K44" s="2"/>
    </row>
    <row r="45" spans="1:11" ht="26.25" x14ac:dyDescent="0.25">
      <c r="A45" s="2"/>
      <c r="B45" s="2"/>
      <c r="C45" s="6" t="s">
        <v>6</v>
      </c>
      <c r="D45" s="6" t="s">
        <v>7</v>
      </c>
      <c r="E45" s="6" t="s">
        <v>8</v>
      </c>
      <c r="F45" s="6" t="s">
        <v>9</v>
      </c>
      <c r="G45" s="48" t="s">
        <v>50</v>
      </c>
      <c r="H45" s="7" t="s">
        <v>42</v>
      </c>
      <c r="I45" s="2"/>
      <c r="J45" s="2"/>
      <c r="K45" s="2"/>
    </row>
    <row r="46" spans="1:11" ht="77.25" x14ac:dyDescent="0.25">
      <c r="A46" s="2"/>
      <c r="B46" s="33"/>
      <c r="C46" s="9" t="s">
        <v>15</v>
      </c>
      <c r="D46" s="54" t="s">
        <v>16</v>
      </c>
      <c r="E46" s="9" t="s">
        <v>51</v>
      </c>
      <c r="F46" s="9" t="s">
        <v>18</v>
      </c>
      <c r="G46" s="9" t="s">
        <v>19</v>
      </c>
      <c r="H46" s="9" t="s">
        <v>52</v>
      </c>
      <c r="I46" s="42" t="s">
        <v>53</v>
      </c>
      <c r="J46" s="2"/>
      <c r="K46" s="2"/>
    </row>
    <row r="47" spans="1:11" ht="26.25" x14ac:dyDescent="0.25">
      <c r="A47" s="2"/>
      <c r="B47" s="4" t="s">
        <v>54</v>
      </c>
      <c r="C47" s="10">
        <v>0.5</v>
      </c>
      <c r="D47" s="34" t="s">
        <v>24</v>
      </c>
      <c r="E47" s="34" t="s">
        <v>45</v>
      </c>
      <c r="F47" s="34" t="s">
        <v>24</v>
      </c>
      <c r="G47" s="43">
        <f>(1-H48/D48)/C47</f>
        <v>0.17272727272727284</v>
      </c>
      <c r="H47" s="19"/>
      <c r="I47" s="44">
        <f>(1-H49/D49)/C47</f>
        <v>0.17272727272727284</v>
      </c>
      <c r="J47" s="2"/>
      <c r="K47" s="2"/>
    </row>
    <row r="48" spans="1:11" x14ac:dyDescent="0.25">
      <c r="A48" s="2"/>
      <c r="B48" s="17" t="s">
        <v>26</v>
      </c>
      <c r="C48" s="2"/>
      <c r="D48" s="36">
        <v>200</v>
      </c>
      <c r="E48" s="36">
        <v>2000000</v>
      </c>
      <c r="F48" s="45" t="s">
        <v>55</v>
      </c>
      <c r="G48" s="2"/>
      <c r="H48" s="39">
        <v>182.72727272727272</v>
      </c>
      <c r="I48" s="46"/>
      <c r="J48" s="2"/>
      <c r="K48" s="2"/>
    </row>
    <row r="49" spans="1:11" x14ac:dyDescent="0.25">
      <c r="A49" s="2"/>
      <c r="B49" s="17" t="s">
        <v>27</v>
      </c>
      <c r="C49" s="17"/>
      <c r="D49" s="37">
        <v>100</v>
      </c>
      <c r="E49" s="36">
        <v>750000</v>
      </c>
      <c r="F49" s="45" t="s">
        <v>55</v>
      </c>
      <c r="G49" s="16"/>
      <c r="H49" s="37">
        <v>91.36363636363636</v>
      </c>
      <c r="I49" s="2"/>
      <c r="J49" s="2"/>
      <c r="K49" s="2"/>
    </row>
    <row r="50" spans="1:11" x14ac:dyDescent="0.25">
      <c r="A50" s="2"/>
      <c r="B50" s="17" t="s">
        <v>28</v>
      </c>
      <c r="C50" s="18"/>
      <c r="D50" s="15">
        <v>75</v>
      </c>
      <c r="E50" s="15">
        <v>150000</v>
      </c>
      <c r="F50" s="16">
        <v>0</v>
      </c>
      <c r="G50" s="16"/>
      <c r="H50" s="19"/>
      <c r="I50" s="2"/>
      <c r="J50" s="2"/>
      <c r="K50" s="2"/>
    </row>
    <row r="51" spans="1:11" x14ac:dyDescent="0.25">
      <c r="A51" s="2"/>
      <c r="B51" s="17" t="s">
        <v>29</v>
      </c>
      <c r="C51" s="2"/>
      <c r="D51" s="15">
        <v>150</v>
      </c>
      <c r="E51" s="15">
        <v>800000</v>
      </c>
      <c r="F51" s="16">
        <v>0</v>
      </c>
      <c r="G51" s="16"/>
      <c r="H51" s="47"/>
      <c r="I51" s="2"/>
      <c r="J51" s="2"/>
      <c r="K51" s="2"/>
    </row>
    <row r="52" spans="1:11" x14ac:dyDescent="0.25">
      <c r="A52" s="2"/>
      <c r="B52" s="17" t="s">
        <v>30</v>
      </c>
      <c r="C52" s="2"/>
      <c r="D52" s="15">
        <v>50</v>
      </c>
      <c r="E52" s="15">
        <v>250000</v>
      </c>
      <c r="F52" s="16">
        <v>0</v>
      </c>
      <c r="G52" s="16"/>
      <c r="H52" s="47"/>
      <c r="I52" s="2"/>
      <c r="J52" s="2"/>
      <c r="K52" s="2"/>
    </row>
    <row r="53" spans="1:11" x14ac:dyDescent="0.25">
      <c r="A53" s="2"/>
      <c r="B53" s="2"/>
      <c r="C53" s="2"/>
      <c r="D53" s="2"/>
      <c r="E53" s="2"/>
      <c r="F53" s="2"/>
      <c r="G53" s="2"/>
      <c r="H53" s="47"/>
      <c r="I53" s="2"/>
      <c r="J53" s="2"/>
      <c r="K53" s="2"/>
    </row>
    <row r="54" spans="1:11" ht="37.9" customHeight="1" x14ac:dyDescent="0.25">
      <c r="A54" s="2"/>
      <c r="B54" s="57" t="s">
        <v>56</v>
      </c>
      <c r="C54" s="57"/>
      <c r="D54" s="57"/>
      <c r="E54" s="57"/>
      <c r="F54" s="57"/>
      <c r="G54" s="57"/>
      <c r="H54" s="57"/>
      <c r="I54" s="57"/>
      <c r="J54" s="57"/>
      <c r="K54" s="57"/>
    </row>
    <row r="55" spans="1:11" ht="39" x14ac:dyDescent="0.25">
      <c r="A55" s="2"/>
      <c r="B55" s="2"/>
      <c r="C55" s="6" t="s">
        <v>6</v>
      </c>
      <c r="D55" s="6" t="s">
        <v>7</v>
      </c>
      <c r="E55" s="6" t="s">
        <v>8</v>
      </c>
      <c r="F55" s="48" t="s">
        <v>57</v>
      </c>
      <c r="G55" s="48" t="s">
        <v>50</v>
      </c>
      <c r="H55" s="7" t="s">
        <v>42</v>
      </c>
      <c r="I55" s="2"/>
      <c r="J55" s="2"/>
      <c r="K55" s="2"/>
    </row>
    <row r="56" spans="1:11" ht="77.25" x14ac:dyDescent="0.25">
      <c r="A56" s="2"/>
      <c r="B56" s="33"/>
      <c r="C56" s="9" t="s">
        <v>15</v>
      </c>
      <c r="D56" s="9" t="s">
        <v>16</v>
      </c>
      <c r="E56" s="9" t="s">
        <v>51</v>
      </c>
      <c r="F56" s="9" t="s">
        <v>18</v>
      </c>
      <c r="G56" s="9" t="s">
        <v>19</v>
      </c>
      <c r="H56" s="9" t="s">
        <v>52</v>
      </c>
      <c r="I56" s="2"/>
      <c r="J56" s="2"/>
      <c r="K56" s="2"/>
    </row>
    <row r="57" spans="1:11" ht="26.25" x14ac:dyDescent="0.25">
      <c r="A57" s="2"/>
      <c r="B57" s="4" t="s">
        <v>54</v>
      </c>
      <c r="C57" s="10">
        <v>0.5</v>
      </c>
      <c r="D57" s="34" t="s">
        <v>24</v>
      </c>
      <c r="E57" s="34" t="s">
        <v>45</v>
      </c>
      <c r="F57" s="34" t="s">
        <v>24</v>
      </c>
      <c r="G57" s="49">
        <f>(1-H58/D58)/C57</f>
        <v>0.17272727272727284</v>
      </c>
      <c r="H57" s="19"/>
      <c r="I57" s="2"/>
      <c r="J57" s="2"/>
      <c r="K57" s="2"/>
    </row>
    <row r="58" spans="1:11" x14ac:dyDescent="0.25">
      <c r="A58" s="2"/>
      <c r="B58" s="17" t="s">
        <v>26</v>
      </c>
      <c r="C58" s="2"/>
      <c r="D58" s="39">
        <v>200</v>
      </c>
      <c r="E58" s="39">
        <v>2000000</v>
      </c>
      <c r="F58" s="50">
        <v>0.2</v>
      </c>
      <c r="G58" s="2"/>
      <c r="H58" s="39">
        <v>182.72727272727272</v>
      </c>
      <c r="I58" s="2"/>
      <c r="J58" s="2"/>
      <c r="K58" s="2"/>
    </row>
    <row r="59" spans="1:11" x14ac:dyDescent="0.25">
      <c r="A59" s="2"/>
      <c r="B59" s="17" t="s">
        <v>27</v>
      </c>
      <c r="C59" s="17"/>
      <c r="D59" s="37">
        <v>100</v>
      </c>
      <c r="E59" s="36">
        <v>750000</v>
      </c>
      <c r="F59" s="38">
        <f>(G57*(E58+E59)-E58*F58)/E59</f>
        <v>0.10000000000000039</v>
      </c>
      <c r="G59" s="16"/>
      <c r="H59" s="37">
        <v>91.36363636363636</v>
      </c>
      <c r="I59" s="2"/>
      <c r="J59" s="2"/>
      <c r="K59" s="2"/>
    </row>
    <row r="60" spans="1:11" x14ac:dyDescent="0.25">
      <c r="A60" s="2"/>
      <c r="B60" s="17" t="s">
        <v>28</v>
      </c>
      <c r="C60" s="18"/>
      <c r="D60" s="15">
        <v>75</v>
      </c>
      <c r="E60" s="15">
        <v>150000</v>
      </c>
      <c r="F60" s="16">
        <v>0</v>
      </c>
      <c r="G60" s="16"/>
      <c r="H60" s="19"/>
      <c r="I60" s="2"/>
      <c r="J60" s="2"/>
      <c r="K60" s="2"/>
    </row>
    <row r="61" spans="1:11" x14ac:dyDescent="0.25">
      <c r="A61" s="2"/>
      <c r="B61" s="17" t="s">
        <v>29</v>
      </c>
      <c r="C61" s="2"/>
      <c r="D61" s="15">
        <v>150</v>
      </c>
      <c r="E61" s="15">
        <v>800000</v>
      </c>
      <c r="F61" s="16">
        <v>0</v>
      </c>
      <c r="G61" s="16"/>
      <c r="H61" s="47"/>
      <c r="I61" s="2"/>
      <c r="J61" s="2"/>
      <c r="K61" s="2"/>
    </row>
    <row r="62" spans="1:11" x14ac:dyDescent="0.25">
      <c r="A62" s="2"/>
      <c r="B62" s="17" t="s">
        <v>30</v>
      </c>
      <c r="C62" s="2"/>
      <c r="D62" s="15">
        <v>50</v>
      </c>
      <c r="E62" s="15">
        <v>250000</v>
      </c>
      <c r="F62" s="16">
        <v>0</v>
      </c>
      <c r="G62" s="16"/>
      <c r="H62" s="47"/>
      <c r="I62" s="2"/>
      <c r="J62" s="2"/>
      <c r="K62" s="2"/>
    </row>
    <row r="63" spans="1:11" x14ac:dyDescent="0.25">
      <c r="A63" s="2"/>
      <c r="B63" s="2"/>
      <c r="C63" s="2"/>
      <c r="D63" s="2"/>
      <c r="E63" s="2"/>
      <c r="F63" s="2"/>
      <c r="G63" s="12"/>
      <c r="H63" s="2"/>
      <c r="I63" s="2"/>
      <c r="J63" s="2"/>
      <c r="K63" s="2"/>
    </row>
    <row r="64" spans="1:11" ht="34.15" customHeight="1" x14ac:dyDescent="0.25">
      <c r="A64" s="2"/>
      <c r="B64" s="57" t="s">
        <v>58</v>
      </c>
      <c r="C64" s="57"/>
      <c r="D64" s="57"/>
      <c r="E64" s="57"/>
      <c r="F64" s="57"/>
      <c r="G64" s="57"/>
      <c r="H64" s="57"/>
      <c r="I64" s="57"/>
      <c r="J64" s="57"/>
      <c r="K64" s="57"/>
    </row>
    <row r="65" spans="1:11" x14ac:dyDescent="0.25">
      <c r="A65" s="2"/>
      <c r="B65" s="2"/>
      <c r="C65" s="2"/>
      <c r="D65" s="2"/>
      <c r="E65" s="2"/>
      <c r="F65" s="2"/>
      <c r="G65" s="2"/>
      <c r="H65" s="2"/>
      <c r="I65" s="2"/>
      <c r="J65" s="2"/>
      <c r="K65" s="2"/>
    </row>
    <row r="66" spans="1:11" ht="77.25" x14ac:dyDescent="0.25">
      <c r="A66" s="2"/>
      <c r="B66" s="2"/>
      <c r="C66" s="6" t="s">
        <v>6</v>
      </c>
      <c r="D66" s="6" t="s">
        <v>7</v>
      </c>
      <c r="E66" s="6" t="s">
        <v>8</v>
      </c>
      <c r="F66" s="48" t="s">
        <v>59</v>
      </c>
      <c r="G66" s="48" t="s">
        <v>50</v>
      </c>
      <c r="H66" s="7" t="s">
        <v>42</v>
      </c>
      <c r="I66" s="2"/>
      <c r="J66" s="2"/>
      <c r="K66" s="2"/>
    </row>
    <row r="67" spans="1:11" ht="77.25" x14ac:dyDescent="0.25">
      <c r="A67" s="2"/>
      <c r="B67" s="33"/>
      <c r="C67" s="9" t="s">
        <v>15</v>
      </c>
      <c r="D67" s="9" t="s">
        <v>16</v>
      </c>
      <c r="E67" s="9" t="s">
        <v>51</v>
      </c>
      <c r="F67" s="9" t="s">
        <v>18</v>
      </c>
      <c r="G67" s="9" t="s">
        <v>19</v>
      </c>
      <c r="H67" s="9" t="s">
        <v>52</v>
      </c>
      <c r="I67" s="2"/>
      <c r="J67" s="2"/>
      <c r="K67" s="2"/>
    </row>
    <row r="68" spans="1:11" ht="26.25" x14ac:dyDescent="0.25">
      <c r="A68" s="2"/>
      <c r="B68" s="4" t="s">
        <v>54</v>
      </c>
      <c r="C68" s="10">
        <v>0.5</v>
      </c>
      <c r="D68" s="34" t="s">
        <v>24</v>
      </c>
      <c r="E68" s="34" t="s">
        <v>45</v>
      </c>
      <c r="F68" s="34" t="s">
        <v>24</v>
      </c>
      <c r="G68" s="49">
        <f>(1-H69/D69)/C68</f>
        <v>0.17272727272727284</v>
      </c>
      <c r="H68" s="19"/>
      <c r="I68" s="2"/>
      <c r="J68" s="2"/>
      <c r="K68" s="2"/>
    </row>
    <row r="69" spans="1:11" x14ac:dyDescent="0.25">
      <c r="A69" s="2"/>
      <c r="B69" s="17" t="s">
        <v>26</v>
      </c>
      <c r="C69" s="2"/>
      <c r="D69" s="36">
        <v>200</v>
      </c>
      <c r="E69" s="36">
        <v>2000000</v>
      </c>
      <c r="F69" s="38">
        <f>F70*F76</f>
        <v>0.20000000000000012</v>
      </c>
      <c r="G69" s="2"/>
      <c r="H69" s="39">
        <v>182.72727272727272</v>
      </c>
      <c r="I69" s="2"/>
      <c r="J69" s="2"/>
      <c r="K69" s="2"/>
    </row>
    <row r="70" spans="1:11" x14ac:dyDescent="0.25">
      <c r="A70" s="2"/>
      <c r="B70" s="17" t="s">
        <v>27</v>
      </c>
      <c r="C70" s="17"/>
      <c r="D70" s="15">
        <v>100</v>
      </c>
      <c r="E70" s="36">
        <v>750000</v>
      </c>
      <c r="F70" s="38">
        <f>(G68*(E69+E70))/(E69*F76+E70)</f>
        <v>0.10000000000000006</v>
      </c>
      <c r="G70" s="16"/>
      <c r="H70" s="37">
        <v>91.36363636363636</v>
      </c>
      <c r="I70" s="2"/>
      <c r="J70" s="2"/>
      <c r="K70" s="2"/>
    </row>
    <row r="71" spans="1:11" x14ac:dyDescent="0.25">
      <c r="A71" s="2"/>
      <c r="B71" s="17" t="s">
        <v>28</v>
      </c>
      <c r="C71" s="18"/>
      <c r="D71" s="15">
        <v>75</v>
      </c>
      <c r="E71" s="15">
        <v>150000</v>
      </c>
      <c r="F71" s="16">
        <v>0</v>
      </c>
      <c r="G71" s="16"/>
      <c r="H71" s="19"/>
      <c r="I71" s="2"/>
      <c r="J71" s="2"/>
      <c r="K71" s="2"/>
    </row>
    <row r="72" spans="1:11" x14ac:dyDescent="0.25">
      <c r="A72" s="2"/>
      <c r="B72" s="17" t="s">
        <v>29</v>
      </c>
      <c r="C72" s="2"/>
      <c r="D72" s="15">
        <v>150</v>
      </c>
      <c r="E72" s="15">
        <v>800000</v>
      </c>
      <c r="F72" s="16">
        <v>0</v>
      </c>
      <c r="G72" s="16"/>
      <c r="H72" s="47"/>
      <c r="I72" s="2"/>
      <c r="J72" s="2"/>
      <c r="K72" s="2"/>
    </row>
    <row r="73" spans="1:11" x14ac:dyDescent="0.25">
      <c r="A73" s="2"/>
      <c r="B73" s="17" t="s">
        <v>30</v>
      </c>
      <c r="C73" s="2"/>
      <c r="D73" s="15">
        <v>50</v>
      </c>
      <c r="E73" s="15">
        <v>250000</v>
      </c>
      <c r="F73" s="16">
        <v>0</v>
      </c>
      <c r="G73" s="16"/>
      <c r="H73" s="47"/>
      <c r="I73" s="2"/>
      <c r="J73" s="2"/>
      <c r="K73" s="2"/>
    </row>
    <row r="74" spans="1:11" x14ac:dyDescent="0.25">
      <c r="A74" s="2"/>
      <c r="B74" s="2"/>
      <c r="C74" s="2"/>
      <c r="D74" s="2"/>
      <c r="E74" s="2"/>
      <c r="F74" s="2"/>
      <c r="G74" s="2"/>
      <c r="H74" s="2"/>
      <c r="I74" s="2"/>
      <c r="J74" s="2"/>
      <c r="K74" s="2"/>
    </row>
    <row r="75" spans="1:11" x14ac:dyDescent="0.25">
      <c r="A75" s="2"/>
      <c r="B75" s="2"/>
      <c r="C75" s="2"/>
      <c r="D75" s="2"/>
      <c r="E75" s="2"/>
      <c r="F75" s="51" t="s">
        <v>60</v>
      </c>
      <c r="G75" s="2"/>
      <c r="H75" s="2"/>
      <c r="I75" s="2"/>
      <c r="J75" s="2"/>
      <c r="K75" s="2"/>
    </row>
    <row r="76" spans="1:11" x14ac:dyDescent="0.25">
      <c r="A76" s="2"/>
      <c r="B76" s="2"/>
      <c r="C76" s="2"/>
      <c r="D76" s="2"/>
      <c r="E76" s="2"/>
      <c r="F76" s="52">
        <v>2</v>
      </c>
      <c r="G76" s="12"/>
      <c r="H76" s="2"/>
      <c r="I76" s="2"/>
      <c r="J76" s="2"/>
      <c r="K76" s="2"/>
    </row>
  </sheetData>
  <mergeCells count="4">
    <mergeCell ref="A4:K4"/>
    <mergeCell ref="B42:K42"/>
    <mergeCell ref="B54:K54"/>
    <mergeCell ref="B64:K64"/>
  </mergeCells>
  <pageMargins left="0.7" right="0.7" top="0.75" bottom="0.75" header="0.3" footer="0.3"/>
  <pageSetup scale="93" fitToHeight="0" orientation="landscape" r:id="rId1"/>
  <headerFooter>
    <oddFooter>&amp;CExhibit A - Page &amp;P</oddFooter>
  </headerFooter>
  <rowBreaks count="4" manualBreakCount="4">
    <brk id="20" max="16383" man="1"/>
    <brk id="38" max="16383" man="1"/>
    <brk id="52" max="16383" man="1"/>
    <brk id="62"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Timothy Brogan</dc:creator>
  <cp:lastModifiedBy>Deloris Tinsley</cp:lastModifiedBy>
  <cp:lastPrinted>2018-01-16T16:01:58Z</cp:lastPrinted>
  <dcterms:created xsi:type="dcterms:W3CDTF">2018-01-10T17:02:22Z</dcterms:created>
  <dcterms:modified xsi:type="dcterms:W3CDTF">2018-01-16T20:15:58Z</dcterms:modified>
</cp:coreProperties>
</file>