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esktop\github_portfolio\"/>
    </mc:Choice>
  </mc:AlternateContent>
  <xr:revisionPtr revIDLastSave="0" documentId="13_ncr:1_{2AC5BEC6-5DD8-49D1-B7CA-C60938173651}" xr6:coauthVersionLast="47" xr6:coauthVersionMax="47" xr10:uidLastSave="{00000000-0000-0000-0000-000000000000}"/>
  <bookViews>
    <workbookView xWindow="2595" yWindow="2595" windowWidth="23880" windowHeight="12195" activeTab="1" xr2:uid="{81C897E0-1E51-BA44-9841-0AC282EED4B3}"/>
  </bookViews>
  <sheets>
    <sheet name="Footnotes" sheetId="3" r:id="rId1"/>
    <sheet name="Budget with 3 GH" sheetId="1" r:id="rId2"/>
    <sheet name="Budget with 1 GH" sheetId="5" r:id="rId3"/>
    <sheet name="Analysis" sheetId="6" r:id="rId4"/>
    <sheet name="Resourc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8" i="5" l="1"/>
  <c r="J49" i="5"/>
  <c r="J48" i="1"/>
  <c r="J49" i="1" s="1"/>
  <c r="E36" i="5"/>
  <c r="E15" i="5"/>
  <c r="E14" i="5"/>
  <c r="E13" i="5"/>
  <c r="E12" i="5"/>
  <c r="E11" i="5"/>
  <c r="E10" i="5"/>
  <c r="E9" i="5"/>
  <c r="E8" i="5"/>
  <c r="E7" i="5"/>
  <c r="E4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9" i="5"/>
  <c r="E20" i="5"/>
  <c r="J20" i="5"/>
  <c r="E21" i="5"/>
  <c r="J21" i="5"/>
  <c r="E22" i="5"/>
  <c r="J22" i="5"/>
  <c r="E23" i="5"/>
  <c r="J23" i="5"/>
  <c r="J24" i="5"/>
  <c r="E25" i="5"/>
  <c r="J25" i="5"/>
  <c r="J26" i="5"/>
  <c r="E27" i="5"/>
  <c r="J27" i="5"/>
  <c r="E28" i="5"/>
  <c r="J28" i="5"/>
  <c r="J29" i="5"/>
  <c r="D30" i="5"/>
  <c r="E30" i="5"/>
  <c r="J30" i="5"/>
  <c r="D31" i="5"/>
  <c r="E31" i="5"/>
  <c r="J31" i="5"/>
  <c r="J32" i="5"/>
  <c r="E33" i="5"/>
  <c r="J33" i="5"/>
  <c r="E34" i="5"/>
  <c r="J34" i="5"/>
  <c r="J35" i="5"/>
  <c r="J36" i="5"/>
  <c r="J37" i="5"/>
  <c r="J38" i="5"/>
  <c r="J39" i="5"/>
  <c r="E40" i="5"/>
  <c r="J40" i="5"/>
  <c r="E41" i="5"/>
  <c r="E42" i="5" s="1"/>
  <c r="J41" i="5"/>
  <c r="J42" i="5"/>
  <c r="J43" i="5"/>
  <c r="J44" i="5"/>
  <c r="J46" i="5"/>
  <c r="J47" i="5"/>
  <c r="J51" i="5"/>
  <c r="J52" i="5" l="1"/>
  <c r="E35" i="1"/>
  <c r="E14" i="1"/>
  <c r="C14" i="1"/>
  <c r="E13" i="1"/>
  <c r="E16" i="1" s="1"/>
  <c r="E36" i="1" s="1"/>
  <c r="E12" i="1"/>
  <c r="E11" i="1"/>
  <c r="E10" i="1"/>
  <c r="E8" i="1"/>
  <c r="E9" i="1"/>
  <c r="E7" i="1"/>
  <c r="E4" i="1"/>
  <c r="J52" i="1" l="1"/>
  <c r="J51" i="1"/>
  <c r="E42" i="1"/>
  <c r="E41" i="1"/>
  <c r="J10" i="1" l="1"/>
  <c r="J44" i="1"/>
  <c r="J27" i="1"/>
  <c r="J43" i="1"/>
  <c r="J42" i="1"/>
  <c r="J41" i="1"/>
  <c r="J40" i="1"/>
  <c r="J12" i="1"/>
  <c r="J39" i="1"/>
  <c r="J38" i="1"/>
  <c r="J37" i="1"/>
  <c r="J36" i="1"/>
  <c r="J35" i="1"/>
  <c r="J34" i="1"/>
  <c r="J47" i="1"/>
  <c r="J33" i="1"/>
  <c r="J32" i="1"/>
  <c r="J46" i="1"/>
  <c r="J11" i="1"/>
  <c r="J31" i="1"/>
  <c r="J30" i="1"/>
  <c r="J29" i="1"/>
  <c r="J28" i="1"/>
  <c r="J26" i="1"/>
  <c r="J25" i="1"/>
  <c r="J24" i="1"/>
  <c r="J22" i="1"/>
  <c r="J23" i="1"/>
  <c r="J21" i="1"/>
  <c r="J20" i="1"/>
  <c r="J19" i="1"/>
  <c r="J16" i="1"/>
  <c r="J15" i="1"/>
  <c r="J14" i="1"/>
  <c r="J9" i="1"/>
  <c r="J8" i="1"/>
  <c r="J7" i="1"/>
  <c r="J6" i="1"/>
  <c r="J5" i="1"/>
  <c r="J4" i="1"/>
  <c r="J17" i="1" l="1"/>
  <c r="D31" i="1"/>
  <c r="E31" i="1" s="1"/>
  <c r="D30" i="1"/>
  <c r="E30" i="1" s="1"/>
  <c r="E40" i="1"/>
  <c r="E27" i="1"/>
  <c r="E28" i="1"/>
  <c r="E34" i="1"/>
  <c r="E33" i="1"/>
  <c r="E21" i="1"/>
  <c r="E22" i="1"/>
  <c r="E23" i="1"/>
  <c r="E25" i="1"/>
  <c r="E20" i="1"/>
  <c r="E35" i="5"/>
</calcChain>
</file>

<file path=xl/sharedStrings.xml><?xml version="1.0" encoding="utf-8"?>
<sst xmlns="http://schemas.openxmlformats.org/spreadsheetml/2006/main" count="304" uniqueCount="159">
  <si>
    <t>Seeds</t>
  </si>
  <si>
    <t>Total Budget: 90k- 160k</t>
  </si>
  <si>
    <t>https://www.fortunahemp.com/average-roi-of-hemp-biomass-per-acre/#:~:text=ROI%20on%20Hemp%20Grain,%24200%2D%24300%20per%20acre.</t>
  </si>
  <si>
    <t xml:space="preserve">Unit </t>
  </si>
  <si>
    <t>Total Costs (FC + VC):</t>
  </si>
  <si>
    <t>Other:</t>
  </si>
  <si>
    <t>https://www.homeadvisor.com/cost/outdoor-living/build-a-greenhouse/#sqft</t>
  </si>
  <si>
    <t xml:space="preserve">heater </t>
  </si>
  <si>
    <t xml:space="preserve">Evaportive cooling </t>
  </si>
  <si>
    <t>https://edis.ifas.ufl.edu/hs388#:~:text=Drip%20irrigation%20requires%20an%20economic,annual%20cost%20of%20disposable%20parts.</t>
  </si>
  <si>
    <t>Drip irrigation system</t>
  </si>
  <si>
    <t>https://www.growerssolution.com/page/GS/PROD/3GP</t>
  </si>
  <si>
    <t>WheelBarrow</t>
  </si>
  <si>
    <t>https://www.lowes.com/pd/Blue-Hawk-4-cu-ft-Steel-Wheelbarrow/1000553219?cm_mmc=shp-_-c-_-prd-_-sol-_-google-_-lia-_-106-_-wheelbarrowsandcarts-_-1000553219-_-0&amp;placeholder=null&amp;gclid=CjwKCAjww5r8BRB6EiwArcckCzl2m0YlmfwBsPj_ExT5LLrxA5plTHQRdzJ7eTNDenUWAMEVzP1h4RoCvAoQAvD_BwE&amp;gclsrc=aw.ds</t>
  </si>
  <si>
    <t>https://blueforestfarms.com/how-much-can-you-make-per-acre-of-hemp/</t>
  </si>
  <si>
    <t xml:space="preserve">Shade Cloth </t>
  </si>
  <si>
    <t>Hoses and Sprayers</t>
  </si>
  <si>
    <t>Supplemental lighting</t>
  </si>
  <si>
    <t>SunSpot GH</t>
  </si>
  <si>
    <t>(970) 682-4644</t>
  </si>
  <si>
    <t>TGM colorado greenhouse</t>
  </si>
  <si>
    <t>(303) 273-9085</t>
  </si>
  <si>
    <t>https://www.journal-advocate.com/2018/02/27/hemp-can-be-lucrative-but-there-are-drawbacks/#:~:text=With%20a%20yield%20of%20about,be%20in%20production%20for%20awhile.</t>
  </si>
  <si>
    <t>96 ft by 30 ft</t>
  </si>
  <si>
    <t>https://www.greenhousemegastore.com/coverings/shade-cloth/sc-dw47-3096</t>
  </si>
  <si>
    <t>96ft by 30ft</t>
  </si>
  <si>
    <t>Tools (shovels, digging fork, hoe, etc.)</t>
  </si>
  <si>
    <t>https://www.google.com/aclk?sa=l&amp;ai=DChcSEwi2-q-w4cPsAhVKvMAKHYsqD0sYABAIGgJpbQ&amp;sig=AOD64_3VaX518kYcVLUi7APrWIE7jVe4xg&amp;ctype=46&amp;q=&amp;ved=2ahUKEwiN2aaw4cPsAhXBVs0KHUilCxAQ9aACegQIBBBA&amp;adurl=</t>
  </si>
  <si>
    <t>https://www.lowes.com/pd/Truper-54-in-L-Ash-Garden-Fork-Handle/4363235?cm_mmc=shp-_-c-_-prd-_-sol-_-google-_-lia-_-106-_-lawnandgardentools-_-4363235-_-0&amp;placeholder=null&amp;gclid=CjwKCAjwlbr8BRA0EiwAnt4MTkk3u_rRXsmG7vDIP1hqO_LCGm3WKOrDAHtgqPBlqxNm5WbL7DD7nRoC90EQAvD_BwE&amp;gclsrc=aw.ds</t>
  </si>
  <si>
    <t>https://www.acehardware.com/departments/lawn-and-garden/gardening-tools/rakes/7164742?store=03279&amp;gclid=CjwKCAjwlbr8BRA0EiwAnt4MTluK0ElLHrRaejlrcCY5quuaL5QlCD9j350Mn9TmiFjPvhzFnLDcHRoCDGoQAvD_BwE&amp;gclsrc=aw.ds</t>
  </si>
  <si>
    <t>https://www.lowes.com/pd/Blue-Hawk-24-in-Leaf-Rake/1000377423?cm_mmc=shp-_-c-_-prd-_-sol-_-google-_-lia-_-106-_-lawnandgardentools-_-1000377423-_-0&amp;placeholder=null&amp;gclid=CjwKCAjwlbr8BRA0EiwAnt4MTqJpAStxqteo85tbSid8nTJayTXdcchz2z-xvRQGezKXbysPFR_fmRoC70YQAvD_BwE&amp;gclsrc=aw.ds</t>
  </si>
  <si>
    <t>https://www.forbes.com/sites/mikeadams/2019/10/23/american-hemp-dreams-are-being-crushed-by-these-5-challenges/#58c868cb1ee7</t>
  </si>
  <si>
    <t>http://www.fibrealternatives.com/hemp%20is%20the%20ultimate%20cash%20crop_byWmConde.pdf</t>
  </si>
  <si>
    <t>Dolotime spread</t>
  </si>
  <si>
    <t>GH Price: 60K + 35k contrstruction = 95k$</t>
  </si>
  <si>
    <t>https://highgradehempseed.com/blog/the-best-soil-to-grow-hemp/</t>
  </si>
  <si>
    <t>Quantity</t>
  </si>
  <si>
    <t>Total</t>
  </si>
  <si>
    <t>https://www.irrigationglobal.com/contents/en-us/p3300_drip_kit_0.5_hectare_field_crops_diy.html</t>
  </si>
  <si>
    <t>2.5 acres</t>
  </si>
  <si>
    <t>https://www.sidebysidestuff.com/full-enclosure-w-lexan-windshield-by-over-armour-john-deere-gator-xuv-835.html?cmp=googleproducts&amp;kw=full-enclosure-w-lexan-windshield-by-over-armour-john-deere-gator-xuv-835&amp;gclid=Cj0KCQjwxNT8BRD9ARIsAJ8S5xYR9uCNCUDos3nh0VB4jJ_Lz7JuwsF6FEuRBJDI9Phzjv4VXuCEHvcaAjL7EALw_wcB</t>
  </si>
  <si>
    <t>https://www.mosquitoesinthemist.com/catalog/nozzles-and-risers/45-nozzle-kit-10-pk-8.html?gclid=Cj0KCQjwxNT8BRD9ARIsAJ8S5xZ5lHBb-iCswILxeufi3Of3-b88zgbw-o9ot06jLVtaSW2jIU5KYf0aAqw5EALw_wcB</t>
  </si>
  <si>
    <t>2 acre</t>
  </si>
  <si>
    <t>Included with GH</t>
  </si>
  <si>
    <t>https://ohioearthfood.com/products/pelletized-dolomite-lime</t>
  </si>
  <si>
    <t>Nitrogen - N</t>
  </si>
  <si>
    <t>tons</t>
  </si>
  <si>
    <t>Price</t>
  </si>
  <si>
    <t>Phosphorus - P</t>
  </si>
  <si>
    <t>Lb.</t>
  </si>
  <si>
    <t>Potassium - K</t>
  </si>
  <si>
    <t>lb.</t>
  </si>
  <si>
    <t>https://cdn-ext.agnet.tamu.edu/wp-content/uploads/2019/09/Hemp-Benchmark-Data-September-2019.pdf</t>
  </si>
  <si>
    <t>Industrial Hemp seeds</t>
  </si>
  <si>
    <t>fertilization/Soil Amendment</t>
  </si>
  <si>
    <t>Custom</t>
  </si>
  <si>
    <t>Soil Test</t>
  </si>
  <si>
    <t>acre</t>
  </si>
  <si>
    <t>https://www.denverpost.com/2011/04/07/a-little-soil-sleuthing-can-save-you/#:~:text=Getting%20your%20soil%20tested%20by,the%20basic%20one%20is%20%2428.</t>
  </si>
  <si>
    <t>Hauling round bales</t>
  </si>
  <si>
    <t>bale-miles</t>
  </si>
  <si>
    <t>https://www.sos.state.co.us/CCR/GenerateRulePdf.do?ruleVersionId=6696&amp;fileName=8%20CCR%201203-23#:~:text=2.9%20The%20annual%20Registration%20fee,indoors.</t>
  </si>
  <si>
    <t>Hemp registration fee</t>
  </si>
  <si>
    <t>CDA THC testing fee</t>
  </si>
  <si>
    <t>sample</t>
  </si>
  <si>
    <t>Grower</t>
  </si>
  <si>
    <t>hour</t>
  </si>
  <si>
    <t>Manager</t>
  </si>
  <si>
    <t>https://www.ziprecruiter.com/Salaries/How-Much-Does-a-Greenhouse-Manager-Make-a-Year--in-Colorado</t>
  </si>
  <si>
    <t>Hemp Production:</t>
  </si>
  <si>
    <t>Revenue</t>
  </si>
  <si>
    <t>Income/Revenue</t>
  </si>
  <si>
    <t xml:space="preserve">Quantity </t>
  </si>
  <si>
    <t>Total Variable Cost:</t>
  </si>
  <si>
    <t>Total Fixed Cost:</t>
  </si>
  <si>
    <t>HEMP:</t>
  </si>
  <si>
    <t xml:space="preserve">Labor </t>
  </si>
  <si>
    <t>Mechanical Seeder</t>
  </si>
  <si>
    <t>Fixed Costs and start up costs(Machinery)</t>
  </si>
  <si>
    <t>Perenials:</t>
  </si>
  <si>
    <t>Agastache</t>
  </si>
  <si>
    <t>Apple (Dwarf)</t>
  </si>
  <si>
    <t>Echinacea</t>
  </si>
  <si>
    <t>Lavender: Grosso (L. x intermedia)</t>
  </si>
  <si>
    <t>Monarda 'Jacob Cline'</t>
  </si>
  <si>
    <t>Sage seed packet</t>
  </si>
  <si>
    <t>Supplies:</t>
  </si>
  <si>
    <t xml:space="preserve">50ft chicken wire </t>
  </si>
  <si>
    <t>Sisal Twine Roll 2,500'</t>
  </si>
  <si>
    <t>Bond Hardwood Plant and Tree Stake 5' pack of 25</t>
  </si>
  <si>
    <t>Total Fixed Costs</t>
  </si>
  <si>
    <t>Unit</t>
  </si>
  <si>
    <t>Bean (Bush) 1,000 seed packet</t>
  </si>
  <si>
    <t>Bean (Pole) 2 oz Packet</t>
  </si>
  <si>
    <t>Borage Officinalis 1 oz Packet</t>
  </si>
  <si>
    <t>Brussel Sprouts 250 seed packet</t>
  </si>
  <si>
    <t>Buckwheat (Fagopyrum esculentum) 50 lbs</t>
  </si>
  <si>
    <t>Carrots 5,000 seed packet</t>
  </si>
  <si>
    <t>Chamomile 1/2 lbs</t>
  </si>
  <si>
    <t>Chives 1 oz seed packet</t>
  </si>
  <si>
    <t>Corn 150 seed packet</t>
  </si>
  <si>
    <t>Cucumber Pickling 1,000 seed packet</t>
  </si>
  <si>
    <t>Cucumber slicing 500 seed packet</t>
  </si>
  <si>
    <t>Dill 1 oz packet</t>
  </si>
  <si>
    <t>Gailardia</t>
  </si>
  <si>
    <t>Garlic 5 oz (as pest and fungal repellent)</t>
  </si>
  <si>
    <t>Lettuce (head) 'Chrispino' 1,000 seed packet</t>
  </si>
  <si>
    <t>Lettuce (Leaf) 'Red Cross' 1,000 seed packet</t>
  </si>
  <si>
    <t>Nastrurtium 1 oz mix</t>
  </si>
  <si>
    <t>Peas (sugar snap) 1/2 oz</t>
  </si>
  <si>
    <t>Peppers 'Olympus' 100 seed packet</t>
  </si>
  <si>
    <t>Potato (Blue) 5 pounds</t>
  </si>
  <si>
    <t>Potato (Yukon Gold) 5 pound</t>
  </si>
  <si>
    <t>Pumpkins 250 seed packet</t>
  </si>
  <si>
    <t>Raddish 'Sora' 250 seed packet</t>
  </si>
  <si>
    <t>Summer Squash ' Yellow Fin' 30 seed packet</t>
  </si>
  <si>
    <t xml:space="preserve">Summer Squash (Zucchini) 30 seed packet 'Dunja (F1)' </t>
  </si>
  <si>
    <t>Tomatoes 'Skyway' (F1) 50 seed packet</t>
  </si>
  <si>
    <t>Tomatoes 'sakura' 30 seed packet</t>
  </si>
  <si>
    <t>Total Variable Costs:</t>
  </si>
  <si>
    <t>Variable Costs for phase 2 (Vegetable Community Garden)</t>
  </si>
  <si>
    <t>Raspberries (Collection of all seasons variety) 15 plants</t>
  </si>
  <si>
    <t>Strawberry 32 plants</t>
  </si>
  <si>
    <t>Cilantro 100 pack of seed</t>
  </si>
  <si>
    <t>Marigold seed pack</t>
  </si>
  <si>
    <t>Greenhouse (Sunspot GH)</t>
  </si>
  <si>
    <t>Profit per 20 days</t>
  </si>
  <si>
    <t xml:space="preserve">annual profits </t>
  </si>
  <si>
    <t xml:space="preserve">harvest is each 20 days </t>
  </si>
  <si>
    <t xml:space="preserve"> Revenue Plot rental of 1.5 acres</t>
  </si>
  <si>
    <t xml:space="preserve">Annual Profit </t>
  </si>
  <si>
    <t>cart</t>
  </si>
  <si>
    <t>John Deere gas golf cart (Used)</t>
  </si>
  <si>
    <t>4 of each</t>
  </si>
  <si>
    <t>LED</t>
  </si>
  <si>
    <t>https://www.agprofessional.com/article/how-grow-hemp-cbd-seed-or-fiber#:~:text=The%20plants%20grow%20rapidly%2C%20and,fiber%20is%20ready%20for%20harvest.</t>
  </si>
  <si>
    <t>Fixed costs for phase 2 (Vegetable Community Garden) (3 acre)</t>
  </si>
  <si>
    <t>Variable Costs Per 1 production cycle (60 days)</t>
  </si>
  <si>
    <t>1 year has 18.25 of 20 days</t>
  </si>
  <si>
    <t>tons per GH</t>
  </si>
  <si>
    <t>Income/Revenue (Plot Rental)</t>
  </si>
  <si>
    <t>1 year has 6 of 60days</t>
  </si>
  <si>
    <t>harvest is each 60 days</t>
  </si>
  <si>
    <t>tons per Greenhouse</t>
  </si>
  <si>
    <t>Variable Costs per production cycle (60 days)</t>
  </si>
  <si>
    <t>Fixed costs for phase 2 (Vegetable Community Garden)</t>
  </si>
  <si>
    <t>WB</t>
  </si>
  <si>
    <t>carts</t>
  </si>
  <si>
    <t>Foot notes:</t>
  </si>
  <si>
    <t>PGC farm (Group 4)</t>
  </si>
  <si>
    <t>Prices are set above competitive pricing; it could be later lowered according to customer base that the project has.</t>
  </si>
  <si>
    <t>The main money maker in this project is Hemp, the vegetables side will be implemented in later stages.</t>
  </si>
  <si>
    <t>All prices are retrieved from online stores or construction contractors (Greenhouse).</t>
  </si>
  <si>
    <t>Keep in mind with 3 GH, we plant to rotate between each greenhouse; 60 days to harvest, sow seeds each 20 days per GH and harvest each 20 days.</t>
  </si>
  <si>
    <t>Below in the sheet section are 2 budget plans; 1 with 1 greenhouse (In the budget limit) and the other is with 3 greenhouses which exceeds budget in hand.</t>
  </si>
  <si>
    <t>Back up money</t>
  </si>
  <si>
    <t>With the vegetable side; we assume that all plots will be rented about 60 plots in a 1.5 acre (that’s why revenue is high).</t>
  </si>
  <si>
    <t>The resource sheet; inculdes all the prices and knowledge used to make this budget.</t>
  </si>
  <si>
    <t>The variable cost for Hemp production is refernced from Penn States Hemp fiber production 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</si>
</sst>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#,##0.0_);[Red]\(#,##0.0\)"/>
    <numFmt numFmtId="165" formatCode="&quot;$&quot;#,##0.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6" borderId="1" applyNumberFormat="0" applyAlignment="0" applyProtection="0"/>
    <xf numFmtId="0" fontId="5" fillId="0" borderId="2" applyNumberFormat="0" applyFill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6" fontId="0" fillId="0" borderId="0" xfId="0" applyNumberFormat="1"/>
    <xf numFmtId="0" fontId="3" fillId="0" borderId="0" xfId="1"/>
    <xf numFmtId="8" fontId="0" fillId="0" borderId="0" xfId="0" applyNumberFormat="1"/>
    <xf numFmtId="38" fontId="0" fillId="0" borderId="0" xfId="0" applyNumberFormat="1"/>
    <xf numFmtId="0" fontId="6" fillId="0" borderId="0" xfId="0" applyFont="1"/>
    <xf numFmtId="0" fontId="5" fillId="0" borderId="2" xfId="3"/>
    <xf numFmtId="0" fontId="7" fillId="0" borderId="0" xfId="0" applyFont="1"/>
    <xf numFmtId="0" fontId="8" fillId="0" borderId="0" xfId="0" applyFont="1"/>
    <xf numFmtId="164" fontId="0" fillId="0" borderId="0" xfId="0" applyNumberFormat="1"/>
    <xf numFmtId="0" fontId="0" fillId="7" borderId="0" xfId="0" applyFill="1"/>
    <xf numFmtId="6" fontId="4" fillId="6" borderId="1" xfId="2" applyNumberFormat="1"/>
    <xf numFmtId="8" fontId="4" fillId="6" borderId="1" xfId="2" applyNumberFormat="1"/>
    <xf numFmtId="0" fontId="5" fillId="0" borderId="2" xfId="3" applyFill="1"/>
    <xf numFmtId="0" fontId="5" fillId="3" borderId="0" xfId="3" applyFill="1" applyBorder="1"/>
    <xf numFmtId="165" fontId="0" fillId="0" borderId="0" xfId="0" applyNumberFormat="1"/>
    <xf numFmtId="0" fontId="2" fillId="0" borderId="0" xfId="3" applyFont="1" applyFill="1" applyBorder="1"/>
    <xf numFmtId="165" fontId="4" fillId="6" borderId="1" xfId="2" applyNumberFormat="1"/>
    <xf numFmtId="0" fontId="1" fillId="0" borderId="0" xfId="3" applyFont="1" applyFill="1" applyBorder="1"/>
    <xf numFmtId="0" fontId="0" fillId="8" borderId="0" xfId="0" applyFill="1"/>
    <xf numFmtId="0" fontId="0" fillId="9" borderId="0" xfId="0" applyFill="1"/>
    <xf numFmtId="0" fontId="0" fillId="0" borderId="0" xfId="0" applyNumberFormat="1"/>
    <xf numFmtId="3" fontId="0" fillId="0" borderId="0" xfId="0" applyNumberFormat="1"/>
  </cellXfs>
  <cellStyles count="4">
    <cellStyle name="Calculation" xfId="2" builtinId="22"/>
    <cellStyle name="Hyperlink" xfId="1" builtinId="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lueforestfarms.com/how-much-can-you-make-per-acre-of-hemp/" TargetMode="External"/><Relationship Id="rId2" Type="http://schemas.openxmlformats.org/officeDocument/2006/relationships/hyperlink" Target="https://www.google.com/search?rlz=1C5CHFA_enUS864US864&amp;ei=6rqIX8KvMMTdtAaMgK6gBQ&amp;q=greenhouse%20builder%20in%20colorado&amp;oq=greenhouse+builder+in+colorado&amp;gs_lcp=CgZwc3ktYWIQAzIJCAAQyQMQFhAeMgYIABAWEB46BwgAEEcQsAM6CAghEBYQHRAeSgUICBIBMVC3VVjRXWCvYWgCcAB4AIABW4gBtQWSAQE4mAEAoAEBqgEHZ3dzLXdpesgBCMABAQ&amp;sclient=psy-ab&amp;ved=2ahUKEwj3kee3wbfsAhVRHM0KHXW0AbgQvS4wAHoECBQQKg&amp;uact=5&amp;npsic=0&amp;rflfq=1&amp;rlha=0&amp;rllag=39814134,-105310860,90216&amp;tbm=lcl&amp;rldimm=16627012306204769586&amp;lqi=Ch5ncmVlbmhvdXNlIGJ1aWxkZXIgaW4gY29sb3JhZG9aNAoSZ3JlZW5ob3VzZSBidWlsZGVyIh5ncmVlbmhvdXNlIGJ1aWxkZXIgaW4gY29sb3JhZG8&amp;rldoc=1&amp;tbs=lrf:!1m4!1u3!2m2!3m1!1e1!1m4!1u2!2m2!2m1!1e1!2m1!1e2!2m1!1e3!3sIAE,lf:1,lf_ui:2&amp;rlst=f" TargetMode="External"/><Relationship Id="rId1" Type="http://schemas.openxmlformats.org/officeDocument/2006/relationships/hyperlink" Target="https://www.google.com/search?rlz=1C5CHFA_enUS864US864&amp;ei=6rqIX8KvMMTdtAaMgK6gBQ&amp;q=greenhouse%20builder%20in%20colorado&amp;oq=greenhouse+builder+in+colorado&amp;gs_lcp=CgZwc3ktYWIQAzIJCAAQyQMQFhAeMgYIABAWEB46BwgAEEcQsAM6CAghEBYQHRAeSgUICBIBMVC3VVjRXWCvYWgCcAB4AIABW4gBtQWSAQE4mAEAoAEBqgEHZ3dzLXdpesgBCMABAQ&amp;sclient=psy-ab&amp;ved=2ahUKEwj3kee3wbfsAhVRHM0KHXW0AbgQvS4wAHoECBQQKg&amp;uact=5&amp;npsic=0&amp;rflfq=1&amp;rlha=0&amp;rllag=39814134,-105310860,90216&amp;tbm=lcl&amp;rldimm=16627012306204769586&amp;lqi=Ch5ncmVlbmhvdXNlIGJ1aWxkZXIgaW4gY29sb3JhZG9aNAoSZ3JlZW5ob3VzZSBidWlsZGVyIh5ncmVlbmhvdXNlIGJ1aWxkZXIgaW4gY29sb3JhZG8&amp;rldoc=1&amp;tbs=lrf:!1m4!1u3!2m2!3m1!1e1!1m4!1u2!2m2!2m1!1e1!2m1!1e2!2m1!1e3!3sIAE,lf:1,lf_ui:2&amp;rlst=f" TargetMode="External"/><Relationship Id="rId6" Type="http://schemas.openxmlformats.org/officeDocument/2006/relationships/hyperlink" Target="https://www.irrigationglobal.com/contents/en-us/p3300_drip_kit_0.5_hectare_field_crops_diy.html" TargetMode="External"/><Relationship Id="rId5" Type="http://schemas.openxmlformats.org/officeDocument/2006/relationships/hyperlink" Target="https://www.google.com/aclk?sa=l&amp;ai=DChcSEwi2-q-w4cPsAhVKvMAKHYsqD0sYABAIGgJpbQ&amp;sig=AOD64_3VaX518kYcVLUi7APrWIE7jVe4xg&amp;ctype=46&amp;q=&amp;ved=2ahUKEwiN2aaw4cPsAhXBVs0KHUilCxAQ9aACegQIBBBA&amp;adurl=" TargetMode="External"/><Relationship Id="rId4" Type="http://schemas.openxmlformats.org/officeDocument/2006/relationships/hyperlink" Target="https://www.journal-advocate.com/2018/02/27/hemp-can-be-lucrative-but-there-are-drawb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BED7-6524-584B-AB1A-4E247ED0E312}">
  <dimension ref="A1:A10"/>
  <sheetViews>
    <sheetView workbookViewId="0">
      <selection activeCell="A15" sqref="A15"/>
    </sheetView>
  </sheetViews>
  <sheetFormatPr defaultColWidth="11" defaultRowHeight="15.75" x14ac:dyDescent="0.25"/>
  <cols>
    <col min="1" max="1" width="127.5" customWidth="1"/>
  </cols>
  <sheetData>
    <row r="1" spans="1:1" x14ac:dyDescent="0.25">
      <c r="A1" s="24" t="s">
        <v>149</v>
      </c>
    </row>
    <row r="2" spans="1:1" x14ac:dyDescent="0.25">
      <c r="A2" s="23" t="s">
        <v>148</v>
      </c>
    </row>
    <row r="3" spans="1:1" ht="21.75" customHeight="1" x14ac:dyDescent="0.25">
      <c r="A3" t="s">
        <v>154</v>
      </c>
    </row>
    <row r="4" spans="1:1" x14ac:dyDescent="0.25">
      <c r="A4" t="s">
        <v>153</v>
      </c>
    </row>
    <row r="5" spans="1:1" x14ac:dyDescent="0.25">
      <c r="A5" t="s">
        <v>152</v>
      </c>
    </row>
    <row r="6" spans="1:1" x14ac:dyDescent="0.25">
      <c r="A6" t="s">
        <v>151</v>
      </c>
    </row>
    <row r="7" spans="1:1" x14ac:dyDescent="0.25">
      <c r="A7" t="s">
        <v>156</v>
      </c>
    </row>
    <row r="8" spans="1:1" x14ac:dyDescent="0.25">
      <c r="A8" t="s">
        <v>150</v>
      </c>
    </row>
    <row r="9" spans="1:1" x14ac:dyDescent="0.25">
      <c r="A9" t="s">
        <v>158</v>
      </c>
    </row>
    <row r="10" spans="1:1" x14ac:dyDescent="0.25">
      <c r="A10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19C2-B758-B34C-BCF0-645C7C15A24D}">
  <dimension ref="A1:K55"/>
  <sheetViews>
    <sheetView tabSelected="1" workbookViewId="0">
      <selection activeCell="C12" sqref="C12"/>
    </sheetView>
  </sheetViews>
  <sheetFormatPr defaultColWidth="11" defaultRowHeight="15.75" x14ac:dyDescent="0.25"/>
  <cols>
    <col min="1" max="1" width="44.625" customWidth="1"/>
    <col min="2" max="2" width="20.875" customWidth="1"/>
    <col min="3" max="3" width="13.125" customWidth="1"/>
    <col min="6" max="6" width="11" customWidth="1"/>
    <col min="7" max="7" width="53.625" customWidth="1"/>
    <col min="11" max="11" width="19.375" customWidth="1"/>
  </cols>
  <sheetData>
    <row r="1" spans="1:11" x14ac:dyDescent="0.25">
      <c r="A1" s="1" t="s">
        <v>1</v>
      </c>
    </row>
    <row r="2" spans="1:11" ht="16.5" thickBot="1" x14ac:dyDescent="0.3">
      <c r="A2" s="2" t="s">
        <v>78</v>
      </c>
      <c r="B2" s="10" t="s">
        <v>3</v>
      </c>
      <c r="C2" s="10" t="s">
        <v>36</v>
      </c>
      <c r="D2" s="10" t="s">
        <v>47</v>
      </c>
      <c r="E2" s="10" t="s">
        <v>37</v>
      </c>
      <c r="G2" s="2" t="s">
        <v>136</v>
      </c>
      <c r="H2" s="10" t="s">
        <v>3</v>
      </c>
      <c r="I2" s="10" t="s">
        <v>47</v>
      </c>
      <c r="J2" s="10" t="s">
        <v>37</v>
      </c>
    </row>
    <row r="3" spans="1:11" ht="18" thickTop="1" x14ac:dyDescent="0.3">
      <c r="A3" s="12" t="s">
        <v>69</v>
      </c>
      <c r="G3" s="11" t="s">
        <v>79</v>
      </c>
      <c r="K3" s="5"/>
    </row>
    <row r="4" spans="1:11" x14ac:dyDescent="0.25">
      <c r="A4" t="s">
        <v>125</v>
      </c>
      <c r="B4" t="s">
        <v>23</v>
      </c>
      <c r="C4" s="26">
        <v>3</v>
      </c>
      <c r="D4" s="5">
        <v>95000</v>
      </c>
      <c r="E4" s="19">
        <f>D4*C4</f>
        <v>285000</v>
      </c>
      <c r="G4" t="s">
        <v>80</v>
      </c>
      <c r="H4">
        <v>10</v>
      </c>
      <c r="I4" s="7">
        <v>5.95</v>
      </c>
      <c r="J4" s="7">
        <f t="shared" ref="J4:J12" si="0">I4*H4</f>
        <v>59.5</v>
      </c>
    </row>
    <row r="5" spans="1:11" x14ac:dyDescent="0.25">
      <c r="A5" t="s">
        <v>7</v>
      </c>
      <c r="B5" t="s">
        <v>43</v>
      </c>
      <c r="C5" s="26"/>
      <c r="D5" s="5"/>
      <c r="E5" s="19"/>
      <c r="G5" t="s">
        <v>81</v>
      </c>
      <c r="H5">
        <v>10</v>
      </c>
      <c r="I5" s="7">
        <v>37.99</v>
      </c>
      <c r="J5" s="7">
        <f t="shared" si="0"/>
        <v>379.90000000000003</v>
      </c>
    </row>
    <row r="6" spans="1:11" x14ac:dyDescent="0.25">
      <c r="A6" t="s">
        <v>8</v>
      </c>
      <c r="B6" t="s">
        <v>43</v>
      </c>
      <c r="C6" s="26"/>
      <c r="D6" s="5"/>
      <c r="E6" s="19"/>
      <c r="G6" t="s">
        <v>82</v>
      </c>
      <c r="H6">
        <v>8</v>
      </c>
      <c r="I6" s="7">
        <v>8.5</v>
      </c>
      <c r="J6" s="7">
        <f t="shared" si="0"/>
        <v>68</v>
      </c>
    </row>
    <row r="7" spans="1:11" x14ac:dyDescent="0.25">
      <c r="A7" t="s">
        <v>10</v>
      </c>
      <c r="B7" t="s">
        <v>39</v>
      </c>
      <c r="C7" s="26">
        <v>1</v>
      </c>
      <c r="D7" s="5">
        <v>2542</v>
      </c>
      <c r="E7" s="19">
        <f>D7*C7</f>
        <v>2542</v>
      </c>
      <c r="G7" t="s">
        <v>83</v>
      </c>
      <c r="H7">
        <v>36</v>
      </c>
      <c r="I7" s="7">
        <v>6.95</v>
      </c>
      <c r="J7" s="7">
        <f t="shared" si="0"/>
        <v>250.20000000000002</v>
      </c>
    </row>
    <row r="8" spans="1:11" x14ac:dyDescent="0.25">
      <c r="A8" t="s">
        <v>77</v>
      </c>
      <c r="B8">
        <v>1</v>
      </c>
      <c r="C8" s="26">
        <v>1</v>
      </c>
      <c r="D8" s="5">
        <v>100</v>
      </c>
      <c r="E8" s="19">
        <f t="shared" ref="E8:E14" si="1">D8*C8</f>
        <v>100</v>
      </c>
      <c r="G8" t="s">
        <v>84</v>
      </c>
      <c r="H8">
        <v>8</v>
      </c>
      <c r="I8" s="7">
        <v>5.95</v>
      </c>
      <c r="J8" s="7">
        <f t="shared" si="0"/>
        <v>47.6</v>
      </c>
    </row>
    <row r="9" spans="1:11" x14ac:dyDescent="0.25">
      <c r="A9" t="s">
        <v>12</v>
      </c>
      <c r="B9">
        <v>1</v>
      </c>
      <c r="C9" s="26">
        <v>4</v>
      </c>
      <c r="D9" s="5">
        <v>30</v>
      </c>
      <c r="E9" s="19">
        <f t="shared" si="1"/>
        <v>120</v>
      </c>
      <c r="G9" t="s">
        <v>85</v>
      </c>
      <c r="H9">
        <v>1</v>
      </c>
      <c r="I9" s="7">
        <v>4.75</v>
      </c>
      <c r="J9" s="7">
        <f t="shared" si="0"/>
        <v>4.75</v>
      </c>
    </row>
    <row r="10" spans="1:11" x14ac:dyDescent="0.25">
      <c r="A10" t="s">
        <v>132</v>
      </c>
      <c r="B10" t="s">
        <v>131</v>
      </c>
      <c r="C10" s="26">
        <v>1</v>
      </c>
      <c r="D10" s="5">
        <v>976</v>
      </c>
      <c r="E10" s="19">
        <f t="shared" si="1"/>
        <v>976</v>
      </c>
      <c r="G10" t="s">
        <v>122</v>
      </c>
      <c r="H10">
        <v>1</v>
      </c>
      <c r="I10" s="7">
        <v>60.8</v>
      </c>
      <c r="J10" s="7">
        <f t="shared" si="0"/>
        <v>60.8</v>
      </c>
    </row>
    <row r="11" spans="1:11" x14ac:dyDescent="0.25">
      <c r="A11" t="s">
        <v>26</v>
      </c>
      <c r="B11" t="s">
        <v>133</v>
      </c>
      <c r="C11" s="26">
        <v>1</v>
      </c>
      <c r="D11" s="5">
        <v>141</v>
      </c>
      <c r="E11" s="19">
        <f t="shared" si="1"/>
        <v>141</v>
      </c>
      <c r="G11" t="s">
        <v>104</v>
      </c>
      <c r="H11">
        <v>6</v>
      </c>
      <c r="I11" s="7">
        <v>5.95</v>
      </c>
      <c r="J11" s="7">
        <f t="shared" si="0"/>
        <v>35.700000000000003</v>
      </c>
    </row>
    <row r="12" spans="1:11" x14ac:dyDescent="0.25">
      <c r="A12" t="s">
        <v>15</v>
      </c>
      <c r="B12" t="s">
        <v>25</v>
      </c>
      <c r="C12" s="26">
        <v>1</v>
      </c>
      <c r="D12" s="5">
        <v>512</v>
      </c>
      <c r="E12" s="19">
        <f t="shared" si="1"/>
        <v>512</v>
      </c>
      <c r="G12" t="s">
        <v>121</v>
      </c>
      <c r="H12">
        <v>1</v>
      </c>
      <c r="I12" s="7">
        <v>53</v>
      </c>
      <c r="J12" s="7">
        <f t="shared" si="0"/>
        <v>53</v>
      </c>
    </row>
    <row r="13" spans="1:11" x14ac:dyDescent="0.25">
      <c r="A13" t="s">
        <v>16</v>
      </c>
      <c r="B13" t="s">
        <v>42</v>
      </c>
      <c r="C13" s="26">
        <v>2</v>
      </c>
      <c r="D13" s="5">
        <v>175</v>
      </c>
      <c r="E13" s="19">
        <f t="shared" si="1"/>
        <v>350</v>
      </c>
      <c r="G13" s="11" t="s">
        <v>86</v>
      </c>
    </row>
    <row r="14" spans="1:11" x14ac:dyDescent="0.25">
      <c r="A14" t="s">
        <v>17</v>
      </c>
      <c r="B14" t="s">
        <v>134</v>
      </c>
      <c r="C14" s="26">
        <f>105*3</f>
        <v>315</v>
      </c>
      <c r="D14" s="5">
        <v>60</v>
      </c>
      <c r="E14" s="19">
        <f t="shared" si="1"/>
        <v>18900</v>
      </c>
      <c r="G14" t="s">
        <v>87</v>
      </c>
      <c r="H14">
        <v>4</v>
      </c>
      <c r="I14" s="7">
        <v>19.989999999999998</v>
      </c>
      <c r="J14" s="7">
        <f>I14*H14</f>
        <v>79.959999999999994</v>
      </c>
    </row>
    <row r="15" spans="1:11" x14ac:dyDescent="0.25">
      <c r="G15" t="s">
        <v>88</v>
      </c>
      <c r="H15">
        <v>1</v>
      </c>
      <c r="I15" s="7">
        <v>14.98</v>
      </c>
      <c r="J15" s="7">
        <f>I15*H15</f>
        <v>14.98</v>
      </c>
    </row>
    <row r="16" spans="1:11" x14ac:dyDescent="0.25">
      <c r="A16" s="3" t="s">
        <v>74</v>
      </c>
      <c r="D16" s="5"/>
      <c r="E16" s="21">
        <f>SUM(E4:E14)</f>
        <v>308641</v>
      </c>
      <c r="G16" t="s">
        <v>89</v>
      </c>
      <c r="H16">
        <v>2</v>
      </c>
      <c r="I16" s="7">
        <v>40</v>
      </c>
      <c r="J16" s="7">
        <f>I16*H16</f>
        <v>80</v>
      </c>
    </row>
    <row r="17" spans="1:10" ht="16.5" thickBot="1" x14ac:dyDescent="0.3">
      <c r="A17" s="2" t="s">
        <v>137</v>
      </c>
      <c r="B17" s="10" t="s">
        <v>3</v>
      </c>
      <c r="C17" s="10" t="s">
        <v>36</v>
      </c>
      <c r="D17" s="10" t="s">
        <v>47</v>
      </c>
      <c r="E17" s="10" t="s">
        <v>37</v>
      </c>
      <c r="G17" s="3" t="s">
        <v>90</v>
      </c>
      <c r="J17" s="16">
        <f>SUM(J4:J16)</f>
        <v>1134.3900000000001</v>
      </c>
    </row>
    <row r="18" spans="1:10" ht="18.75" thickTop="1" thickBot="1" x14ac:dyDescent="0.35">
      <c r="A18" s="12" t="s">
        <v>69</v>
      </c>
      <c r="G18" s="18" t="s">
        <v>120</v>
      </c>
      <c r="H18" s="17" t="s">
        <v>91</v>
      </c>
      <c r="I18" s="17" t="s">
        <v>47</v>
      </c>
      <c r="J18" s="17" t="s">
        <v>37</v>
      </c>
    </row>
    <row r="19" spans="1:10" ht="16.5" thickTop="1" x14ac:dyDescent="0.25">
      <c r="A19" s="9" t="s">
        <v>54</v>
      </c>
      <c r="G19" t="s">
        <v>92</v>
      </c>
      <c r="H19">
        <v>1</v>
      </c>
      <c r="I19" s="19">
        <v>7.72</v>
      </c>
      <c r="J19" s="7">
        <f>I19*H19</f>
        <v>7.72</v>
      </c>
    </row>
    <row r="20" spans="1:10" x14ac:dyDescent="0.25">
      <c r="A20" t="s">
        <v>33</v>
      </c>
      <c r="B20" t="s">
        <v>46</v>
      </c>
      <c r="C20" s="13">
        <v>0.5</v>
      </c>
      <c r="D20" s="5">
        <v>266.8</v>
      </c>
      <c r="E20" s="5">
        <f>D20*C20</f>
        <v>133.4</v>
      </c>
      <c r="G20" t="s">
        <v>93</v>
      </c>
      <c r="H20">
        <v>1</v>
      </c>
      <c r="I20" s="19">
        <v>5.45</v>
      </c>
      <c r="J20" s="7">
        <f>I20*H20</f>
        <v>5.45</v>
      </c>
    </row>
    <row r="21" spans="1:10" x14ac:dyDescent="0.25">
      <c r="A21" t="s">
        <v>45</v>
      </c>
      <c r="B21" t="s">
        <v>49</v>
      </c>
      <c r="C21" s="8">
        <v>100</v>
      </c>
      <c r="D21" s="7">
        <v>0.24</v>
      </c>
      <c r="E21" s="5">
        <f t="shared" ref="E21:E23" si="2">D21*C21</f>
        <v>24</v>
      </c>
      <c r="G21" t="s">
        <v>94</v>
      </c>
      <c r="H21">
        <v>1</v>
      </c>
      <c r="I21" s="19">
        <v>7.5</v>
      </c>
      <c r="J21" s="7">
        <f>I21*H21</f>
        <v>7.5</v>
      </c>
    </row>
    <row r="22" spans="1:10" x14ac:dyDescent="0.25">
      <c r="A22" t="s">
        <v>48</v>
      </c>
      <c r="B22" t="s">
        <v>49</v>
      </c>
      <c r="C22" s="8">
        <v>20</v>
      </c>
      <c r="D22" s="7">
        <v>0.3</v>
      </c>
      <c r="E22" s="5">
        <f t="shared" si="2"/>
        <v>6</v>
      </c>
      <c r="G22" t="s">
        <v>95</v>
      </c>
      <c r="H22">
        <v>1</v>
      </c>
      <c r="I22" s="19">
        <v>21.37</v>
      </c>
      <c r="J22" s="7">
        <f t="shared" ref="J22:J27" si="3">I22*H22</f>
        <v>21.37</v>
      </c>
    </row>
    <row r="23" spans="1:10" x14ac:dyDescent="0.25">
      <c r="A23" t="s">
        <v>50</v>
      </c>
      <c r="B23" t="s">
        <v>49</v>
      </c>
      <c r="C23" s="8">
        <v>20</v>
      </c>
      <c r="D23" s="7">
        <v>0.23</v>
      </c>
      <c r="E23" s="5">
        <f t="shared" si="2"/>
        <v>4.6000000000000005</v>
      </c>
      <c r="G23" t="s">
        <v>96</v>
      </c>
      <c r="H23">
        <v>1</v>
      </c>
      <c r="I23" s="19">
        <v>80</v>
      </c>
      <c r="J23" s="7">
        <f t="shared" si="3"/>
        <v>80</v>
      </c>
    </row>
    <row r="24" spans="1:10" x14ac:dyDescent="0.25">
      <c r="A24" s="9" t="s">
        <v>0</v>
      </c>
      <c r="G24" t="s">
        <v>97</v>
      </c>
      <c r="H24">
        <v>1</v>
      </c>
      <c r="I24" s="19">
        <v>12.35</v>
      </c>
      <c r="J24" s="7">
        <f t="shared" si="3"/>
        <v>12.35</v>
      </c>
    </row>
    <row r="25" spans="1:10" x14ac:dyDescent="0.25">
      <c r="A25" t="s">
        <v>53</v>
      </c>
      <c r="B25" t="s">
        <v>51</v>
      </c>
      <c r="C25" s="8">
        <v>35</v>
      </c>
      <c r="D25" s="5">
        <v>10.85</v>
      </c>
      <c r="E25" s="5">
        <f>D25*C25</f>
        <v>379.75</v>
      </c>
      <c r="G25" t="s">
        <v>98</v>
      </c>
      <c r="H25">
        <v>1</v>
      </c>
      <c r="I25" s="19">
        <v>133.05000000000001</v>
      </c>
      <c r="J25" s="7">
        <f t="shared" si="3"/>
        <v>133.05000000000001</v>
      </c>
    </row>
    <row r="26" spans="1:10" x14ac:dyDescent="0.25">
      <c r="A26" s="9" t="s">
        <v>55</v>
      </c>
      <c r="G26" t="s">
        <v>99</v>
      </c>
      <c r="H26">
        <v>1</v>
      </c>
      <c r="I26" s="19">
        <v>12.35</v>
      </c>
      <c r="J26" s="7">
        <f t="shared" si="3"/>
        <v>12.35</v>
      </c>
    </row>
    <row r="27" spans="1:10" x14ac:dyDescent="0.25">
      <c r="A27" t="s">
        <v>56</v>
      </c>
      <c r="B27" t="s">
        <v>57</v>
      </c>
      <c r="C27">
        <v>1</v>
      </c>
      <c r="D27" s="5">
        <v>28</v>
      </c>
      <c r="E27" s="5">
        <f>D27*C27</f>
        <v>28</v>
      </c>
      <c r="G27" t="s">
        <v>123</v>
      </c>
      <c r="H27">
        <v>1</v>
      </c>
      <c r="I27" s="19">
        <v>5.6</v>
      </c>
      <c r="J27" s="7">
        <f t="shared" si="3"/>
        <v>5.6</v>
      </c>
    </row>
    <row r="28" spans="1:10" x14ac:dyDescent="0.25">
      <c r="A28" t="s">
        <v>59</v>
      </c>
      <c r="B28" t="s">
        <v>60</v>
      </c>
      <c r="C28">
        <v>83</v>
      </c>
      <c r="D28" s="7">
        <v>0.2</v>
      </c>
      <c r="E28" s="7">
        <f>D28*C28</f>
        <v>16.600000000000001</v>
      </c>
      <c r="G28" t="s">
        <v>100</v>
      </c>
      <c r="H28">
        <v>1</v>
      </c>
      <c r="I28" s="19">
        <v>5.95</v>
      </c>
      <c r="J28" s="19">
        <f t="shared" ref="J28:J44" si="4">I28*H28</f>
        <v>5.95</v>
      </c>
    </row>
    <row r="29" spans="1:10" x14ac:dyDescent="0.25">
      <c r="A29" s="9" t="s">
        <v>5</v>
      </c>
      <c r="G29" t="s">
        <v>101</v>
      </c>
      <c r="H29">
        <v>1</v>
      </c>
      <c r="I29" s="19">
        <v>12.3</v>
      </c>
      <c r="J29" s="7">
        <f t="shared" si="4"/>
        <v>12.3</v>
      </c>
    </row>
    <row r="30" spans="1:10" x14ac:dyDescent="0.25">
      <c r="A30" t="s">
        <v>62</v>
      </c>
      <c r="B30" t="s">
        <v>57</v>
      </c>
      <c r="C30">
        <v>1</v>
      </c>
      <c r="D30" s="5">
        <f>(500/12)*4</f>
        <v>166.66666666666666</v>
      </c>
      <c r="E30" s="5">
        <f>C30*D30</f>
        <v>166.66666666666666</v>
      </c>
      <c r="G30" t="s">
        <v>102</v>
      </c>
      <c r="H30">
        <v>1</v>
      </c>
      <c r="I30" s="19">
        <v>188.45</v>
      </c>
      <c r="J30" s="7">
        <f t="shared" si="4"/>
        <v>188.45</v>
      </c>
    </row>
    <row r="31" spans="1:10" x14ac:dyDescent="0.25">
      <c r="A31" t="s">
        <v>63</v>
      </c>
      <c r="B31" t="s">
        <v>64</v>
      </c>
      <c r="C31">
        <v>1</v>
      </c>
      <c r="D31" s="5">
        <f>(150/12)*4</f>
        <v>50</v>
      </c>
      <c r="E31" s="5">
        <f>D31*C31</f>
        <v>50</v>
      </c>
      <c r="G31" t="s">
        <v>103</v>
      </c>
      <c r="H31">
        <v>1</v>
      </c>
      <c r="I31" s="19">
        <v>7.7</v>
      </c>
      <c r="J31" s="7">
        <f t="shared" si="4"/>
        <v>7.7</v>
      </c>
    </row>
    <row r="32" spans="1:10" x14ac:dyDescent="0.25">
      <c r="A32" s="9" t="s">
        <v>76</v>
      </c>
      <c r="G32" t="s">
        <v>106</v>
      </c>
      <c r="H32">
        <v>1</v>
      </c>
      <c r="I32" s="19">
        <v>7.19</v>
      </c>
      <c r="J32" s="7">
        <f t="shared" si="4"/>
        <v>7.19</v>
      </c>
    </row>
    <row r="33" spans="1:10" x14ac:dyDescent="0.25">
      <c r="A33" t="s">
        <v>65</v>
      </c>
      <c r="B33" t="s">
        <v>66</v>
      </c>
      <c r="C33">
        <v>2.7</v>
      </c>
      <c r="D33" s="5">
        <v>17</v>
      </c>
      <c r="E33" s="5">
        <f>D33*C33</f>
        <v>45.900000000000006</v>
      </c>
      <c r="G33" t="s">
        <v>107</v>
      </c>
      <c r="H33">
        <v>1</v>
      </c>
      <c r="I33" s="19">
        <v>4.74</v>
      </c>
      <c r="J33" s="7">
        <f t="shared" si="4"/>
        <v>4.74</v>
      </c>
    </row>
    <row r="34" spans="1:10" x14ac:dyDescent="0.25">
      <c r="A34" t="s">
        <v>67</v>
      </c>
      <c r="B34" t="s">
        <v>66</v>
      </c>
      <c r="C34">
        <v>1</v>
      </c>
      <c r="D34" s="5">
        <v>25</v>
      </c>
      <c r="E34" s="5">
        <f>D34*C34</f>
        <v>25</v>
      </c>
      <c r="G34" t="s">
        <v>109</v>
      </c>
      <c r="H34">
        <v>1</v>
      </c>
      <c r="I34" s="19">
        <v>8.52</v>
      </c>
      <c r="J34" s="19">
        <f t="shared" si="4"/>
        <v>8.52</v>
      </c>
    </row>
    <row r="35" spans="1:10" x14ac:dyDescent="0.25">
      <c r="A35" s="3" t="s">
        <v>73</v>
      </c>
      <c r="E35" s="15">
        <f>SUM(E20:E34)</f>
        <v>879.91666666666663</v>
      </c>
      <c r="G35" t="s">
        <v>110</v>
      </c>
      <c r="H35">
        <v>1</v>
      </c>
      <c r="I35" s="19">
        <v>19.27</v>
      </c>
      <c r="J35" s="19">
        <f t="shared" si="4"/>
        <v>19.27</v>
      </c>
    </row>
    <row r="36" spans="1:10" x14ac:dyDescent="0.25">
      <c r="A36" s="4" t="s">
        <v>4</v>
      </c>
      <c r="E36" s="15">
        <f>E35+E16</f>
        <v>309520.91666666669</v>
      </c>
      <c r="G36" t="s">
        <v>111</v>
      </c>
      <c r="H36">
        <v>1</v>
      </c>
      <c r="I36" s="19">
        <v>92.05</v>
      </c>
      <c r="J36" s="19">
        <f t="shared" si="4"/>
        <v>92.05</v>
      </c>
    </row>
    <row r="37" spans="1:10" x14ac:dyDescent="0.25">
      <c r="G37" t="s">
        <v>112</v>
      </c>
      <c r="H37">
        <v>1</v>
      </c>
      <c r="I37" s="19">
        <v>92.05</v>
      </c>
      <c r="J37" s="19">
        <f t="shared" si="4"/>
        <v>92.05</v>
      </c>
    </row>
    <row r="38" spans="1:10" ht="16.5" thickBot="1" x14ac:dyDescent="0.3">
      <c r="A38" s="14" t="s">
        <v>71</v>
      </c>
      <c r="B38" s="10" t="s">
        <v>72</v>
      </c>
      <c r="C38" s="10" t="s">
        <v>3</v>
      </c>
      <c r="D38" s="10" t="s">
        <v>47</v>
      </c>
      <c r="E38" s="10" t="s">
        <v>37</v>
      </c>
      <c r="G38" s="20" t="s">
        <v>113</v>
      </c>
      <c r="H38">
        <v>1</v>
      </c>
      <c r="I38" s="19">
        <v>14.75</v>
      </c>
      <c r="J38" s="19">
        <f t="shared" si="4"/>
        <v>14.75</v>
      </c>
    </row>
    <row r="39" spans="1:10" ht="16.5" thickTop="1" x14ac:dyDescent="0.25">
      <c r="A39" s="11" t="s">
        <v>75</v>
      </c>
      <c r="G39" t="s">
        <v>114</v>
      </c>
      <c r="H39">
        <v>1</v>
      </c>
      <c r="I39" s="19">
        <v>4.75</v>
      </c>
      <c r="J39" s="19">
        <f t="shared" si="4"/>
        <v>4.75</v>
      </c>
    </row>
    <row r="40" spans="1:10" x14ac:dyDescent="0.25">
      <c r="A40" t="s">
        <v>70</v>
      </c>
      <c r="B40">
        <v>8</v>
      </c>
      <c r="C40" t="s">
        <v>139</v>
      </c>
      <c r="D40" s="5">
        <v>450</v>
      </c>
      <c r="E40" s="5">
        <f>D40*B40</f>
        <v>3600</v>
      </c>
      <c r="G40" t="s">
        <v>115</v>
      </c>
      <c r="H40">
        <v>1</v>
      </c>
      <c r="I40" s="19">
        <v>15.48</v>
      </c>
      <c r="J40" s="19">
        <f t="shared" si="4"/>
        <v>15.48</v>
      </c>
    </row>
    <row r="41" spans="1:10" x14ac:dyDescent="0.25">
      <c r="A41" t="s">
        <v>126</v>
      </c>
      <c r="E41" s="15">
        <f>3600-880</f>
        <v>2720</v>
      </c>
      <c r="G41" t="s">
        <v>116</v>
      </c>
      <c r="H41">
        <v>1</v>
      </c>
      <c r="I41" s="19">
        <v>4.75</v>
      </c>
      <c r="J41" s="19">
        <f t="shared" si="4"/>
        <v>4.75</v>
      </c>
    </row>
    <row r="42" spans="1:10" x14ac:dyDescent="0.25">
      <c r="A42" t="s">
        <v>127</v>
      </c>
      <c r="B42" t="s">
        <v>128</v>
      </c>
      <c r="C42" t="s">
        <v>138</v>
      </c>
      <c r="E42" s="16">
        <f>E41*18.25</f>
        <v>49640</v>
      </c>
      <c r="G42" t="s">
        <v>117</v>
      </c>
      <c r="H42">
        <v>1</v>
      </c>
      <c r="I42" s="19">
        <v>13.1</v>
      </c>
      <c r="J42" s="19">
        <f t="shared" si="4"/>
        <v>13.1</v>
      </c>
    </row>
    <row r="43" spans="1:10" x14ac:dyDescent="0.25">
      <c r="G43" t="s">
        <v>118</v>
      </c>
      <c r="H43">
        <v>2</v>
      </c>
      <c r="I43" s="19">
        <v>11.3</v>
      </c>
      <c r="J43" s="19">
        <f t="shared" si="4"/>
        <v>22.6</v>
      </c>
    </row>
    <row r="44" spans="1:10" x14ac:dyDescent="0.25">
      <c r="G44" t="s">
        <v>124</v>
      </c>
      <c r="H44">
        <v>1</v>
      </c>
      <c r="I44" s="19">
        <v>20.399999999999999</v>
      </c>
      <c r="J44" s="19">
        <f t="shared" si="4"/>
        <v>20.399999999999999</v>
      </c>
    </row>
    <row r="45" spans="1:10" x14ac:dyDescent="0.25">
      <c r="G45" s="11" t="s">
        <v>5</v>
      </c>
      <c r="I45" s="19"/>
      <c r="J45" s="19"/>
    </row>
    <row r="46" spans="1:10" x14ac:dyDescent="0.25">
      <c r="G46" t="s">
        <v>105</v>
      </c>
      <c r="H46">
        <v>1</v>
      </c>
      <c r="I46" s="19">
        <v>101.3</v>
      </c>
      <c r="J46" s="19">
        <f>I46*H46</f>
        <v>101.3</v>
      </c>
    </row>
    <row r="47" spans="1:10" x14ac:dyDescent="0.25">
      <c r="G47" t="s">
        <v>108</v>
      </c>
      <c r="H47">
        <v>1</v>
      </c>
      <c r="I47" s="19">
        <v>10</v>
      </c>
      <c r="J47" s="19">
        <f>I47*H47</f>
        <v>10</v>
      </c>
    </row>
    <row r="48" spans="1:10" x14ac:dyDescent="0.25">
      <c r="G48" t="s">
        <v>155</v>
      </c>
      <c r="H48">
        <v>1</v>
      </c>
      <c r="I48" s="19">
        <v>800</v>
      </c>
      <c r="J48" s="19">
        <f>I48*H48</f>
        <v>800</v>
      </c>
    </row>
    <row r="49" spans="1:10" x14ac:dyDescent="0.25">
      <c r="G49" s="3" t="s">
        <v>119</v>
      </c>
      <c r="J49" s="16">
        <f>SUM(J19:J48)</f>
        <v>1730.74</v>
      </c>
    </row>
    <row r="50" spans="1:10" x14ac:dyDescent="0.25">
      <c r="G50" s="14" t="s">
        <v>71</v>
      </c>
    </row>
    <row r="51" spans="1:10" x14ac:dyDescent="0.25">
      <c r="G51" t="s">
        <v>129</v>
      </c>
      <c r="H51">
        <v>1</v>
      </c>
      <c r="I51" s="5">
        <v>350</v>
      </c>
      <c r="J51" s="21">
        <f>60*350</f>
        <v>21000</v>
      </c>
    </row>
    <row r="52" spans="1:10" x14ac:dyDescent="0.25">
      <c r="G52" t="s">
        <v>130</v>
      </c>
      <c r="J52" s="21">
        <f>J51-J49</f>
        <v>19269.259999999998</v>
      </c>
    </row>
    <row r="55" spans="1:10" x14ac:dyDescent="0.25">
      <c r="A5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6BE0-C9DE-439E-B7C7-22EEA93C4C98}">
  <dimension ref="A1:K55"/>
  <sheetViews>
    <sheetView topLeftCell="A27" workbookViewId="0">
      <selection activeCell="C14" sqref="C4:C14"/>
    </sheetView>
  </sheetViews>
  <sheetFormatPr defaultColWidth="11" defaultRowHeight="15.75" x14ac:dyDescent="0.25"/>
  <cols>
    <col min="1" max="1" width="44.625" customWidth="1"/>
    <col min="2" max="2" width="20.875" customWidth="1"/>
    <col min="3" max="3" width="18.375" customWidth="1"/>
    <col min="6" max="6" width="11" customWidth="1"/>
    <col min="7" max="7" width="46" customWidth="1"/>
    <col min="11" max="11" width="19.375" customWidth="1"/>
  </cols>
  <sheetData>
    <row r="1" spans="1:11" x14ac:dyDescent="0.25">
      <c r="A1" s="1" t="s">
        <v>1</v>
      </c>
    </row>
    <row r="2" spans="1:11" ht="16.5" thickBot="1" x14ac:dyDescent="0.3">
      <c r="A2" s="2" t="s">
        <v>78</v>
      </c>
      <c r="B2" s="10" t="s">
        <v>3</v>
      </c>
      <c r="C2" s="10" t="s">
        <v>36</v>
      </c>
      <c r="D2" s="10" t="s">
        <v>47</v>
      </c>
      <c r="E2" s="10" t="s">
        <v>37</v>
      </c>
      <c r="G2" s="2" t="s">
        <v>145</v>
      </c>
      <c r="H2" s="10" t="s">
        <v>3</v>
      </c>
      <c r="I2" s="10" t="s">
        <v>47</v>
      </c>
      <c r="J2" s="10" t="s">
        <v>37</v>
      </c>
    </row>
    <row r="3" spans="1:11" ht="18" thickTop="1" x14ac:dyDescent="0.3">
      <c r="A3" s="12" t="s">
        <v>69</v>
      </c>
      <c r="G3" s="11" t="s">
        <v>79</v>
      </c>
      <c r="K3" s="5"/>
    </row>
    <row r="4" spans="1:11" x14ac:dyDescent="0.25">
      <c r="A4" t="s">
        <v>125</v>
      </c>
      <c r="B4" t="s">
        <v>23</v>
      </c>
      <c r="C4" s="25">
        <v>1</v>
      </c>
      <c r="D4" s="5">
        <v>95000</v>
      </c>
      <c r="E4" s="19">
        <f>D4*C4</f>
        <v>95000</v>
      </c>
      <c r="G4" t="s">
        <v>80</v>
      </c>
      <c r="H4">
        <v>10</v>
      </c>
      <c r="I4" s="7">
        <v>5.95</v>
      </c>
      <c r="J4" s="7">
        <f t="shared" ref="J4:J12" si="0">I4*H4</f>
        <v>59.5</v>
      </c>
    </row>
    <row r="5" spans="1:11" x14ac:dyDescent="0.25">
      <c r="A5" t="s">
        <v>7</v>
      </c>
      <c r="B5" t="s">
        <v>43</v>
      </c>
      <c r="C5" s="25"/>
      <c r="D5" s="5"/>
      <c r="E5" s="19"/>
      <c r="G5" t="s">
        <v>81</v>
      </c>
      <c r="H5">
        <v>10</v>
      </c>
      <c r="I5" s="7">
        <v>37.99</v>
      </c>
      <c r="J5" s="7">
        <f t="shared" si="0"/>
        <v>379.90000000000003</v>
      </c>
    </row>
    <row r="6" spans="1:11" x14ac:dyDescent="0.25">
      <c r="A6" t="s">
        <v>8</v>
      </c>
      <c r="B6" t="s">
        <v>43</v>
      </c>
      <c r="C6" s="25"/>
      <c r="D6" s="5"/>
      <c r="E6" s="19"/>
      <c r="G6" t="s">
        <v>82</v>
      </c>
      <c r="H6">
        <v>8</v>
      </c>
      <c r="I6" s="7">
        <v>8.5</v>
      </c>
      <c r="J6" s="7">
        <f t="shared" si="0"/>
        <v>68</v>
      </c>
    </row>
    <row r="7" spans="1:11" x14ac:dyDescent="0.25">
      <c r="A7" t="s">
        <v>10</v>
      </c>
      <c r="B7" t="s">
        <v>39</v>
      </c>
      <c r="C7" s="25">
        <v>2</v>
      </c>
      <c r="D7" s="5">
        <v>2542</v>
      </c>
      <c r="E7" s="19">
        <f t="shared" ref="E7:E14" si="1">D7*C7</f>
        <v>5084</v>
      </c>
      <c r="G7" t="s">
        <v>83</v>
      </c>
      <c r="H7">
        <v>36</v>
      </c>
      <c r="I7" s="7">
        <v>6.95</v>
      </c>
      <c r="J7" s="7">
        <f t="shared" si="0"/>
        <v>250.20000000000002</v>
      </c>
    </row>
    <row r="8" spans="1:11" x14ac:dyDescent="0.25">
      <c r="A8" t="s">
        <v>77</v>
      </c>
      <c r="B8">
        <v>1</v>
      </c>
      <c r="C8" s="25">
        <v>1</v>
      </c>
      <c r="D8" s="5">
        <v>100</v>
      </c>
      <c r="E8" s="19">
        <f t="shared" si="1"/>
        <v>100</v>
      </c>
      <c r="G8" t="s">
        <v>84</v>
      </c>
      <c r="H8">
        <v>8</v>
      </c>
      <c r="I8" s="7">
        <v>5.95</v>
      </c>
      <c r="J8" s="7">
        <f t="shared" si="0"/>
        <v>47.6</v>
      </c>
    </row>
    <row r="9" spans="1:11" x14ac:dyDescent="0.25">
      <c r="A9" t="s">
        <v>12</v>
      </c>
      <c r="B9" t="s">
        <v>146</v>
      </c>
      <c r="C9" s="25">
        <v>4</v>
      </c>
      <c r="D9" s="5">
        <v>30</v>
      </c>
      <c r="E9" s="19">
        <f t="shared" si="1"/>
        <v>120</v>
      </c>
      <c r="G9" t="s">
        <v>85</v>
      </c>
      <c r="H9">
        <v>1</v>
      </c>
      <c r="I9" s="7">
        <v>4.75</v>
      </c>
      <c r="J9" s="7">
        <f t="shared" si="0"/>
        <v>4.75</v>
      </c>
    </row>
    <row r="10" spans="1:11" x14ac:dyDescent="0.25">
      <c r="A10" t="s">
        <v>132</v>
      </c>
      <c r="B10" t="s">
        <v>147</v>
      </c>
      <c r="C10" s="25">
        <v>1</v>
      </c>
      <c r="D10" s="5">
        <v>976</v>
      </c>
      <c r="E10" s="19">
        <f t="shared" si="1"/>
        <v>976</v>
      </c>
      <c r="G10" t="s">
        <v>122</v>
      </c>
      <c r="H10">
        <v>1</v>
      </c>
      <c r="I10" s="7">
        <v>60.8</v>
      </c>
      <c r="J10" s="7">
        <f t="shared" si="0"/>
        <v>60.8</v>
      </c>
    </row>
    <row r="11" spans="1:11" x14ac:dyDescent="0.25">
      <c r="A11" t="s">
        <v>26</v>
      </c>
      <c r="B11" t="s">
        <v>133</v>
      </c>
      <c r="C11" s="25">
        <v>1</v>
      </c>
      <c r="D11" s="5">
        <v>141</v>
      </c>
      <c r="E11" s="19">
        <f t="shared" si="1"/>
        <v>141</v>
      </c>
      <c r="G11" t="s">
        <v>104</v>
      </c>
      <c r="H11">
        <v>6</v>
      </c>
      <c r="I11" s="7">
        <v>5.95</v>
      </c>
      <c r="J11" s="7">
        <f t="shared" si="0"/>
        <v>35.700000000000003</v>
      </c>
    </row>
    <row r="12" spans="1:11" x14ac:dyDescent="0.25">
      <c r="A12" t="s">
        <v>15</v>
      </c>
      <c r="B12" t="s">
        <v>25</v>
      </c>
      <c r="C12" s="25">
        <v>1</v>
      </c>
      <c r="D12" s="5">
        <v>512</v>
      </c>
      <c r="E12" s="19">
        <f t="shared" si="1"/>
        <v>512</v>
      </c>
      <c r="G12" t="s">
        <v>121</v>
      </c>
      <c r="H12">
        <v>1</v>
      </c>
      <c r="I12" s="7">
        <v>53</v>
      </c>
      <c r="J12" s="7">
        <f t="shared" si="0"/>
        <v>53</v>
      </c>
    </row>
    <row r="13" spans="1:11" x14ac:dyDescent="0.25">
      <c r="A13" t="s">
        <v>16</v>
      </c>
      <c r="B13" t="s">
        <v>42</v>
      </c>
      <c r="C13" s="25">
        <v>2</v>
      </c>
      <c r="D13" s="5">
        <v>175</v>
      </c>
      <c r="E13" s="19">
        <f t="shared" si="1"/>
        <v>350</v>
      </c>
      <c r="G13" s="11" t="s">
        <v>86</v>
      </c>
    </row>
    <row r="14" spans="1:11" x14ac:dyDescent="0.25">
      <c r="A14" t="s">
        <v>17</v>
      </c>
      <c r="B14" t="s">
        <v>134</v>
      </c>
      <c r="C14" s="25">
        <v>105</v>
      </c>
      <c r="D14" s="5">
        <v>60</v>
      </c>
      <c r="E14" s="19">
        <f t="shared" si="1"/>
        <v>6300</v>
      </c>
      <c r="G14" t="s">
        <v>87</v>
      </c>
      <c r="H14">
        <v>4</v>
      </c>
      <c r="I14" s="7">
        <v>19.989999999999998</v>
      </c>
      <c r="J14" s="7">
        <f>I14*H14</f>
        <v>79.959999999999994</v>
      </c>
    </row>
    <row r="15" spans="1:11" x14ac:dyDescent="0.25">
      <c r="A15" s="3" t="s">
        <v>74</v>
      </c>
      <c r="D15" s="5"/>
      <c r="E15" s="21">
        <f xml:space="preserve"> SUM(E4:E14)</f>
        <v>108583</v>
      </c>
      <c r="G15" t="s">
        <v>88</v>
      </c>
      <c r="H15">
        <v>1</v>
      </c>
      <c r="I15" s="7">
        <v>14.98</v>
      </c>
      <c r="J15" s="7">
        <f>I15*H15</f>
        <v>14.98</v>
      </c>
    </row>
    <row r="16" spans="1:11" x14ac:dyDescent="0.25">
      <c r="G16" t="s">
        <v>89</v>
      </c>
      <c r="H16">
        <v>2</v>
      </c>
      <c r="I16" s="7">
        <v>40</v>
      </c>
      <c r="J16" s="7">
        <f>I16*H16</f>
        <v>80</v>
      </c>
    </row>
    <row r="17" spans="1:10" ht="16.5" thickBot="1" x14ac:dyDescent="0.3">
      <c r="A17" s="2" t="s">
        <v>144</v>
      </c>
      <c r="B17" s="10" t="s">
        <v>3</v>
      </c>
      <c r="C17" s="10" t="s">
        <v>36</v>
      </c>
      <c r="D17" s="10" t="s">
        <v>47</v>
      </c>
      <c r="E17" s="10" t="s">
        <v>37</v>
      </c>
      <c r="G17" s="3" t="s">
        <v>90</v>
      </c>
      <c r="J17" s="16">
        <f>SUM(J4:J16)</f>
        <v>1134.3900000000001</v>
      </c>
    </row>
    <row r="18" spans="1:10" ht="18.75" thickTop="1" thickBot="1" x14ac:dyDescent="0.35">
      <c r="A18" s="12" t="s">
        <v>69</v>
      </c>
      <c r="G18" s="18" t="s">
        <v>120</v>
      </c>
      <c r="H18" s="17" t="s">
        <v>91</v>
      </c>
      <c r="I18" s="17" t="s">
        <v>47</v>
      </c>
      <c r="J18" s="17" t="s">
        <v>37</v>
      </c>
    </row>
    <row r="19" spans="1:10" ht="16.5" thickTop="1" x14ac:dyDescent="0.25">
      <c r="A19" s="9" t="s">
        <v>54</v>
      </c>
      <c r="G19" t="s">
        <v>92</v>
      </c>
      <c r="H19">
        <v>1</v>
      </c>
      <c r="I19" s="19">
        <v>7.72</v>
      </c>
      <c r="J19" s="7">
        <f t="shared" ref="J19:J44" si="2">I19*H19</f>
        <v>7.72</v>
      </c>
    </row>
    <row r="20" spans="1:10" x14ac:dyDescent="0.25">
      <c r="A20" t="s">
        <v>33</v>
      </c>
      <c r="B20" t="s">
        <v>46</v>
      </c>
      <c r="C20" s="13">
        <v>0.5</v>
      </c>
      <c r="D20" s="5">
        <v>266.8</v>
      </c>
      <c r="E20" s="5">
        <f>D20*C20</f>
        <v>133.4</v>
      </c>
      <c r="G20" t="s">
        <v>93</v>
      </c>
      <c r="H20">
        <v>1</v>
      </c>
      <c r="I20" s="19">
        <v>5.45</v>
      </c>
      <c r="J20" s="7">
        <f t="shared" si="2"/>
        <v>5.45</v>
      </c>
    </row>
    <row r="21" spans="1:10" x14ac:dyDescent="0.25">
      <c r="A21" t="s">
        <v>45</v>
      </c>
      <c r="B21" t="s">
        <v>49</v>
      </c>
      <c r="C21" s="8">
        <v>100</v>
      </c>
      <c r="D21" s="7">
        <v>0.24</v>
      </c>
      <c r="E21" s="5">
        <f>D21*C21</f>
        <v>24</v>
      </c>
      <c r="G21" t="s">
        <v>94</v>
      </c>
      <c r="H21">
        <v>1</v>
      </c>
      <c r="I21" s="19">
        <v>7.5</v>
      </c>
      <c r="J21" s="7">
        <f t="shared" si="2"/>
        <v>7.5</v>
      </c>
    </row>
    <row r="22" spans="1:10" x14ac:dyDescent="0.25">
      <c r="A22" t="s">
        <v>48</v>
      </c>
      <c r="B22" t="s">
        <v>49</v>
      </c>
      <c r="C22" s="8">
        <v>20</v>
      </c>
      <c r="D22" s="7">
        <v>0.3</v>
      </c>
      <c r="E22" s="5">
        <f>D22*C22</f>
        <v>6</v>
      </c>
      <c r="G22" t="s">
        <v>95</v>
      </c>
      <c r="H22">
        <v>1</v>
      </c>
      <c r="I22" s="19">
        <v>21.37</v>
      </c>
      <c r="J22" s="7">
        <f t="shared" si="2"/>
        <v>21.37</v>
      </c>
    </row>
    <row r="23" spans="1:10" x14ac:dyDescent="0.25">
      <c r="A23" t="s">
        <v>50</v>
      </c>
      <c r="B23" t="s">
        <v>49</v>
      </c>
      <c r="C23" s="8">
        <v>20</v>
      </c>
      <c r="D23" s="7">
        <v>0.23</v>
      </c>
      <c r="E23" s="5">
        <f>D23*C23</f>
        <v>4.6000000000000005</v>
      </c>
      <c r="G23" t="s">
        <v>96</v>
      </c>
      <c r="H23">
        <v>1</v>
      </c>
      <c r="I23" s="19">
        <v>80</v>
      </c>
      <c r="J23" s="7">
        <f t="shared" si="2"/>
        <v>80</v>
      </c>
    </row>
    <row r="24" spans="1:10" x14ac:dyDescent="0.25">
      <c r="A24" s="9" t="s">
        <v>0</v>
      </c>
      <c r="G24" t="s">
        <v>97</v>
      </c>
      <c r="H24">
        <v>1</v>
      </c>
      <c r="I24" s="19">
        <v>12.35</v>
      </c>
      <c r="J24" s="7">
        <f t="shared" si="2"/>
        <v>12.35</v>
      </c>
    </row>
    <row r="25" spans="1:10" x14ac:dyDescent="0.25">
      <c r="A25" t="s">
        <v>53</v>
      </c>
      <c r="B25" t="s">
        <v>51</v>
      </c>
      <c r="C25" s="8">
        <v>35</v>
      </c>
      <c r="D25" s="5">
        <v>10.85</v>
      </c>
      <c r="E25" s="5">
        <f>D25*C25</f>
        <v>379.75</v>
      </c>
      <c r="G25" t="s">
        <v>98</v>
      </c>
      <c r="H25">
        <v>1</v>
      </c>
      <c r="I25" s="19">
        <v>133.05000000000001</v>
      </c>
      <c r="J25" s="7">
        <f t="shared" si="2"/>
        <v>133.05000000000001</v>
      </c>
    </row>
    <row r="26" spans="1:10" x14ac:dyDescent="0.25">
      <c r="A26" s="9" t="s">
        <v>55</v>
      </c>
      <c r="G26" t="s">
        <v>99</v>
      </c>
      <c r="H26">
        <v>1</v>
      </c>
      <c r="I26" s="19">
        <v>12.35</v>
      </c>
      <c r="J26" s="7">
        <f t="shared" si="2"/>
        <v>12.35</v>
      </c>
    </row>
    <row r="27" spans="1:10" x14ac:dyDescent="0.25">
      <c r="A27" t="s">
        <v>56</v>
      </c>
      <c r="B27" t="s">
        <v>57</v>
      </c>
      <c r="C27">
        <v>1</v>
      </c>
      <c r="D27" s="5">
        <v>28</v>
      </c>
      <c r="E27" s="5">
        <f>D27*C27</f>
        <v>28</v>
      </c>
      <c r="G27" t="s">
        <v>123</v>
      </c>
      <c r="H27">
        <v>1</v>
      </c>
      <c r="I27" s="19">
        <v>5.6</v>
      </c>
      <c r="J27" s="7">
        <f t="shared" si="2"/>
        <v>5.6</v>
      </c>
    </row>
    <row r="28" spans="1:10" x14ac:dyDescent="0.25">
      <c r="A28" t="s">
        <v>59</v>
      </c>
      <c r="B28" t="s">
        <v>60</v>
      </c>
      <c r="C28">
        <v>83</v>
      </c>
      <c r="D28" s="7">
        <v>0.2</v>
      </c>
      <c r="E28" s="7">
        <f>D28*C28</f>
        <v>16.600000000000001</v>
      </c>
      <c r="G28" t="s">
        <v>100</v>
      </c>
      <c r="H28">
        <v>1</v>
      </c>
      <c r="I28" s="19">
        <v>5.95</v>
      </c>
      <c r="J28" s="19">
        <f t="shared" si="2"/>
        <v>5.95</v>
      </c>
    </row>
    <row r="29" spans="1:10" x14ac:dyDescent="0.25">
      <c r="A29" s="9" t="s">
        <v>5</v>
      </c>
      <c r="G29" t="s">
        <v>101</v>
      </c>
      <c r="H29">
        <v>1</v>
      </c>
      <c r="I29" s="19">
        <v>12.3</v>
      </c>
      <c r="J29" s="7">
        <f t="shared" si="2"/>
        <v>12.3</v>
      </c>
    </row>
    <row r="30" spans="1:10" x14ac:dyDescent="0.25">
      <c r="A30" t="s">
        <v>62</v>
      </c>
      <c r="B30" t="s">
        <v>57</v>
      </c>
      <c r="C30">
        <v>1</v>
      </c>
      <c r="D30" s="5">
        <f>(500/12)*4</f>
        <v>166.66666666666666</v>
      </c>
      <c r="E30" s="5">
        <f>C30*D30</f>
        <v>166.66666666666666</v>
      </c>
      <c r="G30" t="s">
        <v>102</v>
      </c>
      <c r="H30">
        <v>1</v>
      </c>
      <c r="I30" s="19">
        <v>188.45</v>
      </c>
      <c r="J30" s="7">
        <f t="shared" si="2"/>
        <v>188.45</v>
      </c>
    </row>
    <row r="31" spans="1:10" x14ac:dyDescent="0.25">
      <c r="A31" t="s">
        <v>63</v>
      </c>
      <c r="B31" t="s">
        <v>64</v>
      </c>
      <c r="C31">
        <v>1</v>
      </c>
      <c r="D31" s="5">
        <f>(150/12)*4</f>
        <v>50</v>
      </c>
      <c r="E31" s="5">
        <f>D31*C31</f>
        <v>50</v>
      </c>
      <c r="G31" t="s">
        <v>103</v>
      </c>
      <c r="H31">
        <v>1</v>
      </c>
      <c r="I31" s="19">
        <v>7.7</v>
      </c>
      <c r="J31" s="7">
        <f t="shared" si="2"/>
        <v>7.7</v>
      </c>
    </row>
    <row r="32" spans="1:10" x14ac:dyDescent="0.25">
      <c r="A32" s="9" t="s">
        <v>76</v>
      </c>
      <c r="G32" t="s">
        <v>106</v>
      </c>
      <c r="H32">
        <v>1</v>
      </c>
      <c r="I32" s="19">
        <v>7.19</v>
      </c>
      <c r="J32" s="7">
        <f t="shared" si="2"/>
        <v>7.19</v>
      </c>
    </row>
    <row r="33" spans="1:10" x14ac:dyDescent="0.25">
      <c r="A33" t="s">
        <v>65</v>
      </c>
      <c r="B33" t="s">
        <v>66</v>
      </c>
      <c r="C33">
        <v>2.7</v>
      </c>
      <c r="D33" s="5">
        <v>17</v>
      </c>
      <c r="E33" s="5">
        <f>D33*C33</f>
        <v>45.900000000000006</v>
      </c>
      <c r="G33" t="s">
        <v>107</v>
      </c>
      <c r="H33">
        <v>1</v>
      </c>
      <c r="I33" s="19">
        <v>4.74</v>
      </c>
      <c r="J33" s="7">
        <f t="shared" si="2"/>
        <v>4.74</v>
      </c>
    </row>
    <row r="34" spans="1:10" x14ac:dyDescent="0.25">
      <c r="A34" t="s">
        <v>67</v>
      </c>
      <c r="B34" t="s">
        <v>66</v>
      </c>
      <c r="C34">
        <v>1</v>
      </c>
      <c r="D34" s="5">
        <v>25</v>
      </c>
      <c r="E34" s="5">
        <f>D34*C34</f>
        <v>25</v>
      </c>
      <c r="G34" t="s">
        <v>109</v>
      </c>
      <c r="H34">
        <v>1</v>
      </c>
      <c r="I34" s="19">
        <v>8.52</v>
      </c>
      <c r="J34" s="19">
        <f t="shared" si="2"/>
        <v>8.52</v>
      </c>
    </row>
    <row r="35" spans="1:10" x14ac:dyDescent="0.25">
      <c r="A35" s="3" t="s">
        <v>73</v>
      </c>
      <c r="E35" s="15">
        <f ca="1">SUM(E20:E47)</f>
        <v>879.91666666666663</v>
      </c>
      <c r="G35" t="s">
        <v>110</v>
      </c>
      <c r="H35">
        <v>1</v>
      </c>
      <c r="I35" s="19">
        <v>19.27</v>
      </c>
      <c r="J35" s="19">
        <f t="shared" si="2"/>
        <v>19.27</v>
      </c>
    </row>
    <row r="36" spans="1:10" x14ac:dyDescent="0.25">
      <c r="A36" s="4" t="s">
        <v>4</v>
      </c>
      <c r="E36" s="15">
        <f>108583+880</f>
        <v>109463</v>
      </c>
      <c r="G36" t="s">
        <v>111</v>
      </c>
      <c r="H36">
        <v>1</v>
      </c>
      <c r="I36" s="19">
        <v>92.05</v>
      </c>
      <c r="J36" s="19">
        <f t="shared" si="2"/>
        <v>92.05</v>
      </c>
    </row>
    <row r="37" spans="1:10" x14ac:dyDescent="0.25">
      <c r="G37" t="s">
        <v>112</v>
      </c>
      <c r="H37">
        <v>1</v>
      </c>
      <c r="I37" s="19">
        <v>92.05</v>
      </c>
      <c r="J37" s="19">
        <f t="shared" si="2"/>
        <v>92.05</v>
      </c>
    </row>
    <row r="38" spans="1:10" ht="16.5" thickBot="1" x14ac:dyDescent="0.3">
      <c r="A38" s="14" t="s">
        <v>71</v>
      </c>
      <c r="B38" s="10" t="s">
        <v>72</v>
      </c>
      <c r="C38" s="10" t="s">
        <v>3</v>
      </c>
      <c r="D38" s="10" t="s">
        <v>47</v>
      </c>
      <c r="E38" s="10" t="s">
        <v>37</v>
      </c>
      <c r="G38" s="22" t="s">
        <v>113</v>
      </c>
      <c r="H38">
        <v>1</v>
      </c>
      <c r="I38" s="19">
        <v>14.75</v>
      </c>
      <c r="J38" s="19">
        <f t="shared" si="2"/>
        <v>14.75</v>
      </c>
    </row>
    <row r="39" spans="1:10" ht="16.5" thickTop="1" x14ac:dyDescent="0.25">
      <c r="A39" s="11" t="s">
        <v>75</v>
      </c>
      <c r="G39" t="s">
        <v>114</v>
      </c>
      <c r="H39">
        <v>1</v>
      </c>
      <c r="I39" s="19">
        <v>4.75</v>
      </c>
      <c r="J39" s="19">
        <f t="shared" si="2"/>
        <v>4.75</v>
      </c>
    </row>
    <row r="40" spans="1:10" x14ac:dyDescent="0.25">
      <c r="A40" t="s">
        <v>70</v>
      </c>
      <c r="B40">
        <v>8</v>
      </c>
      <c r="C40" t="s">
        <v>143</v>
      </c>
      <c r="D40" s="5">
        <v>450</v>
      </c>
      <c r="E40" s="5">
        <f>D40*B40</f>
        <v>3600</v>
      </c>
      <c r="G40" t="s">
        <v>115</v>
      </c>
      <c r="H40">
        <v>1</v>
      </c>
      <c r="I40" s="19">
        <v>15.48</v>
      </c>
      <c r="J40" s="19">
        <f t="shared" si="2"/>
        <v>15.48</v>
      </c>
    </row>
    <row r="41" spans="1:10" x14ac:dyDescent="0.25">
      <c r="A41" t="s">
        <v>126</v>
      </c>
      <c r="E41" s="15">
        <f>3600-880</f>
        <v>2720</v>
      </c>
      <c r="G41" t="s">
        <v>116</v>
      </c>
      <c r="H41">
        <v>1</v>
      </c>
      <c r="I41" s="19">
        <v>4.75</v>
      </c>
      <c r="J41" s="19">
        <f t="shared" si="2"/>
        <v>4.75</v>
      </c>
    </row>
    <row r="42" spans="1:10" x14ac:dyDescent="0.25">
      <c r="A42" t="s">
        <v>127</v>
      </c>
      <c r="B42" t="s">
        <v>142</v>
      </c>
      <c r="C42" t="s">
        <v>141</v>
      </c>
      <c r="E42" s="16">
        <f>E41*6</f>
        <v>16320</v>
      </c>
      <c r="G42" t="s">
        <v>117</v>
      </c>
      <c r="H42">
        <v>1</v>
      </c>
      <c r="I42" s="19">
        <v>13.1</v>
      </c>
      <c r="J42" s="19">
        <f t="shared" si="2"/>
        <v>13.1</v>
      </c>
    </row>
    <row r="43" spans="1:10" x14ac:dyDescent="0.25">
      <c r="G43" t="s">
        <v>118</v>
      </c>
      <c r="H43">
        <v>2</v>
      </c>
      <c r="I43" s="19">
        <v>11.3</v>
      </c>
      <c r="J43" s="19">
        <f t="shared" si="2"/>
        <v>22.6</v>
      </c>
    </row>
    <row r="44" spans="1:10" x14ac:dyDescent="0.25">
      <c r="G44" t="s">
        <v>124</v>
      </c>
      <c r="H44">
        <v>1</v>
      </c>
      <c r="I44" s="19">
        <v>20.399999999999999</v>
      </c>
      <c r="J44" s="19">
        <f t="shared" si="2"/>
        <v>20.399999999999999</v>
      </c>
    </row>
    <row r="45" spans="1:10" x14ac:dyDescent="0.25">
      <c r="G45" s="11" t="s">
        <v>5</v>
      </c>
      <c r="I45" s="19"/>
      <c r="J45" s="19"/>
    </row>
    <row r="46" spans="1:10" x14ac:dyDescent="0.25">
      <c r="G46" t="s">
        <v>105</v>
      </c>
      <c r="H46">
        <v>1</v>
      </c>
      <c r="I46" s="19">
        <v>101.3</v>
      </c>
      <c r="J46" s="19">
        <f>I46*H46</f>
        <v>101.3</v>
      </c>
    </row>
    <row r="47" spans="1:10" x14ac:dyDescent="0.25">
      <c r="G47" t="s">
        <v>108</v>
      </c>
      <c r="H47">
        <v>1</v>
      </c>
      <c r="I47" s="19">
        <v>10</v>
      </c>
      <c r="J47" s="19">
        <f>I47*H47</f>
        <v>10</v>
      </c>
    </row>
    <row r="48" spans="1:10" x14ac:dyDescent="0.25">
      <c r="G48" t="s">
        <v>155</v>
      </c>
      <c r="H48">
        <v>1</v>
      </c>
      <c r="I48" s="19">
        <v>800</v>
      </c>
      <c r="J48" s="19">
        <f>I48*H48</f>
        <v>800</v>
      </c>
    </row>
    <row r="49" spans="1:10" x14ac:dyDescent="0.25">
      <c r="G49" s="3" t="s">
        <v>119</v>
      </c>
      <c r="J49" s="16">
        <f>SUM(J19:J48)</f>
        <v>1730.74</v>
      </c>
    </row>
    <row r="50" spans="1:10" x14ac:dyDescent="0.25">
      <c r="G50" s="14" t="s">
        <v>140</v>
      </c>
    </row>
    <row r="51" spans="1:10" x14ac:dyDescent="0.25">
      <c r="G51" t="s">
        <v>70</v>
      </c>
      <c r="H51">
        <v>1</v>
      </c>
      <c r="I51" s="19">
        <v>350</v>
      </c>
      <c r="J51" s="21">
        <f>60*350</f>
        <v>21000</v>
      </c>
    </row>
    <row r="52" spans="1:10" x14ac:dyDescent="0.25">
      <c r="G52" t="s">
        <v>130</v>
      </c>
      <c r="J52" s="16">
        <f>J51-J49</f>
        <v>19269.259999999998</v>
      </c>
    </row>
    <row r="55" spans="1:10" x14ac:dyDescent="0.25">
      <c r="A5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8E4D-85FB-481C-A555-5D1C7F1A4C12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B7FF-D3DB-EC46-8117-0896E192DEAB}">
  <dimension ref="A1:C34"/>
  <sheetViews>
    <sheetView workbookViewId="0">
      <selection activeCell="A26" sqref="A26"/>
    </sheetView>
  </sheetViews>
  <sheetFormatPr defaultColWidth="11" defaultRowHeight="15.75" x14ac:dyDescent="0.25"/>
  <cols>
    <col min="1" max="1" width="24.5" customWidth="1"/>
    <col min="2" max="2" width="19.625" customWidth="1"/>
    <col min="3" max="3" width="27.25" customWidth="1"/>
  </cols>
  <sheetData>
    <row r="1" spans="1:1" x14ac:dyDescent="0.25">
      <c r="A1" t="s">
        <v>2</v>
      </c>
    </row>
    <row r="2" spans="1:1" x14ac:dyDescent="0.25">
      <c r="A2" t="s">
        <v>6</v>
      </c>
    </row>
    <row r="3" spans="1:1" x14ac:dyDescent="0.25">
      <c r="A3" t="s">
        <v>9</v>
      </c>
    </row>
    <row r="4" spans="1:1" x14ac:dyDescent="0.25">
      <c r="A4" t="s">
        <v>11</v>
      </c>
    </row>
    <row r="5" spans="1:1" x14ac:dyDescent="0.25">
      <c r="A5" t="s">
        <v>13</v>
      </c>
    </row>
    <row r="6" spans="1:1" x14ac:dyDescent="0.25">
      <c r="A6" s="6" t="s">
        <v>14</v>
      </c>
    </row>
    <row r="7" spans="1:1" x14ac:dyDescent="0.25">
      <c r="A7" s="6" t="s">
        <v>22</v>
      </c>
    </row>
    <row r="8" spans="1:1" x14ac:dyDescent="0.25">
      <c r="A8" t="s">
        <v>24</v>
      </c>
    </row>
    <row r="9" spans="1:1" x14ac:dyDescent="0.25">
      <c r="A9" s="6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35</v>
      </c>
    </row>
    <row r="16" spans="1:1" x14ac:dyDescent="0.25">
      <c r="A16" s="6" t="s">
        <v>38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44</v>
      </c>
    </row>
    <row r="20" spans="1:1" x14ac:dyDescent="0.25">
      <c r="A20" t="s">
        <v>52</v>
      </c>
    </row>
    <row r="21" spans="1:1" x14ac:dyDescent="0.25">
      <c r="A21" t="s">
        <v>58</v>
      </c>
    </row>
    <row r="22" spans="1:1" x14ac:dyDescent="0.25">
      <c r="A22" t="s">
        <v>61</v>
      </c>
    </row>
    <row r="23" spans="1:1" x14ac:dyDescent="0.25">
      <c r="A23" t="s">
        <v>68</v>
      </c>
    </row>
    <row r="24" spans="1:1" x14ac:dyDescent="0.25">
      <c r="A24" t="s">
        <v>135</v>
      </c>
    </row>
    <row r="33" spans="1:3" x14ac:dyDescent="0.25">
      <c r="A33" t="s">
        <v>18</v>
      </c>
      <c r="B33" s="6" t="s">
        <v>19</v>
      </c>
      <c r="C33" t="s">
        <v>34</v>
      </c>
    </row>
    <row r="34" spans="1:3" x14ac:dyDescent="0.25">
      <c r="A34" t="s">
        <v>20</v>
      </c>
      <c r="B34" s="6" t="s">
        <v>21</v>
      </c>
    </row>
  </sheetData>
  <hyperlinks>
    <hyperlink ref="B33" r:id="rId1" display="https://www.google.com/search?rlz=1C5CHFA_enUS864US864&amp;ei=6rqIX8KvMMTdtAaMgK6gBQ&amp;q=greenhouse%20builder%20in%20colorado&amp;oq=greenhouse+builder+in+colorado&amp;gs_lcp=CgZwc3ktYWIQAzIJCAAQyQMQFhAeMgYIABAWEB46BwgAEEcQsAM6CAghEBYQHRAeSgUICBIBMVC3VVjRXWCvYWgCcAB4AIABW4gBtQWSAQE4mAEAoAEBqgEHZ3dzLXdpesgBCMABAQ&amp;sclient=psy-ab&amp;ved=2ahUKEwj3kee3wbfsAhVRHM0KHXW0AbgQvS4wAHoECBQQKg&amp;uact=5&amp;npsic=0&amp;rflfq=1&amp;rlha=0&amp;rllag=39814134,-105310860,90216&amp;tbm=lcl&amp;rldimm=16627012306204769586&amp;lqi=Ch5ncmVlbmhvdXNlIGJ1aWxkZXIgaW4gY29sb3JhZG9aNAoSZ3JlZW5ob3VzZSBidWlsZGVyIh5ncmVlbmhvdXNlIGJ1aWxkZXIgaW4gY29sb3JhZG8&amp;rldoc=1&amp;tbs=lrf:!1m4!1u3!2m2!3m1!1e1!1m4!1u2!2m2!2m1!1e1!2m1!1e2!2m1!1e3!3sIAE,lf:1,lf_ui:2&amp;rlst=f" xr:uid="{65EA2885-9738-0547-A893-48DF44C44B3A}"/>
    <hyperlink ref="B34" r:id="rId2" display="https://www.google.com/search?rlz=1C5CHFA_enUS864US864&amp;ei=6rqIX8KvMMTdtAaMgK6gBQ&amp;q=greenhouse%20builder%20in%20colorado&amp;oq=greenhouse+builder+in+colorado&amp;gs_lcp=CgZwc3ktYWIQAzIJCAAQyQMQFhAeMgYIABAWEB46BwgAEEcQsAM6CAghEBYQHRAeSgUICBIBMVC3VVjRXWCvYWgCcAB4AIABW4gBtQWSAQE4mAEAoAEBqgEHZ3dzLXdpesgBCMABAQ&amp;sclient=psy-ab&amp;ved=2ahUKEwj3kee3wbfsAhVRHM0KHXW0AbgQvS4wAHoECBQQKg&amp;uact=5&amp;npsic=0&amp;rflfq=1&amp;rlha=0&amp;rllag=39814134,-105310860,90216&amp;tbm=lcl&amp;rldimm=16627012306204769586&amp;lqi=Ch5ncmVlbmhvdXNlIGJ1aWxkZXIgaW4gY29sb3JhZG9aNAoSZ3JlZW5ob3VzZSBidWlsZGVyIh5ncmVlbmhvdXNlIGJ1aWxkZXIgaW4gY29sb3JhZG8&amp;rldoc=1&amp;tbs=lrf:!1m4!1u3!2m2!3m1!1e1!1m4!1u2!2m2!2m1!1e1!2m1!1e2!2m1!1e3!3sIAE,lf:1,lf_ui:2&amp;rlst=f" xr:uid="{38047109-81ED-AB4C-A734-42AE63F19955}"/>
    <hyperlink ref="A6" r:id="rId3" xr:uid="{469A31D6-1A34-9A4D-9AAF-77DDC5E76139}"/>
    <hyperlink ref="A7" r:id="rId4" location=":~:text=With%20a%20yield%20of%20about,be%20in%20production%20for%20awhile." xr:uid="{A38CFCDF-9363-AD48-A112-24523DA04BB4}"/>
    <hyperlink ref="A9" r:id="rId5" xr:uid="{B8FC6287-98FD-7143-914D-F421083A3D09}"/>
    <hyperlink ref="A16" r:id="rId6" xr:uid="{5EAB39DE-6F11-4480-A883-B3C02DA72A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Footnotes</vt:lpstr>
      <vt:lpstr>Budget with 3 GH</vt:lpstr>
      <vt:lpstr>Budget with 1 GH</vt:lpstr>
      <vt:lpstr>Analysis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Alremeithi,Saeed (EID)</dc:creator>
  <cp:lastModifiedBy>Hunter Howe</cp:lastModifiedBy>
  <dcterms:created xsi:type="dcterms:W3CDTF">2020-10-06T19:25:46Z</dcterms:created>
  <dcterms:modified xsi:type="dcterms:W3CDTF">2024-07-30T20:08:09Z</dcterms:modified>
</cp:coreProperties>
</file>