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Hunter\Downloads\"/>
    </mc:Choice>
  </mc:AlternateContent>
  <xr:revisionPtr revIDLastSave="0" documentId="13_ncr:1_{D340CBCA-6870-4CD3-A4BB-D95F36FE8EC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8" sheetId="10" r:id="rId1"/>
    <sheet name="Pollen Exclusion" sheetId="1" r:id="rId2"/>
    <sheet name="Hail Damage Field" sheetId="2" r:id="rId3"/>
  </sheets>
  <calcPr calcId="191029" concurrentCalc="0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3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3" i="2"/>
  <c r="E53" i="2"/>
  <c r="F53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3" i="2"/>
  <c r="C52" i="2"/>
  <c r="D52" i="2"/>
  <c r="E52" i="2"/>
  <c r="F52" i="2"/>
  <c r="G52" i="2"/>
  <c r="B53" i="2"/>
  <c r="B52" i="2"/>
  <c r="C51" i="2"/>
  <c r="D51" i="2"/>
  <c r="E51" i="2"/>
  <c r="F51" i="2"/>
  <c r="G51" i="2"/>
  <c r="B51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3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3" i="1"/>
  <c r="F63" i="1"/>
  <c r="G6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3" i="1"/>
  <c r="D64" i="1"/>
  <c r="E64" i="1"/>
  <c r="F64" i="1"/>
  <c r="G64" i="1"/>
  <c r="H64" i="1"/>
  <c r="D62" i="1"/>
  <c r="E62" i="1"/>
  <c r="F62" i="1"/>
  <c r="G62" i="1"/>
  <c r="H62" i="1"/>
  <c r="C62" i="1"/>
  <c r="C64" i="1"/>
  <c r="C63" i="1"/>
  <c r="L52" i="2"/>
  <c r="N52" i="2"/>
  <c r="N51" i="2"/>
  <c r="L54" i="2"/>
  <c r="L51" i="2"/>
  <c r="M52" i="2"/>
  <c r="M51" i="2"/>
  <c r="L57" i="2"/>
  <c r="L56" i="2"/>
  <c r="L55" i="2"/>
  <c r="L53" i="2"/>
  <c r="K54" i="2"/>
  <c r="K53" i="2"/>
  <c r="K52" i="2"/>
  <c r="K51" i="2"/>
  <c r="J51" i="2"/>
  <c r="I53" i="2"/>
  <c r="I52" i="2"/>
  <c r="I51" i="2"/>
  <c r="J5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tc={BDE0F290-B123-4981-A818-830A520D77ED}</author>
    <author>tc={BC4DACEB-FE87-4687-B312-CFD838FCDE07}</author>
    <author>tc={6978726E-3660-46CC-B000-8CA9D0FD1A46}</author>
    <author>tc={6FAE3086-DDFA-4742-9D3A-1E6B06537DBC}</author>
    <author>tc={99C3D829-98EC-447C-890E-DF3C29C4BD9C}</author>
    <author>tc={E27579C8-C53F-4F49-8BA7-07C911B16081}</author>
    <author>tc={174BFA8E-D5A8-4FA1-991D-7B58386B2902}</author>
    <author>tc={1F346C3E-C028-4914-8F7D-388563BA950B}</author>
  </authors>
  <commentList>
    <comment ref="K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D1 = Day 1
D14 = Day 14
D14/H = For final IE, Day 14 is also Harvest (IE3)
H or Harvest = First harvest time point (9/7 IE1+2)
H2 = Repeat harvest time point (9/28 IE1+2)</t>
      </text>
    </comment>
    <comment ref="L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of sample collection</t>
      </text>
    </comment>
    <comment ref="N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of sample collection</t>
      </text>
    </comment>
    <comment ref="I5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IE1</t>
      </text>
    </comment>
    <comment ref="J5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Ctrl plants</t>
      </text>
    </comment>
    <comment ref="I52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IE2</t>
      </text>
    </comment>
    <comment ref="J52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Inj plants</t>
      </text>
    </comment>
    <comment ref="I53" authorId="7" shapeId="0" xr:uid="{00000000-0006-0000-01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IE3</t>
      </text>
    </comment>
  </commentList>
</comments>
</file>

<file path=xl/sharedStrings.xml><?xml version="1.0" encoding="utf-8"?>
<sst xmlns="http://schemas.openxmlformats.org/spreadsheetml/2006/main" count="420" uniqueCount="44">
  <si>
    <t>Field Hail
Plant #</t>
  </si>
  <si>
    <t>Pollen
Plant #</t>
  </si>
  <si>
    <t>Stalk weight (g)</t>
  </si>
  <si>
    <t>Total dry biomass + bag (lbs)</t>
  </si>
  <si>
    <t>Total dry biomass (g)</t>
  </si>
  <si>
    <t>Seed weight (g)</t>
  </si>
  <si>
    <t>Flower weight (g)</t>
  </si>
  <si>
    <t>Touching cages</t>
  </si>
  <si>
    <t>Aphids</t>
  </si>
  <si>
    <t>At least some moltings and black honeydew present, minimal if any active aphid activity</t>
  </si>
  <si>
    <t>Worst affected</t>
  </si>
  <si>
    <t>Top+sides</t>
  </si>
  <si>
    <t>Sides</t>
  </si>
  <si>
    <t>Condition</t>
  </si>
  <si>
    <t>N or S row</t>
  </si>
  <si>
    <t>Wife</t>
  </si>
  <si>
    <t>Thin</t>
  </si>
  <si>
    <t>S</t>
  </si>
  <si>
    <t>Uno</t>
  </si>
  <si>
    <t>Insect</t>
  </si>
  <si>
    <t>Thick</t>
  </si>
  <si>
    <t>Ctrl</t>
  </si>
  <si>
    <t>N</t>
  </si>
  <si>
    <t>Total dry biomass minus bag (lbs)</t>
  </si>
  <si>
    <t>Injury Event</t>
  </si>
  <si>
    <t>Inj</t>
  </si>
  <si>
    <t>Time point</t>
  </si>
  <si>
    <t>D1</t>
  </si>
  <si>
    <t>Date</t>
  </si>
  <si>
    <t>D14</t>
  </si>
  <si>
    <t>D14/H</t>
  </si>
  <si>
    <t>Harvest</t>
  </si>
  <si>
    <t>H2</t>
  </si>
  <si>
    <t>Resampling
time point</t>
  </si>
  <si>
    <t>Max</t>
  </si>
  <si>
    <t>Min</t>
  </si>
  <si>
    <t>Average</t>
  </si>
  <si>
    <t>Grand Total</t>
  </si>
  <si>
    <t>Row Labels</t>
  </si>
  <si>
    <t>Sum of Flower weight (g)</t>
  </si>
  <si>
    <t>Sum of Seed weight (g)</t>
  </si>
  <si>
    <t>Cultivar</t>
  </si>
  <si>
    <t>Unicorn</t>
  </si>
  <si>
    <t>Date of  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</si>
</sst>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3" borderId="1" applyNumberFormat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4" borderId="2" xfId="0" applyFill="1" applyBorder="1" applyAlignment="1">
      <alignment wrapText="1"/>
    </xf>
    <xf numFmtId="0" fontId="2" fillId="4" borderId="2" xfId="0" applyFont="1" applyFill="1" applyBorder="1" applyAlignment="1">
      <alignment wrapText="1"/>
    </xf>
    <xf numFmtId="0" fontId="0" fillId="4" borderId="2" xfId="0" applyFill="1" applyBorder="1"/>
    <xf numFmtId="0" fontId="4" fillId="6" borderId="2" xfId="1" applyFill="1" applyBorder="1" applyAlignment="1">
      <alignment wrapText="1"/>
    </xf>
    <xf numFmtId="0" fontId="4" fillId="6" borderId="2" xfId="1" applyFill="1" applyBorder="1"/>
    <xf numFmtId="0" fontId="5" fillId="3" borderId="1" xfId="2"/>
    <xf numFmtId="0" fontId="7" fillId="8" borderId="2" xfId="1" applyFont="1" applyFill="1" applyBorder="1"/>
    <xf numFmtId="0" fontId="8" fillId="7" borderId="2" xfId="1" applyFont="1" applyFill="1" applyBorder="1"/>
    <xf numFmtId="0" fontId="6" fillId="2" borderId="2" xfId="1" applyFont="1" applyBorder="1"/>
    <xf numFmtId="14" fontId="6" fillId="2" borderId="2" xfId="1" applyNumberFormat="1" applyFont="1" applyBorder="1"/>
    <xf numFmtId="0" fontId="6" fillId="5" borderId="2" xfId="1" applyFont="1" applyFill="1" applyBorder="1"/>
    <xf numFmtId="0" fontId="0" fillId="0" borderId="0" xfId="0"/>
    <xf numFmtId="0" fontId="6" fillId="9" borderId="2" xfId="1" applyFont="1" applyFill="1" applyBorder="1"/>
    <xf numFmtId="0" fontId="6" fillId="8" borderId="2" xfId="1" applyFont="1" applyFill="1" applyBorder="1" applyAlignment="1">
      <alignment horizontal="center"/>
    </xf>
    <xf numFmtId="0" fontId="2" fillId="5" borderId="1" xfId="2" applyFont="1" applyFill="1"/>
    <xf numFmtId="0" fontId="0" fillId="0" borderId="0" xfId="0" applyFont="1"/>
  </cellXfs>
  <cellStyles count="3">
    <cellStyle name="Calculation" xfId="2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[CBD_pollination_experiment_clean_2020.xlsx]Sheet8!PivotTable11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Sum of Seed weight (g)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Sheet8!$A$4:$A$66</c:f>
              <c:multiLvlStrCache>
                <c:ptCount val="60"/>
                <c:lvl>
                  <c:pt idx="0">
                    <c:v>6</c:v>
                  </c:pt>
                  <c:pt idx="1">
                    <c:v>7</c:v>
                  </c:pt>
                  <c:pt idx="2">
                    <c:v>8</c:v>
                  </c:pt>
                  <c:pt idx="3">
                    <c:v>9</c:v>
                  </c:pt>
                  <c:pt idx="4">
                    <c:v>10</c:v>
                  </c:pt>
                  <c:pt idx="5">
                    <c:v>11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17</c:v>
                  </c:pt>
                  <c:pt idx="12">
                    <c:v>18</c:v>
                  </c:pt>
                  <c:pt idx="13">
                    <c:v>19</c:v>
                  </c:pt>
                  <c:pt idx="14">
                    <c:v>20</c:v>
                  </c:pt>
                  <c:pt idx="15">
                    <c:v>26</c:v>
                  </c:pt>
                  <c:pt idx="16">
                    <c:v>27</c:v>
                  </c:pt>
                  <c:pt idx="17">
                    <c:v>28</c:v>
                  </c:pt>
                  <c:pt idx="18">
                    <c:v>29</c:v>
                  </c:pt>
                  <c:pt idx="19">
                    <c:v>30</c:v>
                  </c:pt>
                  <c:pt idx="20">
                    <c:v>31</c:v>
                  </c:pt>
                  <c:pt idx="21">
                    <c:v>32</c:v>
                  </c:pt>
                  <c:pt idx="22">
                    <c:v>33</c:v>
                  </c:pt>
                  <c:pt idx="23">
                    <c:v>34</c:v>
                  </c:pt>
                  <c:pt idx="24">
                    <c:v>35</c:v>
                  </c:pt>
                  <c:pt idx="25">
                    <c:v>51</c:v>
                  </c:pt>
                  <c:pt idx="26">
                    <c:v>52</c:v>
                  </c:pt>
                  <c:pt idx="27">
                    <c:v>53</c:v>
                  </c:pt>
                  <c:pt idx="28">
                    <c:v>54</c:v>
                  </c:pt>
                  <c:pt idx="29">
                    <c:v>55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21</c:v>
                  </c:pt>
                  <c:pt idx="36">
                    <c:v>22</c:v>
                  </c:pt>
                  <c:pt idx="37">
                    <c:v>23</c:v>
                  </c:pt>
                  <c:pt idx="38">
                    <c:v>24</c:v>
                  </c:pt>
                  <c:pt idx="39">
                    <c:v>25</c:v>
                  </c:pt>
                  <c:pt idx="40">
                    <c:v>36</c:v>
                  </c:pt>
                  <c:pt idx="41">
                    <c:v>37</c:v>
                  </c:pt>
                  <c:pt idx="42">
                    <c:v>38</c:v>
                  </c:pt>
                  <c:pt idx="43">
                    <c:v>39</c:v>
                  </c:pt>
                  <c:pt idx="44">
                    <c:v>40</c:v>
                  </c:pt>
                  <c:pt idx="45">
                    <c:v>41</c:v>
                  </c:pt>
                  <c:pt idx="46">
                    <c:v>42</c:v>
                  </c:pt>
                  <c:pt idx="47">
                    <c:v>43</c:v>
                  </c:pt>
                  <c:pt idx="48">
                    <c:v>44</c:v>
                  </c:pt>
                  <c:pt idx="49">
                    <c:v>45</c:v>
                  </c:pt>
                  <c:pt idx="50">
                    <c:v>46</c:v>
                  </c:pt>
                  <c:pt idx="51">
                    <c:v>47</c:v>
                  </c:pt>
                  <c:pt idx="52">
                    <c:v>48</c:v>
                  </c:pt>
                  <c:pt idx="53">
                    <c:v>49</c:v>
                  </c:pt>
                  <c:pt idx="54">
                    <c:v>50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</c:lvl>
                <c:lvl>
                  <c:pt idx="0">
                    <c:v>Uno</c:v>
                  </c:pt>
                  <c:pt idx="30">
                    <c:v>Wife</c:v>
                  </c:pt>
                </c:lvl>
              </c:multiLvlStrCache>
            </c:multiLvlStrRef>
          </c:cat>
          <c:val>
            <c:numRef>
              <c:f>Sheet8!$B$4:$B$66</c:f>
              <c:numCache>
                <c:formatCode>General</c:formatCode>
                <c:ptCount val="60"/>
                <c:pt idx="0">
                  <c:v>92.5</c:v>
                </c:pt>
                <c:pt idx="1">
                  <c:v>83.5</c:v>
                </c:pt>
                <c:pt idx="2">
                  <c:v>38</c:v>
                </c:pt>
                <c:pt idx="3">
                  <c:v>18.5</c:v>
                </c:pt>
                <c:pt idx="4">
                  <c:v>14</c:v>
                </c:pt>
                <c:pt idx="5">
                  <c:v>45.5</c:v>
                </c:pt>
                <c:pt idx="6">
                  <c:v>29.5</c:v>
                </c:pt>
                <c:pt idx="7">
                  <c:v>25.5</c:v>
                </c:pt>
                <c:pt idx="8">
                  <c:v>32.5</c:v>
                </c:pt>
                <c:pt idx="9">
                  <c:v>46</c:v>
                </c:pt>
                <c:pt idx="10">
                  <c:v>91.5</c:v>
                </c:pt>
                <c:pt idx="11">
                  <c:v>48</c:v>
                </c:pt>
                <c:pt idx="12">
                  <c:v>51.5</c:v>
                </c:pt>
                <c:pt idx="13">
                  <c:v>53.5</c:v>
                </c:pt>
                <c:pt idx="14">
                  <c:v>96</c:v>
                </c:pt>
                <c:pt idx="15">
                  <c:v>109</c:v>
                </c:pt>
                <c:pt idx="16">
                  <c:v>29</c:v>
                </c:pt>
                <c:pt idx="17">
                  <c:v>32.5</c:v>
                </c:pt>
                <c:pt idx="18">
                  <c:v>22</c:v>
                </c:pt>
                <c:pt idx="19">
                  <c:v>17</c:v>
                </c:pt>
                <c:pt idx="20">
                  <c:v>83.5</c:v>
                </c:pt>
                <c:pt idx="21">
                  <c:v>72.5</c:v>
                </c:pt>
                <c:pt idx="22">
                  <c:v>32.5</c:v>
                </c:pt>
                <c:pt idx="23">
                  <c:v>38.5</c:v>
                </c:pt>
                <c:pt idx="25">
                  <c:v>96.5</c:v>
                </c:pt>
                <c:pt idx="26">
                  <c:v>122</c:v>
                </c:pt>
                <c:pt idx="27">
                  <c:v>87</c:v>
                </c:pt>
                <c:pt idx="29">
                  <c:v>40.5</c:v>
                </c:pt>
                <c:pt idx="30">
                  <c:v>55.5</c:v>
                </c:pt>
                <c:pt idx="31">
                  <c:v>16</c:v>
                </c:pt>
                <c:pt idx="32">
                  <c:v>31</c:v>
                </c:pt>
                <c:pt idx="33">
                  <c:v>6.5</c:v>
                </c:pt>
                <c:pt idx="34">
                  <c:v>17</c:v>
                </c:pt>
                <c:pt idx="35">
                  <c:v>37</c:v>
                </c:pt>
                <c:pt idx="36">
                  <c:v>10</c:v>
                </c:pt>
                <c:pt idx="37">
                  <c:v>10</c:v>
                </c:pt>
                <c:pt idx="38">
                  <c:v>67</c:v>
                </c:pt>
                <c:pt idx="39">
                  <c:v>29</c:v>
                </c:pt>
                <c:pt idx="40">
                  <c:v>14</c:v>
                </c:pt>
                <c:pt idx="41">
                  <c:v>5</c:v>
                </c:pt>
                <c:pt idx="42">
                  <c:v>40</c:v>
                </c:pt>
                <c:pt idx="43">
                  <c:v>26.5</c:v>
                </c:pt>
                <c:pt idx="44">
                  <c:v>46.5</c:v>
                </c:pt>
                <c:pt idx="45">
                  <c:v>8.5</c:v>
                </c:pt>
                <c:pt idx="46">
                  <c:v>10</c:v>
                </c:pt>
                <c:pt idx="47">
                  <c:v>12</c:v>
                </c:pt>
                <c:pt idx="48">
                  <c:v>19</c:v>
                </c:pt>
                <c:pt idx="49">
                  <c:v>75.5</c:v>
                </c:pt>
                <c:pt idx="50">
                  <c:v>64</c:v>
                </c:pt>
                <c:pt idx="51">
                  <c:v>35</c:v>
                </c:pt>
                <c:pt idx="52">
                  <c:v>29</c:v>
                </c:pt>
                <c:pt idx="53">
                  <c:v>184</c:v>
                </c:pt>
                <c:pt idx="54">
                  <c:v>43</c:v>
                </c:pt>
                <c:pt idx="55">
                  <c:v>6</c:v>
                </c:pt>
                <c:pt idx="56">
                  <c:v>22.5</c:v>
                </c:pt>
                <c:pt idx="57">
                  <c:v>8</c:v>
                </c:pt>
                <c:pt idx="58">
                  <c:v>12.5</c:v>
                </c:pt>
                <c:pt idx="59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17-4915-B6A1-CDEA4EAF9C95}"/>
            </c:ext>
          </c:extLst>
        </c:ser>
        <c:ser>
          <c:idx val="1"/>
          <c:order val="1"/>
          <c:tx>
            <c:strRef>
              <c:f>Sheet8!$C$3</c:f>
              <c:strCache>
                <c:ptCount val="1"/>
                <c:pt idx="0">
                  <c:v>Sum of Flower weight (g)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Sheet8!$A$4:$A$66</c:f>
              <c:multiLvlStrCache>
                <c:ptCount val="60"/>
                <c:lvl>
                  <c:pt idx="0">
                    <c:v>6</c:v>
                  </c:pt>
                  <c:pt idx="1">
                    <c:v>7</c:v>
                  </c:pt>
                  <c:pt idx="2">
                    <c:v>8</c:v>
                  </c:pt>
                  <c:pt idx="3">
                    <c:v>9</c:v>
                  </c:pt>
                  <c:pt idx="4">
                    <c:v>10</c:v>
                  </c:pt>
                  <c:pt idx="5">
                    <c:v>11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17</c:v>
                  </c:pt>
                  <c:pt idx="12">
                    <c:v>18</c:v>
                  </c:pt>
                  <c:pt idx="13">
                    <c:v>19</c:v>
                  </c:pt>
                  <c:pt idx="14">
                    <c:v>20</c:v>
                  </c:pt>
                  <c:pt idx="15">
                    <c:v>26</c:v>
                  </c:pt>
                  <c:pt idx="16">
                    <c:v>27</c:v>
                  </c:pt>
                  <c:pt idx="17">
                    <c:v>28</c:v>
                  </c:pt>
                  <c:pt idx="18">
                    <c:v>29</c:v>
                  </c:pt>
                  <c:pt idx="19">
                    <c:v>30</c:v>
                  </c:pt>
                  <c:pt idx="20">
                    <c:v>31</c:v>
                  </c:pt>
                  <c:pt idx="21">
                    <c:v>32</c:v>
                  </c:pt>
                  <c:pt idx="22">
                    <c:v>33</c:v>
                  </c:pt>
                  <c:pt idx="23">
                    <c:v>34</c:v>
                  </c:pt>
                  <c:pt idx="24">
                    <c:v>35</c:v>
                  </c:pt>
                  <c:pt idx="25">
                    <c:v>51</c:v>
                  </c:pt>
                  <c:pt idx="26">
                    <c:v>52</c:v>
                  </c:pt>
                  <c:pt idx="27">
                    <c:v>53</c:v>
                  </c:pt>
                  <c:pt idx="28">
                    <c:v>54</c:v>
                  </c:pt>
                  <c:pt idx="29">
                    <c:v>55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21</c:v>
                  </c:pt>
                  <c:pt idx="36">
                    <c:v>22</c:v>
                  </c:pt>
                  <c:pt idx="37">
                    <c:v>23</c:v>
                  </c:pt>
                  <c:pt idx="38">
                    <c:v>24</c:v>
                  </c:pt>
                  <c:pt idx="39">
                    <c:v>25</c:v>
                  </c:pt>
                  <c:pt idx="40">
                    <c:v>36</c:v>
                  </c:pt>
                  <c:pt idx="41">
                    <c:v>37</c:v>
                  </c:pt>
                  <c:pt idx="42">
                    <c:v>38</c:v>
                  </c:pt>
                  <c:pt idx="43">
                    <c:v>39</c:v>
                  </c:pt>
                  <c:pt idx="44">
                    <c:v>40</c:v>
                  </c:pt>
                  <c:pt idx="45">
                    <c:v>41</c:v>
                  </c:pt>
                  <c:pt idx="46">
                    <c:v>42</c:v>
                  </c:pt>
                  <c:pt idx="47">
                    <c:v>43</c:v>
                  </c:pt>
                  <c:pt idx="48">
                    <c:v>44</c:v>
                  </c:pt>
                  <c:pt idx="49">
                    <c:v>45</c:v>
                  </c:pt>
                  <c:pt idx="50">
                    <c:v>46</c:v>
                  </c:pt>
                  <c:pt idx="51">
                    <c:v>47</c:v>
                  </c:pt>
                  <c:pt idx="52">
                    <c:v>48</c:v>
                  </c:pt>
                  <c:pt idx="53">
                    <c:v>49</c:v>
                  </c:pt>
                  <c:pt idx="54">
                    <c:v>50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</c:lvl>
                <c:lvl>
                  <c:pt idx="0">
                    <c:v>Uno</c:v>
                  </c:pt>
                  <c:pt idx="30">
                    <c:v>Wife</c:v>
                  </c:pt>
                </c:lvl>
              </c:multiLvlStrCache>
            </c:multiLvlStrRef>
          </c:cat>
          <c:val>
            <c:numRef>
              <c:f>Sheet8!$C$4:$C$66</c:f>
              <c:numCache>
                <c:formatCode>General</c:formatCode>
                <c:ptCount val="60"/>
                <c:pt idx="0">
                  <c:v>174.51999999999998</c:v>
                </c:pt>
                <c:pt idx="1">
                  <c:v>706.34</c:v>
                </c:pt>
                <c:pt idx="2">
                  <c:v>182.66000000000008</c:v>
                </c:pt>
                <c:pt idx="3">
                  <c:v>131.44000000000003</c:v>
                </c:pt>
                <c:pt idx="4">
                  <c:v>432.1</c:v>
                </c:pt>
                <c:pt idx="5">
                  <c:v>227.51999999999998</c:v>
                </c:pt>
                <c:pt idx="6">
                  <c:v>81.080000000000041</c:v>
                </c:pt>
                <c:pt idx="7">
                  <c:v>419.6</c:v>
                </c:pt>
                <c:pt idx="8">
                  <c:v>191.16000000000008</c:v>
                </c:pt>
                <c:pt idx="9">
                  <c:v>212.01999999999998</c:v>
                </c:pt>
                <c:pt idx="10">
                  <c:v>198.38000000000005</c:v>
                </c:pt>
                <c:pt idx="11">
                  <c:v>176.16000000000008</c:v>
                </c:pt>
                <c:pt idx="12">
                  <c:v>209.01999999999998</c:v>
                </c:pt>
                <c:pt idx="13">
                  <c:v>183.66000000000008</c:v>
                </c:pt>
                <c:pt idx="14">
                  <c:v>69.880000000000052</c:v>
                </c:pt>
                <c:pt idx="15">
                  <c:v>265.10000000000002</c:v>
                </c:pt>
                <c:pt idx="16">
                  <c:v>79.580000000000041</c:v>
                </c:pt>
                <c:pt idx="17">
                  <c:v>195.16000000000008</c:v>
                </c:pt>
                <c:pt idx="18">
                  <c:v>97.080000000000041</c:v>
                </c:pt>
                <c:pt idx="19">
                  <c:v>100.58000000000004</c:v>
                </c:pt>
                <c:pt idx="20">
                  <c:v>183.01999999999998</c:v>
                </c:pt>
                <c:pt idx="21">
                  <c:v>263.73999999999995</c:v>
                </c:pt>
                <c:pt idx="22">
                  <c:v>220.51999999999998</c:v>
                </c:pt>
                <c:pt idx="23">
                  <c:v>254.38000000000005</c:v>
                </c:pt>
                <c:pt idx="24">
                  <c:v>589.68000000000006</c:v>
                </c:pt>
                <c:pt idx="25">
                  <c:v>212.88000000000005</c:v>
                </c:pt>
                <c:pt idx="26">
                  <c:v>269.60000000000002</c:v>
                </c:pt>
                <c:pt idx="27">
                  <c:v>308.60000000000002</c:v>
                </c:pt>
                <c:pt idx="28">
                  <c:v>187.8</c:v>
                </c:pt>
                <c:pt idx="29">
                  <c:v>216.01999999999998</c:v>
                </c:pt>
                <c:pt idx="30">
                  <c:v>636.92000000000019</c:v>
                </c:pt>
                <c:pt idx="31">
                  <c:v>421.40000000000009</c:v>
                </c:pt>
                <c:pt idx="32">
                  <c:v>576.84</c:v>
                </c:pt>
                <c:pt idx="33">
                  <c:v>320.46000000000009</c:v>
                </c:pt>
                <c:pt idx="34">
                  <c:v>487.62000000000012</c:v>
                </c:pt>
                <c:pt idx="35">
                  <c:v>269.73999999999995</c:v>
                </c:pt>
                <c:pt idx="36">
                  <c:v>303.60000000000002</c:v>
                </c:pt>
                <c:pt idx="37">
                  <c:v>278.73999999999995</c:v>
                </c:pt>
                <c:pt idx="38">
                  <c:v>306.96000000000009</c:v>
                </c:pt>
                <c:pt idx="39">
                  <c:v>453.40000000000009</c:v>
                </c:pt>
                <c:pt idx="40">
                  <c:v>470.2600000000001</c:v>
                </c:pt>
                <c:pt idx="41">
                  <c:v>356.82000000000005</c:v>
                </c:pt>
                <c:pt idx="42">
                  <c:v>496.12000000000012</c:v>
                </c:pt>
                <c:pt idx="43">
                  <c:v>352.32000000000005</c:v>
                </c:pt>
                <c:pt idx="44">
                  <c:v>448.7600000000001</c:v>
                </c:pt>
                <c:pt idx="45">
                  <c:v>417.03999999999996</c:v>
                </c:pt>
                <c:pt idx="46">
                  <c:v>497.62000000000012</c:v>
                </c:pt>
                <c:pt idx="47">
                  <c:v>371.82000000000005</c:v>
                </c:pt>
                <c:pt idx="48">
                  <c:v>483.7600000000001</c:v>
                </c:pt>
                <c:pt idx="49">
                  <c:v>151.10000000000002</c:v>
                </c:pt>
                <c:pt idx="50">
                  <c:v>150.10000000000002</c:v>
                </c:pt>
                <c:pt idx="51">
                  <c:v>456.40000000000009</c:v>
                </c:pt>
                <c:pt idx="52">
                  <c:v>417.90000000000009</c:v>
                </c:pt>
                <c:pt idx="53">
                  <c:v>467.70000000000005</c:v>
                </c:pt>
                <c:pt idx="54">
                  <c:v>487.12000000000012</c:v>
                </c:pt>
                <c:pt idx="55">
                  <c:v>347.46000000000009</c:v>
                </c:pt>
                <c:pt idx="56">
                  <c:v>555.84</c:v>
                </c:pt>
                <c:pt idx="57">
                  <c:v>388.82000000000005</c:v>
                </c:pt>
                <c:pt idx="58">
                  <c:v>348.46000000000009</c:v>
                </c:pt>
                <c:pt idx="59">
                  <c:v>360.96000000000009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17-4915-B6A1-CDEA4EAF9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8026336"/>
        <c:axId val="1358032576"/>
      </c:barChart>
      <c:catAx>
        <c:axId val="135802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032576"/>
        <c:crosses val="autoZero"/>
        <c:auto val="1"/>
        <c:lblAlgn val="ctr"/>
        <c:lblOffset val="100"/>
        <c:noMultiLvlLbl val="0"/>
      </c:catAx>
      <c:valAx>
        <c:axId val="135803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02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228600</xdr:colOff>
      <xdr:row>7</xdr:row>
      <xdr:rowOff>14287</xdr:rowOff>
    </xdr:from>
    <xdr:to>
      <xdr:col>38</xdr:col>
      <xdr:colOff>66675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E1623B-9CE8-213C-432D-300D49889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owen,Janina" id="{5EA538D2-CD84-4C86-BA36-A98507C71371}" userId="S::janinab@colostate.edu::76d9aa6a-940a-4932-8af6-c9cf7220494d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nter" refreshedDate="45504.604557060185" createdVersion="8" refreshedVersion="8" minRefreshableVersion="3" recordCount="60" xr:uid="{33A33A8A-8716-4C5E-A78E-3883596EB0E0}">
  <cacheSource type="worksheet">
    <worksheetSource ref="A1:L61" sheet="Pollen Exclusion"/>
  </cacheSource>
  <cacheFields count="12">
    <cacheField name="Pollen_x000a_Plant #" numFmtId="0">
      <sharedItems containsSemiMixedTypes="0" containsString="0" containsNumber="1" containsInteger="1" minValue="1" maxValue="60" count="6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Cultivar" numFmtId="0">
      <sharedItems count="2">
        <s v="Wife"/>
        <s v="Uno"/>
      </sharedItems>
    </cacheField>
    <cacheField name="Total dry biomass + bag (lbs)" numFmtId="0">
      <sharedItems containsSemiMixedTypes="0" containsString="0" containsNumber="1" minValue="0.8" maxValue="2.7"/>
    </cacheField>
    <cacheField name="Total dry biomass minus bag (lbs)" numFmtId="0">
      <sharedItems containsSemiMixedTypes="0" containsString="0" containsNumber="1" minValue="0.30000000000000004" maxValue="2.2000000000000002"/>
    </cacheField>
    <cacheField name="Total dry biomass (g)" numFmtId="0">
      <sharedItems containsSemiMixedTypes="0" containsString="0" containsNumber="1" minValue="136.08000000000004" maxValue="997.92000000000019"/>
    </cacheField>
    <cacheField name="Stalk weight (g)" numFmtId="0">
      <sharedItems containsString="0" containsBlank="1" containsNumber="1" minValue="7.5" maxValue="305.5"/>
    </cacheField>
    <cacheField name="Seed weight (g)" numFmtId="0">
      <sharedItems containsString="0" containsBlank="1" containsNumber="1" minValue="5" maxValue="184" count="50">
        <n v="55.5"/>
        <n v="16"/>
        <n v="31"/>
        <n v="6.5"/>
        <n v="17"/>
        <n v="92.5"/>
        <n v="83.5"/>
        <n v="38"/>
        <n v="18.5"/>
        <n v="14"/>
        <n v="45.5"/>
        <n v="29.5"/>
        <n v="25.5"/>
        <n v="32.5"/>
        <n v="46"/>
        <n v="91.5"/>
        <n v="48"/>
        <n v="51.5"/>
        <n v="53.5"/>
        <n v="96"/>
        <n v="37"/>
        <n v="10"/>
        <n v="67"/>
        <n v="29"/>
        <n v="109"/>
        <n v="22"/>
        <n v="72.5"/>
        <n v="38.5"/>
        <m/>
        <n v="5"/>
        <n v="40"/>
        <n v="26.5"/>
        <n v="46.5"/>
        <n v="8.5"/>
        <n v="12"/>
        <n v="19"/>
        <n v="75.5"/>
        <n v="64"/>
        <n v="35"/>
        <n v="184"/>
        <n v="43"/>
        <n v="96.5"/>
        <n v="122"/>
        <n v="87"/>
        <n v="40.5"/>
        <n v="6"/>
        <n v="22.5"/>
        <n v="8"/>
        <n v="12.5"/>
        <n v="9.5"/>
      </sharedItems>
    </cacheField>
    <cacheField name="Flower weight (g)" numFmtId="0">
      <sharedItems containsSemiMixedTypes="0" containsString="0" containsNumber="1" minValue="69.880000000000052" maxValue="706.34"/>
    </cacheField>
    <cacheField name="Condition" numFmtId="0">
      <sharedItems/>
    </cacheField>
    <cacheField name="N or S row" numFmtId="0">
      <sharedItems/>
    </cacheField>
    <cacheField name="Touching cages" numFmtId="0">
      <sharedItems containsBlank="1"/>
    </cacheField>
    <cacheField name="Aphids" numFmtId="0">
      <sharedItems containsBlank="1" count="3">
        <m/>
        <s v="At least some moltings and black honeydew present, minimal if any active aphid activity"/>
        <s v="Worst affect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n v="2.7"/>
    <n v="2.2000000000000002"/>
    <n v="997.92000000000019"/>
    <n v="305.5"/>
    <x v="0"/>
    <n v="636.92000000000019"/>
    <s v="Ctrl"/>
    <s v="S"/>
    <m/>
    <x v="0"/>
  </r>
  <r>
    <x v="1"/>
    <x v="0"/>
    <n v="2"/>
    <n v="1.5"/>
    <n v="680.40000000000009"/>
    <n v="243"/>
    <x v="1"/>
    <n v="421.40000000000009"/>
    <s v="Ctrl"/>
    <s v="S"/>
    <m/>
    <x v="0"/>
  </r>
  <r>
    <x v="2"/>
    <x v="0"/>
    <n v="2.4"/>
    <n v="1.9"/>
    <n v="861.84"/>
    <n v="254"/>
    <x v="2"/>
    <n v="576.84"/>
    <s v="Ctrl"/>
    <s v="S"/>
    <m/>
    <x v="0"/>
  </r>
  <r>
    <x v="3"/>
    <x v="0"/>
    <n v="1.6"/>
    <n v="1.1000000000000001"/>
    <n v="498.96000000000009"/>
    <n v="172"/>
    <x v="3"/>
    <n v="320.46000000000009"/>
    <s v="Thin"/>
    <s v="S"/>
    <m/>
    <x v="1"/>
  </r>
  <r>
    <x v="4"/>
    <x v="0"/>
    <n v="2.2000000000000002"/>
    <n v="1.7000000000000002"/>
    <n v="771.12000000000012"/>
    <n v="266.5"/>
    <x v="4"/>
    <n v="487.62000000000012"/>
    <s v="Thin"/>
    <s v="S"/>
    <m/>
    <x v="0"/>
  </r>
  <r>
    <x v="5"/>
    <x v="1"/>
    <n v="1.2"/>
    <n v="0.7"/>
    <n v="317.52"/>
    <n v="50.5"/>
    <x v="5"/>
    <n v="174.51999999999998"/>
    <s v="Ctrl"/>
    <s v="S"/>
    <m/>
    <x v="0"/>
  </r>
  <r>
    <x v="6"/>
    <x v="1"/>
    <n v="2.4"/>
    <n v="1.9"/>
    <n v="861.84"/>
    <n v="72"/>
    <x v="6"/>
    <n v="706.34"/>
    <s v="Ctrl"/>
    <s v="S"/>
    <m/>
    <x v="0"/>
  </r>
  <r>
    <x v="7"/>
    <x v="1"/>
    <n v="1.1000000000000001"/>
    <n v="0.60000000000000009"/>
    <n v="272.16000000000008"/>
    <n v="51.5"/>
    <x v="7"/>
    <n v="182.66000000000008"/>
    <s v="Thin"/>
    <s v="S"/>
    <m/>
    <x v="1"/>
  </r>
  <r>
    <x v="8"/>
    <x v="1"/>
    <n v="0.9"/>
    <n v="0.4"/>
    <n v="181.44000000000003"/>
    <n v="31.5"/>
    <x v="8"/>
    <n v="131.44000000000003"/>
    <s v="Thin"/>
    <s v="S"/>
    <m/>
    <x v="1"/>
  </r>
  <r>
    <x v="9"/>
    <x v="1"/>
    <n v="1.5"/>
    <n v="1"/>
    <n v="453.6"/>
    <n v="7.5"/>
    <x v="9"/>
    <n v="432.1"/>
    <s v="Ctrl"/>
    <s v="S"/>
    <m/>
    <x v="0"/>
  </r>
  <r>
    <x v="10"/>
    <x v="1"/>
    <n v="1.2"/>
    <n v="0.7"/>
    <n v="317.52"/>
    <n v="44.5"/>
    <x v="10"/>
    <n v="227.51999999999998"/>
    <s v="Insect"/>
    <s v="S"/>
    <m/>
    <x v="1"/>
  </r>
  <r>
    <x v="11"/>
    <x v="1"/>
    <n v="0.8"/>
    <n v="0.30000000000000004"/>
    <n v="136.08000000000004"/>
    <n v="25.5"/>
    <x v="11"/>
    <n v="81.080000000000041"/>
    <s v="Insect"/>
    <s v="S"/>
    <m/>
    <x v="1"/>
  </r>
  <r>
    <x v="12"/>
    <x v="1"/>
    <n v="1.5"/>
    <n v="1"/>
    <n v="453.6"/>
    <n v="8.5"/>
    <x v="12"/>
    <n v="419.6"/>
    <s v="Ctrl"/>
    <s v="S"/>
    <m/>
    <x v="0"/>
  </r>
  <r>
    <x v="13"/>
    <x v="1"/>
    <n v="1.1000000000000001"/>
    <n v="0.60000000000000009"/>
    <n v="272.16000000000008"/>
    <n v="48.5"/>
    <x v="13"/>
    <n v="191.16000000000008"/>
    <s v="Thick"/>
    <s v="S"/>
    <m/>
    <x v="1"/>
  </r>
  <r>
    <x v="14"/>
    <x v="1"/>
    <n v="1.2"/>
    <n v="0.7"/>
    <n v="317.52"/>
    <n v="59.5"/>
    <x v="14"/>
    <n v="212.01999999999998"/>
    <s v="Thick"/>
    <s v="S"/>
    <m/>
    <x v="1"/>
  </r>
  <r>
    <x v="15"/>
    <x v="1"/>
    <n v="1.3"/>
    <n v="0.8"/>
    <n v="362.88000000000005"/>
    <n v="73"/>
    <x v="15"/>
    <n v="198.38000000000005"/>
    <s v="Ctrl"/>
    <s v="S"/>
    <m/>
    <x v="0"/>
  </r>
  <r>
    <x v="16"/>
    <x v="1"/>
    <n v="1.1000000000000001"/>
    <n v="0.60000000000000009"/>
    <n v="272.16000000000008"/>
    <n v="48"/>
    <x v="16"/>
    <n v="176.16000000000008"/>
    <s v="Thin"/>
    <s v="S"/>
    <m/>
    <x v="1"/>
  </r>
  <r>
    <x v="17"/>
    <x v="1"/>
    <n v="1.2"/>
    <n v="0.7"/>
    <n v="317.52"/>
    <n v="57"/>
    <x v="17"/>
    <n v="209.01999999999998"/>
    <s v="Thin"/>
    <s v="S"/>
    <m/>
    <x v="1"/>
  </r>
  <r>
    <x v="18"/>
    <x v="1"/>
    <n v="1.1000000000000001"/>
    <n v="0.60000000000000009"/>
    <n v="272.16000000000008"/>
    <n v="35"/>
    <x v="18"/>
    <n v="183.66000000000008"/>
    <s v="Ctrl"/>
    <s v="S"/>
    <m/>
    <x v="0"/>
  </r>
  <r>
    <x v="19"/>
    <x v="1"/>
    <n v="1.3"/>
    <n v="0.8"/>
    <n v="362.88000000000005"/>
    <n v="197"/>
    <x v="19"/>
    <n v="69.880000000000052"/>
    <s v="Ctrl"/>
    <s v="S"/>
    <m/>
    <x v="0"/>
  </r>
  <r>
    <x v="20"/>
    <x v="0"/>
    <n v="1.4"/>
    <n v="0.89999999999999991"/>
    <n v="408.23999999999995"/>
    <n v="101.5"/>
    <x v="20"/>
    <n v="269.73999999999995"/>
    <s v="Ctrl"/>
    <s v="S"/>
    <m/>
    <x v="0"/>
  </r>
  <r>
    <x v="21"/>
    <x v="0"/>
    <n v="1.5"/>
    <n v="1"/>
    <n v="453.6"/>
    <n v="140"/>
    <x v="21"/>
    <n v="303.60000000000002"/>
    <s v="Thin"/>
    <s v="S"/>
    <m/>
    <x v="0"/>
  </r>
  <r>
    <x v="22"/>
    <x v="0"/>
    <n v="1.4"/>
    <n v="0.89999999999999991"/>
    <n v="408.23999999999995"/>
    <n v="119.5"/>
    <x v="21"/>
    <n v="278.73999999999995"/>
    <s v="Thin"/>
    <s v="S"/>
    <m/>
    <x v="1"/>
  </r>
  <r>
    <x v="23"/>
    <x v="0"/>
    <n v="1.6"/>
    <n v="1.1000000000000001"/>
    <n v="498.96000000000009"/>
    <n v="125"/>
    <x v="22"/>
    <n v="306.96000000000009"/>
    <s v="Ctrl"/>
    <s v="S"/>
    <m/>
    <x v="0"/>
  </r>
  <r>
    <x v="24"/>
    <x v="0"/>
    <n v="2"/>
    <n v="1.5"/>
    <n v="680.40000000000009"/>
    <n v="198"/>
    <x v="23"/>
    <n v="453.40000000000009"/>
    <s v="Ctrl"/>
    <s v="S"/>
    <m/>
    <x v="0"/>
  </r>
  <r>
    <x v="25"/>
    <x v="1"/>
    <n v="1.5"/>
    <n v="1"/>
    <n v="453.6"/>
    <n v="79.5"/>
    <x v="24"/>
    <n v="265.10000000000002"/>
    <s v="Ctrl"/>
    <s v="S"/>
    <m/>
    <x v="1"/>
  </r>
  <r>
    <x v="26"/>
    <x v="1"/>
    <n v="0.8"/>
    <n v="0.30000000000000004"/>
    <n v="136.08000000000004"/>
    <n v="27.5"/>
    <x v="23"/>
    <n v="79.580000000000041"/>
    <s v="Insect"/>
    <s v="S"/>
    <m/>
    <x v="1"/>
  </r>
  <r>
    <x v="27"/>
    <x v="1"/>
    <n v="1.1000000000000001"/>
    <n v="0.60000000000000009"/>
    <n v="272.16000000000008"/>
    <n v="44.5"/>
    <x v="13"/>
    <n v="195.16000000000008"/>
    <s v="Insect"/>
    <s v="S"/>
    <m/>
    <x v="1"/>
  </r>
  <r>
    <x v="28"/>
    <x v="1"/>
    <n v="0.8"/>
    <n v="0.30000000000000004"/>
    <n v="136.08000000000004"/>
    <n v="17"/>
    <x v="25"/>
    <n v="97.080000000000041"/>
    <s v="Thin"/>
    <s v="S"/>
    <m/>
    <x v="1"/>
  </r>
  <r>
    <x v="29"/>
    <x v="1"/>
    <n v="0.8"/>
    <n v="0.30000000000000004"/>
    <n v="136.08000000000004"/>
    <n v="18.5"/>
    <x v="4"/>
    <n v="100.58000000000004"/>
    <s v="Thin"/>
    <s v="S"/>
    <m/>
    <x v="1"/>
  </r>
  <r>
    <x v="30"/>
    <x v="1"/>
    <n v="1.2"/>
    <n v="0.7"/>
    <n v="317.52"/>
    <n v="51"/>
    <x v="6"/>
    <n v="183.01999999999998"/>
    <s v="Insect"/>
    <s v="N"/>
    <m/>
    <x v="2"/>
  </r>
  <r>
    <x v="31"/>
    <x v="1"/>
    <n v="1.4"/>
    <n v="0.89999999999999991"/>
    <n v="408.23999999999995"/>
    <n v="72"/>
    <x v="26"/>
    <n v="263.73999999999995"/>
    <s v="Insect"/>
    <s v="N"/>
    <m/>
    <x v="2"/>
  </r>
  <r>
    <x v="32"/>
    <x v="1"/>
    <n v="1.2"/>
    <n v="0.7"/>
    <n v="317.52"/>
    <n v="64.5"/>
    <x v="13"/>
    <n v="220.51999999999998"/>
    <s v="Thick"/>
    <s v="N"/>
    <m/>
    <x v="2"/>
  </r>
  <r>
    <x v="33"/>
    <x v="1"/>
    <n v="1.3"/>
    <n v="0.8"/>
    <n v="362.88000000000005"/>
    <n v="70"/>
    <x v="27"/>
    <n v="254.38000000000005"/>
    <s v="Thick"/>
    <s v="N"/>
    <m/>
    <x v="2"/>
  </r>
  <r>
    <x v="34"/>
    <x v="1"/>
    <n v="1.8"/>
    <n v="1.3"/>
    <n v="589.68000000000006"/>
    <m/>
    <x v="28"/>
    <n v="589.68000000000006"/>
    <s v="Ctrl"/>
    <s v="N"/>
    <m/>
    <x v="0"/>
  </r>
  <r>
    <x v="35"/>
    <x v="0"/>
    <n v="2.1"/>
    <n v="1.6"/>
    <n v="725.7600000000001"/>
    <n v="241.5"/>
    <x v="9"/>
    <n v="470.2600000000001"/>
    <s v="Thick"/>
    <s v="N"/>
    <s v="Top+sides"/>
    <x v="0"/>
  </r>
  <r>
    <x v="36"/>
    <x v="0"/>
    <n v="1.7"/>
    <n v="1.2"/>
    <n v="544.32000000000005"/>
    <n v="182.5"/>
    <x v="29"/>
    <n v="356.82000000000005"/>
    <s v="Thick"/>
    <s v="N"/>
    <s v="Top+sides"/>
    <x v="0"/>
  </r>
  <r>
    <x v="37"/>
    <x v="0"/>
    <n v="2.2000000000000002"/>
    <n v="1.7000000000000002"/>
    <n v="771.12000000000012"/>
    <n v="235"/>
    <x v="30"/>
    <n v="496.12000000000012"/>
    <s v="Insect"/>
    <s v="N"/>
    <s v="Sides"/>
    <x v="0"/>
  </r>
  <r>
    <x v="38"/>
    <x v="0"/>
    <n v="1.7"/>
    <n v="1.2"/>
    <n v="544.32000000000005"/>
    <n v="165.5"/>
    <x v="31"/>
    <n v="352.32000000000005"/>
    <s v="Insect"/>
    <s v="N"/>
    <s v="Sides"/>
    <x v="0"/>
  </r>
  <r>
    <x v="39"/>
    <x v="0"/>
    <n v="2.1"/>
    <n v="1.6"/>
    <n v="725.7600000000001"/>
    <n v="230.5"/>
    <x v="32"/>
    <n v="448.7600000000001"/>
    <s v="Ctrl"/>
    <s v="N"/>
    <m/>
    <x v="0"/>
  </r>
  <r>
    <x v="40"/>
    <x v="0"/>
    <n v="1.9"/>
    <n v="1.4"/>
    <n v="635.04"/>
    <n v="209.5"/>
    <x v="33"/>
    <n v="417.03999999999996"/>
    <s v="Thick"/>
    <s v="N"/>
    <s v="Top+sides"/>
    <x v="0"/>
  </r>
  <r>
    <x v="41"/>
    <x v="0"/>
    <n v="2.2000000000000002"/>
    <n v="1.7000000000000002"/>
    <n v="771.12000000000012"/>
    <n v="263.5"/>
    <x v="21"/>
    <n v="497.62000000000012"/>
    <s v="Thick"/>
    <s v="N"/>
    <s v="Top+sides"/>
    <x v="0"/>
  </r>
  <r>
    <x v="42"/>
    <x v="0"/>
    <n v="1.7"/>
    <n v="1.2"/>
    <n v="544.32000000000005"/>
    <n v="160.5"/>
    <x v="34"/>
    <n v="371.82000000000005"/>
    <s v="Thin"/>
    <s v="N"/>
    <s v="Sides"/>
    <x v="0"/>
  </r>
  <r>
    <x v="43"/>
    <x v="0"/>
    <n v="2.1"/>
    <n v="1.6"/>
    <n v="725.7600000000001"/>
    <n v="223"/>
    <x v="35"/>
    <n v="483.7600000000001"/>
    <s v="Thin"/>
    <s v="N"/>
    <s v="Sides"/>
    <x v="1"/>
  </r>
  <r>
    <x v="44"/>
    <x v="0"/>
    <n v="1.5"/>
    <n v="1"/>
    <n v="453.6"/>
    <n v="227"/>
    <x v="36"/>
    <n v="151.10000000000002"/>
    <s v="Ctrl"/>
    <s v="N"/>
    <m/>
    <x v="0"/>
  </r>
  <r>
    <x v="45"/>
    <x v="0"/>
    <n v="1.5"/>
    <n v="1"/>
    <n v="453.6"/>
    <n v="239.5"/>
    <x v="37"/>
    <n v="150.10000000000002"/>
    <s v="Ctrl"/>
    <s v="N"/>
    <m/>
    <x v="0"/>
  </r>
  <r>
    <x v="46"/>
    <x v="0"/>
    <n v="2"/>
    <n v="1.5"/>
    <n v="680.40000000000009"/>
    <n v="189"/>
    <x v="38"/>
    <n v="456.40000000000009"/>
    <s v="Ctrl"/>
    <s v="N"/>
    <m/>
    <x v="0"/>
  </r>
  <r>
    <x v="47"/>
    <x v="0"/>
    <n v="2"/>
    <n v="1.5"/>
    <n v="680.40000000000009"/>
    <n v="233.5"/>
    <x v="23"/>
    <n v="417.90000000000009"/>
    <s v="Ctrl"/>
    <s v="N"/>
    <m/>
    <x v="0"/>
  </r>
  <r>
    <x v="48"/>
    <x v="0"/>
    <n v="2.5"/>
    <n v="2"/>
    <n v="907.2"/>
    <n v="255.5"/>
    <x v="39"/>
    <n v="467.70000000000005"/>
    <s v="Insect"/>
    <s v="N"/>
    <s v="Top+sides"/>
    <x v="0"/>
  </r>
  <r>
    <x v="49"/>
    <x v="0"/>
    <n v="2.2000000000000002"/>
    <n v="1.7000000000000002"/>
    <n v="771.12000000000012"/>
    <n v="241"/>
    <x v="40"/>
    <n v="487.12000000000012"/>
    <s v="Insect"/>
    <s v="N"/>
    <s v="Top+sides"/>
    <x v="0"/>
  </r>
  <r>
    <x v="50"/>
    <x v="1"/>
    <n v="1.3"/>
    <n v="0.8"/>
    <n v="362.88000000000005"/>
    <n v="53.5"/>
    <x v="41"/>
    <n v="212.88000000000005"/>
    <s v="Ctrl"/>
    <s v="N"/>
    <m/>
    <x v="0"/>
  </r>
  <r>
    <x v="51"/>
    <x v="1"/>
    <n v="1.5"/>
    <n v="1"/>
    <n v="453.6"/>
    <n v="62"/>
    <x v="42"/>
    <n v="269.60000000000002"/>
    <s v="Ctrl"/>
    <s v="N"/>
    <m/>
    <x v="0"/>
  </r>
  <r>
    <x v="52"/>
    <x v="1"/>
    <n v="1.5"/>
    <n v="1"/>
    <n v="453.6"/>
    <n v="58"/>
    <x v="43"/>
    <n v="308.60000000000002"/>
    <s v="Ctrl"/>
    <s v="N"/>
    <m/>
    <x v="0"/>
  </r>
  <r>
    <x v="53"/>
    <x v="1"/>
    <n v="1"/>
    <n v="0.5"/>
    <n v="226.8"/>
    <n v="39"/>
    <x v="28"/>
    <n v="187.8"/>
    <s v="Thick"/>
    <s v="N"/>
    <m/>
    <x v="1"/>
  </r>
  <r>
    <x v="54"/>
    <x v="1"/>
    <n v="1.2"/>
    <n v="0.7"/>
    <n v="317.52"/>
    <n v="61"/>
    <x v="44"/>
    <n v="216.01999999999998"/>
    <s v="Thick"/>
    <s v="N"/>
    <m/>
    <x v="1"/>
  </r>
  <r>
    <x v="55"/>
    <x v="0"/>
    <n v="1.6"/>
    <n v="1.1000000000000001"/>
    <n v="498.96000000000009"/>
    <n v="145.5"/>
    <x v="45"/>
    <n v="347.46000000000009"/>
    <s v="Thick"/>
    <s v="N"/>
    <s v="Top+sides"/>
    <x v="1"/>
  </r>
  <r>
    <x v="56"/>
    <x v="0"/>
    <n v="2.4"/>
    <n v="1.9"/>
    <n v="861.84"/>
    <n v="283.5"/>
    <x v="46"/>
    <n v="555.84"/>
    <s v="Thick"/>
    <s v="N"/>
    <s v="Top+sides"/>
    <x v="1"/>
  </r>
  <r>
    <x v="57"/>
    <x v="0"/>
    <n v="1.7"/>
    <n v="1.2"/>
    <n v="544.32000000000005"/>
    <n v="147.5"/>
    <x v="47"/>
    <n v="388.82000000000005"/>
    <s v="Insect"/>
    <s v="N"/>
    <s v="Sides"/>
    <x v="1"/>
  </r>
  <r>
    <x v="58"/>
    <x v="0"/>
    <n v="1.6"/>
    <n v="1.1000000000000001"/>
    <n v="498.96000000000009"/>
    <n v="138"/>
    <x v="48"/>
    <n v="348.46000000000009"/>
    <s v="Insect"/>
    <s v="N"/>
    <s v="Sides"/>
    <x v="1"/>
  </r>
  <r>
    <x v="59"/>
    <x v="0"/>
    <n v="1.6"/>
    <n v="1.1000000000000001"/>
    <n v="498.96000000000009"/>
    <n v="128.5"/>
    <x v="49"/>
    <n v="360.96000000000009"/>
    <s v="Ctrl"/>
    <s v="N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E656A6-9C46-492B-B7C6-5C0456DFD1DD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C66" firstHeaderRow="0" firstDataRow="1" firstDataCol="1"/>
  <pivotFields count="12">
    <pivotField axis="axisRow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>
      <items count="51">
        <item x="29"/>
        <item x="45"/>
        <item x="3"/>
        <item x="47"/>
        <item x="33"/>
        <item x="49"/>
        <item x="21"/>
        <item x="34"/>
        <item x="48"/>
        <item x="9"/>
        <item x="1"/>
        <item x="4"/>
        <item x="8"/>
        <item x="35"/>
        <item x="25"/>
        <item x="46"/>
        <item x="12"/>
        <item x="31"/>
        <item x="23"/>
        <item x="11"/>
        <item x="2"/>
        <item x="13"/>
        <item x="38"/>
        <item x="20"/>
        <item x="7"/>
        <item x="27"/>
        <item x="30"/>
        <item x="44"/>
        <item x="40"/>
        <item x="10"/>
        <item x="14"/>
        <item x="32"/>
        <item x="16"/>
        <item x="17"/>
        <item x="18"/>
        <item x="0"/>
        <item x="37"/>
        <item x="22"/>
        <item x="26"/>
        <item x="36"/>
        <item x="6"/>
        <item x="43"/>
        <item x="15"/>
        <item x="5"/>
        <item x="19"/>
        <item x="41"/>
        <item x="24"/>
        <item x="42"/>
        <item x="39"/>
        <item x="28"/>
        <item t="default"/>
      </items>
    </pivotField>
    <pivotField dataField="1"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</pivotFields>
  <rowFields count="2">
    <field x="1"/>
    <field x="0"/>
  </rowFields>
  <rowItems count="63">
    <i>
      <x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50"/>
    </i>
    <i r="1">
      <x v="51"/>
    </i>
    <i r="1">
      <x v="52"/>
    </i>
    <i r="1">
      <x v="53"/>
    </i>
    <i r="1">
      <x v="54"/>
    </i>
    <i>
      <x v="1"/>
    </i>
    <i r="1">
      <x/>
    </i>
    <i r="1">
      <x v="1"/>
    </i>
    <i r="1">
      <x v="2"/>
    </i>
    <i r="1">
      <x v="3"/>
    </i>
    <i r="1">
      <x v="4"/>
    </i>
    <i r="1">
      <x v="20"/>
    </i>
    <i r="1">
      <x v="21"/>
    </i>
    <i r="1">
      <x v="22"/>
    </i>
    <i r="1">
      <x v="23"/>
    </i>
    <i r="1">
      <x v="2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5"/>
    </i>
    <i r="1">
      <x v="56"/>
    </i>
    <i r="1">
      <x v="57"/>
    </i>
    <i r="1">
      <x v="58"/>
    </i>
    <i r="1">
      <x v="5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eed weight (g)" fld="6" baseField="0" baseItem="0"/>
    <dataField name="Sum of Flower weight (g)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0-10-14T22:38:23.48" personId="{5EA538D2-CD84-4C86-BA36-A98507C71371}" id="{BDE0F290-B123-4981-A818-830A520D77ED}">
    <text>D1 = Day 1
D14 = Day 14
D14/H = For final IE, Day 14 is also Harvest (IE3)
H or Harvest = First harvest time point (9/7 IE1+2)
H2 = Repeat harvest time point (9/28 IE1+2)</text>
  </threadedComment>
  <threadedComment ref="L1" dT="2020-10-14T22:11:45.54" personId="{5EA538D2-CD84-4C86-BA36-A98507C71371}" id="{BC4DACEB-FE87-4687-B312-CFD838FCDE07}">
    <text>Date of sample collection</text>
  </threadedComment>
  <threadedComment ref="N1" dT="2020-10-14T22:11:49.10" personId="{5EA538D2-CD84-4C86-BA36-A98507C71371}" id="{6978726E-3660-46CC-B000-8CA9D0FD1A46}">
    <text>Date of sample collection</text>
  </threadedComment>
  <threadedComment ref="I51" dT="2020-10-14T21:39:08.47" personId="{5EA538D2-CD84-4C86-BA36-A98507C71371}" id="{6FAE3086-DDFA-4742-9D3A-1E6B06537DBC}">
    <text>IE1</text>
  </threadedComment>
  <threadedComment ref="J51" dT="2020-10-14T21:39:48.65" personId="{5EA538D2-CD84-4C86-BA36-A98507C71371}" id="{99C3D829-98EC-447C-890E-DF3C29C4BD9C}">
    <text>Ctrl plants</text>
  </threadedComment>
  <threadedComment ref="I52" dT="2020-10-14T21:39:15.37" personId="{5EA538D2-CD84-4C86-BA36-A98507C71371}" id="{E27579C8-C53F-4F49-8BA7-07C911B16081}">
    <text>IE2</text>
  </threadedComment>
  <threadedComment ref="J52" dT="2020-10-14T21:39:54.38" personId="{5EA538D2-CD84-4C86-BA36-A98507C71371}" id="{174BFA8E-D5A8-4FA1-991D-7B58386B2902}">
    <text>Inj plants</text>
  </threadedComment>
  <threadedComment ref="I53" dT="2020-10-14T21:39:20.73" personId="{5EA538D2-CD84-4C86-BA36-A98507C71371}" id="{1F346C3E-C028-4914-8F7D-388563BA950B}">
    <text>IE3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08C69-67F4-4A6A-838C-606C4ADFC553}">
  <dimension ref="A3:C66"/>
  <sheetViews>
    <sheetView workbookViewId="0">
      <selection activeCell="I17" sqref="I17"/>
    </sheetView>
  </sheetViews>
  <sheetFormatPr defaultRowHeight="15" x14ac:dyDescent="0.25"/>
  <cols>
    <col min="1" max="1" width="13.140625" bestFit="1" customWidth="1"/>
    <col min="2" max="2" width="21.85546875" bestFit="1" customWidth="1"/>
    <col min="3" max="3" width="23.5703125" bestFit="1" customWidth="1"/>
    <col min="4" max="4" width="4" bestFit="1" customWidth="1"/>
    <col min="5" max="5" width="2" bestFit="1" customWidth="1"/>
    <col min="6" max="7" width="4" bestFit="1" customWidth="1"/>
    <col min="8" max="9" width="3" bestFit="1" customWidth="1"/>
    <col min="10" max="10" width="5" bestFit="1" customWidth="1"/>
    <col min="11" max="13" width="3" bestFit="1" customWidth="1"/>
    <col min="14" max="14" width="5" bestFit="1" customWidth="1"/>
    <col min="15" max="16" width="3" bestFit="1" customWidth="1"/>
    <col min="17" max="19" width="5" bestFit="1" customWidth="1"/>
    <col min="20" max="20" width="3" bestFit="1" customWidth="1"/>
    <col min="21" max="21" width="5" bestFit="1" customWidth="1"/>
    <col min="22" max="22" width="3" bestFit="1" customWidth="1"/>
    <col min="23" max="23" width="5" bestFit="1" customWidth="1"/>
    <col min="24" max="26" width="3" bestFit="1" customWidth="1"/>
    <col min="27" max="27" width="5" bestFit="1" customWidth="1"/>
    <col min="28" max="28" width="3" bestFit="1" customWidth="1"/>
    <col min="29" max="29" width="5" bestFit="1" customWidth="1"/>
    <col min="30" max="30" width="3" bestFit="1" customWidth="1"/>
    <col min="31" max="31" width="5" bestFit="1" customWidth="1"/>
    <col min="32" max="32" width="3" bestFit="1" customWidth="1"/>
    <col min="33" max="33" width="5" bestFit="1" customWidth="1"/>
    <col min="34" max="34" width="3" bestFit="1" customWidth="1"/>
    <col min="35" max="37" width="5" bestFit="1" customWidth="1"/>
    <col min="38" max="39" width="3" bestFit="1" customWidth="1"/>
    <col min="40" max="42" width="5" bestFit="1" customWidth="1"/>
    <col min="43" max="43" width="3" bestFit="1" customWidth="1"/>
    <col min="44" max="45" width="5" bestFit="1" customWidth="1"/>
    <col min="46" max="46" width="3" bestFit="1" customWidth="1"/>
    <col min="47" max="47" width="5" bestFit="1" customWidth="1"/>
    <col min="48" max="50" width="4" bestFit="1" customWidth="1"/>
    <col min="51" max="51" width="7.28515625" bestFit="1" customWidth="1"/>
    <col min="52" max="52" width="11.28515625" bestFit="1" customWidth="1"/>
  </cols>
  <sheetData>
    <row r="3" spans="1:3" x14ac:dyDescent="0.25">
      <c r="A3" s="3" t="s">
        <v>38</v>
      </c>
      <c r="B3" t="s">
        <v>40</v>
      </c>
      <c r="C3" t="s">
        <v>39</v>
      </c>
    </row>
    <row r="4" spans="1:3" x14ac:dyDescent="0.25">
      <c r="A4" s="4" t="s">
        <v>18</v>
      </c>
      <c r="B4">
        <v>1548.5</v>
      </c>
      <c r="C4">
        <v>7039.2800000000025</v>
      </c>
    </row>
    <row r="5" spans="1:3" x14ac:dyDescent="0.25">
      <c r="A5" s="5">
        <v>6</v>
      </c>
      <c r="B5" s="21">
        <v>92.5</v>
      </c>
      <c r="C5" s="21">
        <v>174.51999999999998</v>
      </c>
    </row>
    <row r="6" spans="1:3" x14ac:dyDescent="0.25">
      <c r="A6" s="5">
        <v>7</v>
      </c>
      <c r="B6" s="21">
        <v>83.5</v>
      </c>
      <c r="C6" s="21">
        <v>706.34</v>
      </c>
    </row>
    <row r="7" spans="1:3" x14ac:dyDescent="0.25">
      <c r="A7" s="5">
        <v>8</v>
      </c>
      <c r="B7" s="21">
        <v>38</v>
      </c>
      <c r="C7" s="21">
        <v>182.66000000000008</v>
      </c>
    </row>
    <row r="8" spans="1:3" x14ac:dyDescent="0.25">
      <c r="A8" s="5">
        <v>9</v>
      </c>
      <c r="B8" s="21">
        <v>18.5</v>
      </c>
      <c r="C8" s="21">
        <v>131.44000000000003</v>
      </c>
    </row>
    <row r="9" spans="1:3" x14ac:dyDescent="0.25">
      <c r="A9" s="5">
        <v>10</v>
      </c>
      <c r="B9" s="21">
        <v>14</v>
      </c>
      <c r="C9" s="21">
        <v>432.1</v>
      </c>
    </row>
    <row r="10" spans="1:3" x14ac:dyDescent="0.25">
      <c r="A10" s="5">
        <v>11</v>
      </c>
      <c r="B10" s="21">
        <v>45.5</v>
      </c>
      <c r="C10" s="21">
        <v>227.51999999999998</v>
      </c>
    </row>
    <row r="11" spans="1:3" x14ac:dyDescent="0.25">
      <c r="A11" s="5">
        <v>12</v>
      </c>
      <c r="B11" s="21">
        <v>29.5</v>
      </c>
      <c r="C11" s="21">
        <v>81.080000000000041</v>
      </c>
    </row>
    <row r="12" spans="1:3" x14ac:dyDescent="0.25">
      <c r="A12" s="5">
        <v>13</v>
      </c>
      <c r="B12" s="21">
        <v>25.5</v>
      </c>
      <c r="C12" s="21">
        <v>419.6</v>
      </c>
    </row>
    <row r="13" spans="1:3" x14ac:dyDescent="0.25">
      <c r="A13" s="5">
        <v>14</v>
      </c>
      <c r="B13" s="21">
        <v>32.5</v>
      </c>
      <c r="C13" s="21">
        <v>191.16000000000008</v>
      </c>
    </row>
    <row r="14" spans="1:3" x14ac:dyDescent="0.25">
      <c r="A14" s="5">
        <v>15</v>
      </c>
      <c r="B14" s="21">
        <v>46</v>
      </c>
      <c r="C14" s="21">
        <v>212.01999999999998</v>
      </c>
    </row>
    <row r="15" spans="1:3" x14ac:dyDescent="0.25">
      <c r="A15" s="5">
        <v>16</v>
      </c>
      <c r="B15" s="21">
        <v>91.5</v>
      </c>
      <c r="C15" s="21">
        <v>198.38000000000005</v>
      </c>
    </row>
    <row r="16" spans="1:3" x14ac:dyDescent="0.25">
      <c r="A16" s="5">
        <v>17</v>
      </c>
      <c r="B16" s="21">
        <v>48</v>
      </c>
      <c r="C16" s="21">
        <v>176.16000000000008</v>
      </c>
    </row>
    <row r="17" spans="1:3" x14ac:dyDescent="0.25">
      <c r="A17" s="5">
        <v>18</v>
      </c>
      <c r="B17" s="21">
        <v>51.5</v>
      </c>
      <c r="C17" s="21">
        <v>209.01999999999998</v>
      </c>
    </row>
    <row r="18" spans="1:3" x14ac:dyDescent="0.25">
      <c r="A18" s="5">
        <v>19</v>
      </c>
      <c r="B18" s="21">
        <v>53.5</v>
      </c>
      <c r="C18" s="21">
        <v>183.66000000000008</v>
      </c>
    </row>
    <row r="19" spans="1:3" x14ac:dyDescent="0.25">
      <c r="A19" s="5">
        <v>20</v>
      </c>
      <c r="B19" s="21">
        <v>96</v>
      </c>
      <c r="C19" s="21">
        <v>69.880000000000052</v>
      </c>
    </row>
    <row r="20" spans="1:3" x14ac:dyDescent="0.25">
      <c r="A20" s="5">
        <v>26</v>
      </c>
      <c r="B20" s="21">
        <v>109</v>
      </c>
      <c r="C20" s="21">
        <v>265.10000000000002</v>
      </c>
    </row>
    <row r="21" spans="1:3" x14ac:dyDescent="0.25">
      <c r="A21" s="5">
        <v>27</v>
      </c>
      <c r="B21" s="21">
        <v>29</v>
      </c>
      <c r="C21" s="21">
        <v>79.580000000000041</v>
      </c>
    </row>
    <row r="22" spans="1:3" x14ac:dyDescent="0.25">
      <c r="A22" s="5">
        <v>28</v>
      </c>
      <c r="B22" s="21">
        <v>32.5</v>
      </c>
      <c r="C22" s="21">
        <v>195.16000000000008</v>
      </c>
    </row>
    <row r="23" spans="1:3" x14ac:dyDescent="0.25">
      <c r="A23" s="5">
        <v>29</v>
      </c>
      <c r="B23" s="21">
        <v>22</v>
      </c>
      <c r="C23" s="21">
        <v>97.080000000000041</v>
      </c>
    </row>
    <row r="24" spans="1:3" x14ac:dyDescent="0.25">
      <c r="A24" s="5">
        <v>30</v>
      </c>
      <c r="B24" s="21">
        <v>17</v>
      </c>
      <c r="C24" s="21">
        <v>100.58000000000004</v>
      </c>
    </row>
    <row r="25" spans="1:3" x14ac:dyDescent="0.25">
      <c r="A25" s="5">
        <v>31</v>
      </c>
      <c r="B25" s="21">
        <v>83.5</v>
      </c>
      <c r="C25" s="21">
        <v>183.01999999999998</v>
      </c>
    </row>
    <row r="26" spans="1:3" x14ac:dyDescent="0.25">
      <c r="A26" s="5">
        <v>32</v>
      </c>
      <c r="B26" s="21">
        <v>72.5</v>
      </c>
      <c r="C26" s="21">
        <v>263.73999999999995</v>
      </c>
    </row>
    <row r="27" spans="1:3" x14ac:dyDescent="0.25">
      <c r="A27" s="5">
        <v>33</v>
      </c>
      <c r="B27" s="21">
        <v>32.5</v>
      </c>
      <c r="C27" s="21">
        <v>220.51999999999998</v>
      </c>
    </row>
    <row r="28" spans="1:3" x14ac:dyDescent="0.25">
      <c r="A28" s="5">
        <v>34</v>
      </c>
      <c r="B28" s="21">
        <v>38.5</v>
      </c>
      <c r="C28" s="21">
        <v>254.38000000000005</v>
      </c>
    </row>
    <row r="29" spans="1:3" x14ac:dyDescent="0.25">
      <c r="A29" s="5">
        <v>35</v>
      </c>
      <c r="B29" s="21"/>
      <c r="C29" s="21">
        <v>589.68000000000006</v>
      </c>
    </row>
    <row r="30" spans="1:3" x14ac:dyDescent="0.25">
      <c r="A30" s="5">
        <v>51</v>
      </c>
      <c r="B30" s="21">
        <v>96.5</v>
      </c>
      <c r="C30" s="21">
        <v>212.88000000000005</v>
      </c>
    </row>
    <row r="31" spans="1:3" x14ac:dyDescent="0.25">
      <c r="A31" s="5">
        <v>52</v>
      </c>
      <c r="B31" s="21">
        <v>122</v>
      </c>
      <c r="C31" s="21">
        <v>269.60000000000002</v>
      </c>
    </row>
    <row r="32" spans="1:3" x14ac:dyDescent="0.25">
      <c r="A32" s="5">
        <v>53</v>
      </c>
      <c r="B32" s="21">
        <v>87</v>
      </c>
      <c r="C32" s="21">
        <v>308.60000000000002</v>
      </c>
    </row>
    <row r="33" spans="1:3" x14ac:dyDescent="0.25">
      <c r="A33" s="5">
        <v>54</v>
      </c>
      <c r="B33" s="21"/>
      <c r="C33" s="21">
        <v>187.8</v>
      </c>
    </row>
    <row r="34" spans="1:3" x14ac:dyDescent="0.25">
      <c r="A34" s="5">
        <v>55</v>
      </c>
      <c r="B34" s="21">
        <v>40.5</v>
      </c>
      <c r="C34" s="21">
        <v>216.01999999999998</v>
      </c>
    </row>
    <row r="35" spans="1:3" x14ac:dyDescent="0.25">
      <c r="A35" s="4" t="s">
        <v>15</v>
      </c>
      <c r="B35" s="21">
        <v>949.5</v>
      </c>
      <c r="C35" s="21">
        <v>12082.060000000003</v>
      </c>
    </row>
    <row r="36" spans="1:3" x14ac:dyDescent="0.25">
      <c r="A36" s="5">
        <v>1</v>
      </c>
      <c r="B36" s="21">
        <v>55.5</v>
      </c>
      <c r="C36" s="21">
        <v>636.92000000000019</v>
      </c>
    </row>
    <row r="37" spans="1:3" x14ac:dyDescent="0.25">
      <c r="A37" s="5">
        <v>2</v>
      </c>
      <c r="B37" s="21">
        <v>16</v>
      </c>
      <c r="C37" s="21">
        <v>421.40000000000009</v>
      </c>
    </row>
    <row r="38" spans="1:3" x14ac:dyDescent="0.25">
      <c r="A38" s="5">
        <v>3</v>
      </c>
      <c r="B38" s="21">
        <v>31</v>
      </c>
      <c r="C38" s="21">
        <v>576.84</v>
      </c>
    </row>
    <row r="39" spans="1:3" x14ac:dyDescent="0.25">
      <c r="A39" s="5">
        <v>4</v>
      </c>
      <c r="B39" s="21">
        <v>6.5</v>
      </c>
      <c r="C39" s="21">
        <v>320.46000000000009</v>
      </c>
    </row>
    <row r="40" spans="1:3" x14ac:dyDescent="0.25">
      <c r="A40" s="5">
        <v>5</v>
      </c>
      <c r="B40" s="21">
        <v>17</v>
      </c>
      <c r="C40" s="21">
        <v>487.62000000000012</v>
      </c>
    </row>
    <row r="41" spans="1:3" x14ac:dyDescent="0.25">
      <c r="A41" s="5">
        <v>21</v>
      </c>
      <c r="B41" s="21">
        <v>37</v>
      </c>
      <c r="C41" s="21">
        <v>269.73999999999995</v>
      </c>
    </row>
    <row r="42" spans="1:3" x14ac:dyDescent="0.25">
      <c r="A42" s="5">
        <v>22</v>
      </c>
      <c r="B42" s="21">
        <v>10</v>
      </c>
      <c r="C42" s="21">
        <v>303.60000000000002</v>
      </c>
    </row>
    <row r="43" spans="1:3" x14ac:dyDescent="0.25">
      <c r="A43" s="5">
        <v>23</v>
      </c>
      <c r="B43" s="21">
        <v>10</v>
      </c>
      <c r="C43" s="21">
        <v>278.73999999999995</v>
      </c>
    </row>
    <row r="44" spans="1:3" x14ac:dyDescent="0.25">
      <c r="A44" s="5">
        <v>24</v>
      </c>
      <c r="B44" s="21">
        <v>67</v>
      </c>
      <c r="C44" s="21">
        <v>306.96000000000009</v>
      </c>
    </row>
    <row r="45" spans="1:3" x14ac:dyDescent="0.25">
      <c r="A45" s="5">
        <v>25</v>
      </c>
      <c r="B45" s="21">
        <v>29</v>
      </c>
      <c r="C45" s="21">
        <v>453.40000000000009</v>
      </c>
    </row>
    <row r="46" spans="1:3" x14ac:dyDescent="0.25">
      <c r="A46" s="5">
        <v>36</v>
      </c>
      <c r="B46" s="21">
        <v>14</v>
      </c>
      <c r="C46" s="21">
        <v>470.2600000000001</v>
      </c>
    </row>
    <row r="47" spans="1:3" x14ac:dyDescent="0.25">
      <c r="A47" s="5">
        <v>37</v>
      </c>
      <c r="B47" s="21">
        <v>5</v>
      </c>
      <c r="C47" s="21">
        <v>356.82000000000005</v>
      </c>
    </row>
    <row r="48" spans="1:3" x14ac:dyDescent="0.25">
      <c r="A48" s="5">
        <v>38</v>
      </c>
      <c r="B48" s="21">
        <v>40</v>
      </c>
      <c r="C48" s="21">
        <v>496.12000000000012</v>
      </c>
    </row>
    <row r="49" spans="1:3" x14ac:dyDescent="0.25">
      <c r="A49" s="5">
        <v>39</v>
      </c>
      <c r="B49" s="21">
        <v>26.5</v>
      </c>
      <c r="C49" s="21">
        <v>352.32000000000005</v>
      </c>
    </row>
    <row r="50" spans="1:3" x14ac:dyDescent="0.25">
      <c r="A50" s="5">
        <v>40</v>
      </c>
      <c r="B50" s="21">
        <v>46.5</v>
      </c>
      <c r="C50" s="21">
        <v>448.7600000000001</v>
      </c>
    </row>
    <row r="51" spans="1:3" x14ac:dyDescent="0.25">
      <c r="A51" s="5">
        <v>41</v>
      </c>
      <c r="B51" s="21">
        <v>8.5</v>
      </c>
      <c r="C51" s="21">
        <v>417.03999999999996</v>
      </c>
    </row>
    <row r="52" spans="1:3" x14ac:dyDescent="0.25">
      <c r="A52" s="5">
        <v>42</v>
      </c>
      <c r="B52" s="21">
        <v>10</v>
      </c>
      <c r="C52" s="21">
        <v>497.62000000000012</v>
      </c>
    </row>
    <row r="53" spans="1:3" x14ac:dyDescent="0.25">
      <c r="A53" s="5">
        <v>43</v>
      </c>
      <c r="B53" s="21">
        <v>12</v>
      </c>
      <c r="C53" s="21">
        <v>371.82000000000005</v>
      </c>
    </row>
    <row r="54" spans="1:3" x14ac:dyDescent="0.25">
      <c r="A54" s="5">
        <v>44</v>
      </c>
      <c r="B54" s="21">
        <v>19</v>
      </c>
      <c r="C54" s="21">
        <v>483.7600000000001</v>
      </c>
    </row>
    <row r="55" spans="1:3" x14ac:dyDescent="0.25">
      <c r="A55" s="5">
        <v>45</v>
      </c>
      <c r="B55" s="21">
        <v>75.5</v>
      </c>
      <c r="C55" s="21">
        <v>151.10000000000002</v>
      </c>
    </row>
    <row r="56" spans="1:3" x14ac:dyDescent="0.25">
      <c r="A56" s="5">
        <v>46</v>
      </c>
      <c r="B56" s="21">
        <v>64</v>
      </c>
      <c r="C56" s="21">
        <v>150.10000000000002</v>
      </c>
    </row>
    <row r="57" spans="1:3" x14ac:dyDescent="0.25">
      <c r="A57" s="5">
        <v>47</v>
      </c>
      <c r="B57" s="21">
        <v>35</v>
      </c>
      <c r="C57" s="21">
        <v>456.40000000000009</v>
      </c>
    </row>
    <row r="58" spans="1:3" x14ac:dyDescent="0.25">
      <c r="A58" s="5">
        <v>48</v>
      </c>
      <c r="B58" s="21">
        <v>29</v>
      </c>
      <c r="C58" s="21">
        <v>417.90000000000009</v>
      </c>
    </row>
    <row r="59" spans="1:3" x14ac:dyDescent="0.25">
      <c r="A59" s="5">
        <v>49</v>
      </c>
      <c r="B59" s="21">
        <v>184</v>
      </c>
      <c r="C59" s="21">
        <v>467.70000000000005</v>
      </c>
    </row>
    <row r="60" spans="1:3" x14ac:dyDescent="0.25">
      <c r="A60" s="5">
        <v>50</v>
      </c>
      <c r="B60" s="21">
        <v>43</v>
      </c>
      <c r="C60" s="21">
        <v>487.12000000000012</v>
      </c>
    </row>
    <row r="61" spans="1:3" x14ac:dyDescent="0.25">
      <c r="A61" s="5">
        <v>56</v>
      </c>
      <c r="B61" s="21">
        <v>6</v>
      </c>
      <c r="C61" s="21">
        <v>347.46000000000009</v>
      </c>
    </row>
    <row r="62" spans="1:3" x14ac:dyDescent="0.25">
      <c r="A62" s="5">
        <v>57</v>
      </c>
      <c r="B62" s="21">
        <v>22.5</v>
      </c>
      <c r="C62" s="21">
        <v>555.84</v>
      </c>
    </row>
    <row r="63" spans="1:3" x14ac:dyDescent="0.25">
      <c r="A63" s="5">
        <v>58</v>
      </c>
      <c r="B63" s="21">
        <v>8</v>
      </c>
      <c r="C63" s="21">
        <v>388.82000000000005</v>
      </c>
    </row>
    <row r="64" spans="1:3" x14ac:dyDescent="0.25">
      <c r="A64" s="5">
        <v>59</v>
      </c>
      <c r="B64" s="21">
        <v>12.5</v>
      </c>
      <c r="C64" s="21">
        <v>348.46000000000009</v>
      </c>
    </row>
    <row r="65" spans="1:3" x14ac:dyDescent="0.25">
      <c r="A65" s="5">
        <v>60</v>
      </c>
      <c r="B65" s="21">
        <v>9.5</v>
      </c>
      <c r="C65" s="21">
        <v>360.96000000000009</v>
      </c>
    </row>
    <row r="66" spans="1:3" x14ac:dyDescent="0.25">
      <c r="A66" s="4" t="s">
        <v>37</v>
      </c>
      <c r="B66">
        <v>2498</v>
      </c>
      <c r="C66">
        <v>19121.340000000004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6"/>
  <sheetViews>
    <sheetView tabSelected="1" topLeftCell="A26" zoomScale="77" zoomScaleNormal="77" workbookViewId="0">
      <pane xSplit="1" topLeftCell="B1" activePane="topRight" state="frozen"/>
      <selection pane="topRight" activeCell="L70" sqref="L70"/>
    </sheetView>
  </sheetViews>
  <sheetFormatPr defaultColWidth="9.140625" defaultRowHeight="15" x14ac:dyDescent="0.25"/>
  <cols>
    <col min="1" max="2" width="8.85546875" customWidth="1"/>
    <col min="3" max="3" width="17" style="1" customWidth="1"/>
    <col min="4" max="4" width="17.85546875" bestFit="1" customWidth="1"/>
    <col min="5" max="5" width="16.28515625" customWidth="1"/>
    <col min="6" max="6" width="14.28515625" style="1" customWidth="1"/>
    <col min="7" max="7" width="14.140625" customWidth="1"/>
    <col min="8" max="8" width="16.7109375" customWidth="1"/>
    <col min="9" max="10" width="12.42578125" customWidth="1"/>
    <col min="11" max="11" width="15.28515625" customWidth="1"/>
    <col min="12" max="12" width="81" bestFit="1" customWidth="1"/>
  </cols>
  <sheetData>
    <row r="1" spans="1:12" ht="30" x14ac:dyDescent="0.25">
      <c r="A1" s="6" t="s">
        <v>1</v>
      </c>
      <c r="B1" s="8" t="s">
        <v>41</v>
      </c>
      <c r="C1" s="7" t="s">
        <v>3</v>
      </c>
      <c r="D1" s="6" t="s">
        <v>23</v>
      </c>
      <c r="E1" s="6" t="s">
        <v>4</v>
      </c>
      <c r="F1" s="7" t="s">
        <v>2</v>
      </c>
      <c r="G1" s="6" t="s">
        <v>5</v>
      </c>
      <c r="H1" s="6" t="s">
        <v>6</v>
      </c>
      <c r="I1" s="8" t="s">
        <v>13</v>
      </c>
      <c r="J1" s="8" t="s">
        <v>14</v>
      </c>
      <c r="K1" s="8" t="s">
        <v>7</v>
      </c>
      <c r="L1" s="8" t="s">
        <v>8</v>
      </c>
    </row>
    <row r="2" spans="1:12" x14ac:dyDescent="0.25">
      <c r="A2" s="18">
        <v>1</v>
      </c>
      <c r="B2" s="14" t="s">
        <v>15</v>
      </c>
      <c r="C2" s="14">
        <v>2.7</v>
      </c>
      <c r="D2" s="14">
        <f t="shared" ref="D2:D33" si="0">C2-0.5</f>
        <v>2.2000000000000002</v>
      </c>
      <c r="E2" s="14">
        <f t="shared" ref="E2:E33" si="1">D2*453.6</f>
        <v>997.92000000000019</v>
      </c>
      <c r="F2" s="14">
        <v>305.5</v>
      </c>
      <c r="G2" s="14">
        <v>55.5</v>
      </c>
      <c r="H2" s="14">
        <f t="shared" ref="H2:H33" si="2">E2-G2-F2</f>
        <v>636.92000000000019</v>
      </c>
      <c r="I2" s="14" t="s">
        <v>21</v>
      </c>
      <c r="J2" s="14" t="s">
        <v>17</v>
      </c>
      <c r="K2" s="14"/>
      <c r="L2" s="14"/>
    </row>
    <row r="3" spans="1:12" x14ac:dyDescent="0.25">
      <c r="A3" s="18">
        <v>2</v>
      </c>
      <c r="B3" s="14" t="s">
        <v>15</v>
      </c>
      <c r="C3" s="14">
        <v>2</v>
      </c>
      <c r="D3" s="14">
        <f t="shared" si="0"/>
        <v>1.5</v>
      </c>
      <c r="E3" s="14">
        <f t="shared" si="1"/>
        <v>680.40000000000009</v>
      </c>
      <c r="F3" s="14">
        <v>243</v>
      </c>
      <c r="G3" s="14">
        <v>16</v>
      </c>
      <c r="H3" s="14">
        <f t="shared" si="2"/>
        <v>421.40000000000009</v>
      </c>
      <c r="I3" s="14" t="s">
        <v>21</v>
      </c>
      <c r="J3" s="14" t="s">
        <v>17</v>
      </c>
      <c r="K3" s="14"/>
      <c r="L3" s="14"/>
    </row>
    <row r="4" spans="1:12" x14ac:dyDescent="0.25">
      <c r="A4" s="18">
        <v>3</v>
      </c>
      <c r="B4" s="14" t="s">
        <v>15</v>
      </c>
      <c r="C4" s="14">
        <v>2.4</v>
      </c>
      <c r="D4" s="14">
        <f t="shared" si="0"/>
        <v>1.9</v>
      </c>
      <c r="E4" s="14">
        <f t="shared" si="1"/>
        <v>861.84</v>
      </c>
      <c r="F4" s="14">
        <v>254</v>
      </c>
      <c r="G4" s="14">
        <v>31</v>
      </c>
      <c r="H4" s="14">
        <f t="shared" si="2"/>
        <v>576.84</v>
      </c>
      <c r="I4" s="14" t="s">
        <v>21</v>
      </c>
      <c r="J4" s="14" t="s">
        <v>17</v>
      </c>
      <c r="K4" s="14"/>
      <c r="L4" s="14"/>
    </row>
    <row r="5" spans="1:12" x14ac:dyDescent="0.25">
      <c r="A5" s="18">
        <v>4</v>
      </c>
      <c r="B5" s="14" t="s">
        <v>15</v>
      </c>
      <c r="C5" s="14">
        <v>1.6</v>
      </c>
      <c r="D5" s="14">
        <f t="shared" si="0"/>
        <v>1.1000000000000001</v>
      </c>
      <c r="E5" s="14">
        <f t="shared" si="1"/>
        <v>498.96000000000009</v>
      </c>
      <c r="F5" s="14">
        <v>172</v>
      </c>
      <c r="G5" s="14">
        <v>6.5</v>
      </c>
      <c r="H5" s="14">
        <f t="shared" si="2"/>
        <v>320.46000000000009</v>
      </c>
      <c r="I5" s="14" t="s">
        <v>16</v>
      </c>
      <c r="J5" s="14" t="s">
        <v>17</v>
      </c>
      <c r="K5" s="14"/>
      <c r="L5" s="14" t="s">
        <v>9</v>
      </c>
    </row>
    <row r="6" spans="1:12" x14ac:dyDescent="0.25">
      <c r="A6" s="18">
        <v>5</v>
      </c>
      <c r="B6" s="14" t="s">
        <v>15</v>
      </c>
      <c r="C6" s="14">
        <v>2.2000000000000002</v>
      </c>
      <c r="D6" s="14">
        <f t="shared" si="0"/>
        <v>1.7000000000000002</v>
      </c>
      <c r="E6" s="14">
        <f t="shared" si="1"/>
        <v>771.12000000000012</v>
      </c>
      <c r="F6" s="14">
        <v>266.5</v>
      </c>
      <c r="G6" s="14">
        <v>17</v>
      </c>
      <c r="H6" s="14">
        <f t="shared" si="2"/>
        <v>487.62000000000012</v>
      </c>
      <c r="I6" s="14" t="s">
        <v>16</v>
      </c>
      <c r="J6" s="14" t="s">
        <v>17</v>
      </c>
      <c r="K6" s="14"/>
      <c r="L6" s="14"/>
    </row>
    <row r="7" spans="1:12" x14ac:dyDescent="0.25">
      <c r="A7" s="18">
        <v>6</v>
      </c>
      <c r="B7" s="14" t="s">
        <v>18</v>
      </c>
      <c r="C7" s="14">
        <v>1.2</v>
      </c>
      <c r="D7" s="14">
        <f t="shared" si="0"/>
        <v>0.7</v>
      </c>
      <c r="E7" s="14">
        <f t="shared" si="1"/>
        <v>317.52</v>
      </c>
      <c r="F7" s="14">
        <v>50.5</v>
      </c>
      <c r="G7" s="14">
        <v>92.5</v>
      </c>
      <c r="H7" s="14">
        <f t="shared" si="2"/>
        <v>174.51999999999998</v>
      </c>
      <c r="I7" s="14" t="s">
        <v>21</v>
      </c>
      <c r="J7" s="14" t="s">
        <v>17</v>
      </c>
      <c r="K7" s="14"/>
      <c r="L7" s="14"/>
    </row>
    <row r="8" spans="1:12" x14ac:dyDescent="0.25">
      <c r="A8" s="18">
        <v>7</v>
      </c>
      <c r="B8" s="14" t="s">
        <v>18</v>
      </c>
      <c r="C8" s="14">
        <v>2.4</v>
      </c>
      <c r="D8" s="14">
        <f t="shared" si="0"/>
        <v>1.9</v>
      </c>
      <c r="E8" s="14">
        <f t="shared" si="1"/>
        <v>861.84</v>
      </c>
      <c r="F8" s="14">
        <v>72</v>
      </c>
      <c r="G8" s="14">
        <v>83.5</v>
      </c>
      <c r="H8" s="14">
        <f t="shared" si="2"/>
        <v>706.34</v>
      </c>
      <c r="I8" s="14" t="s">
        <v>21</v>
      </c>
      <c r="J8" s="14" t="s">
        <v>17</v>
      </c>
      <c r="K8" s="14"/>
      <c r="L8" s="14"/>
    </row>
    <row r="9" spans="1:12" x14ac:dyDescent="0.25">
      <c r="A9" s="18">
        <v>8</v>
      </c>
      <c r="B9" s="14" t="s">
        <v>18</v>
      </c>
      <c r="C9" s="14">
        <v>1.1000000000000001</v>
      </c>
      <c r="D9" s="14">
        <f t="shared" si="0"/>
        <v>0.60000000000000009</v>
      </c>
      <c r="E9" s="14">
        <f t="shared" si="1"/>
        <v>272.16000000000008</v>
      </c>
      <c r="F9" s="14">
        <v>51.5</v>
      </c>
      <c r="G9" s="14">
        <v>38</v>
      </c>
      <c r="H9" s="14">
        <f t="shared" si="2"/>
        <v>182.66000000000008</v>
      </c>
      <c r="I9" s="14" t="s">
        <v>16</v>
      </c>
      <c r="J9" s="14" t="s">
        <v>17</v>
      </c>
      <c r="K9" s="14"/>
      <c r="L9" s="14" t="s">
        <v>9</v>
      </c>
    </row>
    <row r="10" spans="1:12" x14ac:dyDescent="0.25">
      <c r="A10" s="18">
        <v>9</v>
      </c>
      <c r="B10" s="14" t="s">
        <v>18</v>
      </c>
      <c r="C10" s="14">
        <v>0.9</v>
      </c>
      <c r="D10" s="14">
        <f t="shared" si="0"/>
        <v>0.4</v>
      </c>
      <c r="E10" s="14">
        <f t="shared" si="1"/>
        <v>181.44000000000003</v>
      </c>
      <c r="F10" s="14">
        <v>31.5</v>
      </c>
      <c r="G10" s="14">
        <v>18.5</v>
      </c>
      <c r="H10" s="14">
        <f t="shared" si="2"/>
        <v>131.44000000000003</v>
      </c>
      <c r="I10" s="14" t="s">
        <v>16</v>
      </c>
      <c r="J10" s="14" t="s">
        <v>17</v>
      </c>
      <c r="K10" s="14"/>
      <c r="L10" s="14" t="s">
        <v>9</v>
      </c>
    </row>
    <row r="11" spans="1:12" x14ac:dyDescent="0.25">
      <c r="A11" s="18">
        <v>10</v>
      </c>
      <c r="B11" s="14" t="s">
        <v>18</v>
      </c>
      <c r="C11" s="14">
        <v>1.5</v>
      </c>
      <c r="D11" s="14">
        <f t="shared" si="0"/>
        <v>1</v>
      </c>
      <c r="E11" s="14">
        <f t="shared" si="1"/>
        <v>453.6</v>
      </c>
      <c r="F11" s="14">
        <v>7.5</v>
      </c>
      <c r="G11" s="14">
        <v>14</v>
      </c>
      <c r="H11" s="14">
        <f t="shared" si="2"/>
        <v>432.1</v>
      </c>
      <c r="I11" s="14" t="s">
        <v>21</v>
      </c>
      <c r="J11" s="14" t="s">
        <v>17</v>
      </c>
      <c r="K11" s="14"/>
      <c r="L11" s="14"/>
    </row>
    <row r="12" spans="1:12" x14ac:dyDescent="0.25">
      <c r="A12" s="18">
        <v>11</v>
      </c>
      <c r="B12" s="14" t="s">
        <v>18</v>
      </c>
      <c r="C12" s="14">
        <v>1.2</v>
      </c>
      <c r="D12" s="14">
        <f t="shared" si="0"/>
        <v>0.7</v>
      </c>
      <c r="E12" s="14">
        <f t="shared" si="1"/>
        <v>317.52</v>
      </c>
      <c r="F12" s="14">
        <v>44.5</v>
      </c>
      <c r="G12" s="14">
        <v>45.5</v>
      </c>
      <c r="H12" s="14">
        <f t="shared" si="2"/>
        <v>227.51999999999998</v>
      </c>
      <c r="I12" s="14" t="s">
        <v>19</v>
      </c>
      <c r="J12" s="14" t="s">
        <v>17</v>
      </c>
      <c r="K12" s="14"/>
      <c r="L12" s="14" t="s">
        <v>9</v>
      </c>
    </row>
    <row r="13" spans="1:12" x14ac:dyDescent="0.25">
      <c r="A13" s="18">
        <v>12</v>
      </c>
      <c r="B13" s="14" t="s">
        <v>18</v>
      </c>
      <c r="C13" s="14">
        <v>0.8</v>
      </c>
      <c r="D13" s="14">
        <f t="shared" si="0"/>
        <v>0.30000000000000004</v>
      </c>
      <c r="E13" s="14">
        <f t="shared" si="1"/>
        <v>136.08000000000004</v>
      </c>
      <c r="F13" s="14">
        <v>25.5</v>
      </c>
      <c r="G13" s="14">
        <v>29.5</v>
      </c>
      <c r="H13" s="14">
        <f t="shared" si="2"/>
        <v>81.080000000000041</v>
      </c>
      <c r="I13" s="14" t="s">
        <v>19</v>
      </c>
      <c r="J13" s="14" t="s">
        <v>17</v>
      </c>
      <c r="K13" s="14"/>
      <c r="L13" s="14" t="s">
        <v>9</v>
      </c>
    </row>
    <row r="14" spans="1:12" x14ac:dyDescent="0.25">
      <c r="A14" s="18">
        <v>13</v>
      </c>
      <c r="B14" s="14" t="s">
        <v>18</v>
      </c>
      <c r="C14" s="14">
        <v>1.5</v>
      </c>
      <c r="D14" s="14">
        <f t="shared" si="0"/>
        <v>1</v>
      </c>
      <c r="E14" s="14">
        <f t="shared" si="1"/>
        <v>453.6</v>
      </c>
      <c r="F14" s="14">
        <v>8.5</v>
      </c>
      <c r="G14" s="14">
        <v>25.5</v>
      </c>
      <c r="H14" s="14">
        <f t="shared" si="2"/>
        <v>419.6</v>
      </c>
      <c r="I14" s="14" t="s">
        <v>21</v>
      </c>
      <c r="J14" s="14" t="s">
        <v>17</v>
      </c>
      <c r="K14" s="14"/>
      <c r="L14" s="14"/>
    </row>
    <row r="15" spans="1:12" x14ac:dyDescent="0.25">
      <c r="A15" s="18">
        <v>14</v>
      </c>
      <c r="B15" s="14" t="s">
        <v>18</v>
      </c>
      <c r="C15" s="14">
        <v>1.1000000000000001</v>
      </c>
      <c r="D15" s="14">
        <f t="shared" si="0"/>
        <v>0.60000000000000009</v>
      </c>
      <c r="E15" s="14">
        <f t="shared" si="1"/>
        <v>272.16000000000008</v>
      </c>
      <c r="F15" s="14">
        <v>48.5</v>
      </c>
      <c r="G15" s="14">
        <v>32.5</v>
      </c>
      <c r="H15" s="14">
        <f t="shared" si="2"/>
        <v>191.16000000000008</v>
      </c>
      <c r="I15" s="14" t="s">
        <v>20</v>
      </c>
      <c r="J15" s="14" t="s">
        <v>17</v>
      </c>
      <c r="K15" s="14"/>
      <c r="L15" s="14" t="s">
        <v>9</v>
      </c>
    </row>
    <row r="16" spans="1:12" x14ac:dyDescent="0.25">
      <c r="A16" s="18">
        <v>15</v>
      </c>
      <c r="B16" s="14" t="s">
        <v>18</v>
      </c>
      <c r="C16" s="14">
        <v>1.2</v>
      </c>
      <c r="D16" s="14">
        <f t="shared" si="0"/>
        <v>0.7</v>
      </c>
      <c r="E16" s="14">
        <f t="shared" si="1"/>
        <v>317.52</v>
      </c>
      <c r="F16" s="14">
        <v>59.5</v>
      </c>
      <c r="G16" s="14">
        <v>46</v>
      </c>
      <c r="H16" s="14">
        <f t="shared" si="2"/>
        <v>212.01999999999998</v>
      </c>
      <c r="I16" s="14" t="s">
        <v>20</v>
      </c>
      <c r="J16" s="14" t="s">
        <v>17</v>
      </c>
      <c r="K16" s="14"/>
      <c r="L16" s="14" t="s">
        <v>9</v>
      </c>
    </row>
    <row r="17" spans="1:12" x14ac:dyDescent="0.25">
      <c r="A17" s="18">
        <v>16</v>
      </c>
      <c r="B17" s="14" t="s">
        <v>18</v>
      </c>
      <c r="C17" s="14">
        <v>1.3</v>
      </c>
      <c r="D17" s="14">
        <f t="shared" si="0"/>
        <v>0.8</v>
      </c>
      <c r="E17" s="14">
        <f t="shared" si="1"/>
        <v>362.88000000000005</v>
      </c>
      <c r="F17" s="14">
        <v>73</v>
      </c>
      <c r="G17" s="14">
        <v>91.5</v>
      </c>
      <c r="H17" s="14">
        <f t="shared" si="2"/>
        <v>198.38000000000005</v>
      </c>
      <c r="I17" s="14" t="s">
        <v>21</v>
      </c>
      <c r="J17" s="14" t="s">
        <v>17</v>
      </c>
      <c r="K17" s="14"/>
      <c r="L17" s="14"/>
    </row>
    <row r="18" spans="1:12" x14ac:dyDescent="0.25">
      <c r="A18" s="18">
        <v>17</v>
      </c>
      <c r="B18" s="14" t="s">
        <v>18</v>
      </c>
      <c r="C18" s="14">
        <v>1.1000000000000001</v>
      </c>
      <c r="D18" s="14">
        <f t="shared" si="0"/>
        <v>0.60000000000000009</v>
      </c>
      <c r="E18" s="14">
        <f t="shared" si="1"/>
        <v>272.16000000000008</v>
      </c>
      <c r="F18" s="14">
        <v>48</v>
      </c>
      <c r="G18" s="14">
        <v>48</v>
      </c>
      <c r="H18" s="14">
        <f t="shared" si="2"/>
        <v>176.16000000000008</v>
      </c>
      <c r="I18" s="14" t="s">
        <v>16</v>
      </c>
      <c r="J18" s="14" t="s">
        <v>17</v>
      </c>
      <c r="K18" s="14"/>
      <c r="L18" s="14" t="s">
        <v>9</v>
      </c>
    </row>
    <row r="19" spans="1:12" x14ac:dyDescent="0.25">
      <c r="A19" s="18">
        <v>18</v>
      </c>
      <c r="B19" s="14" t="s">
        <v>18</v>
      </c>
      <c r="C19" s="14">
        <v>1.2</v>
      </c>
      <c r="D19" s="14">
        <f t="shared" si="0"/>
        <v>0.7</v>
      </c>
      <c r="E19" s="14">
        <f t="shared" si="1"/>
        <v>317.52</v>
      </c>
      <c r="F19" s="14">
        <v>57</v>
      </c>
      <c r="G19" s="14">
        <v>51.5</v>
      </c>
      <c r="H19" s="14">
        <f t="shared" si="2"/>
        <v>209.01999999999998</v>
      </c>
      <c r="I19" s="14" t="s">
        <v>16</v>
      </c>
      <c r="J19" s="14" t="s">
        <v>17</v>
      </c>
      <c r="K19" s="14"/>
      <c r="L19" s="14" t="s">
        <v>9</v>
      </c>
    </row>
    <row r="20" spans="1:12" x14ac:dyDescent="0.25">
      <c r="A20" s="18">
        <v>19</v>
      </c>
      <c r="B20" s="14" t="s">
        <v>18</v>
      </c>
      <c r="C20" s="14">
        <v>1.1000000000000001</v>
      </c>
      <c r="D20" s="14">
        <f t="shared" si="0"/>
        <v>0.60000000000000009</v>
      </c>
      <c r="E20" s="14">
        <f t="shared" si="1"/>
        <v>272.16000000000008</v>
      </c>
      <c r="F20" s="14">
        <v>35</v>
      </c>
      <c r="G20" s="14">
        <v>53.5</v>
      </c>
      <c r="H20" s="14">
        <f t="shared" si="2"/>
        <v>183.66000000000008</v>
      </c>
      <c r="I20" s="14" t="s">
        <v>21</v>
      </c>
      <c r="J20" s="14" t="s">
        <v>17</v>
      </c>
      <c r="K20" s="14"/>
      <c r="L20" s="14"/>
    </row>
    <row r="21" spans="1:12" x14ac:dyDescent="0.25">
      <c r="A21" s="18">
        <v>20</v>
      </c>
      <c r="B21" s="14" t="s">
        <v>18</v>
      </c>
      <c r="C21" s="14">
        <v>1.3</v>
      </c>
      <c r="D21" s="14">
        <f t="shared" si="0"/>
        <v>0.8</v>
      </c>
      <c r="E21" s="14">
        <f t="shared" si="1"/>
        <v>362.88000000000005</v>
      </c>
      <c r="F21" s="14">
        <v>197</v>
      </c>
      <c r="G21" s="14">
        <v>96</v>
      </c>
      <c r="H21" s="14">
        <f t="shared" si="2"/>
        <v>69.880000000000052</v>
      </c>
      <c r="I21" s="14" t="s">
        <v>21</v>
      </c>
      <c r="J21" s="14" t="s">
        <v>17</v>
      </c>
      <c r="K21" s="14"/>
      <c r="L21" s="14"/>
    </row>
    <row r="22" spans="1:12" x14ac:dyDescent="0.25">
      <c r="A22" s="18">
        <v>21</v>
      </c>
      <c r="B22" s="14" t="s">
        <v>15</v>
      </c>
      <c r="C22" s="14">
        <v>1.4</v>
      </c>
      <c r="D22" s="14">
        <f t="shared" si="0"/>
        <v>0.89999999999999991</v>
      </c>
      <c r="E22" s="14">
        <f t="shared" si="1"/>
        <v>408.23999999999995</v>
      </c>
      <c r="F22" s="14">
        <v>101.5</v>
      </c>
      <c r="G22" s="14">
        <v>37</v>
      </c>
      <c r="H22" s="14">
        <f t="shared" si="2"/>
        <v>269.73999999999995</v>
      </c>
      <c r="I22" s="14" t="s">
        <v>21</v>
      </c>
      <c r="J22" s="14" t="s">
        <v>17</v>
      </c>
      <c r="K22" s="14"/>
      <c r="L22" s="14"/>
    </row>
    <row r="23" spans="1:12" x14ac:dyDescent="0.25">
      <c r="A23" s="18">
        <v>22</v>
      </c>
      <c r="B23" s="14" t="s">
        <v>15</v>
      </c>
      <c r="C23" s="14">
        <v>1.5</v>
      </c>
      <c r="D23" s="14">
        <f t="shared" si="0"/>
        <v>1</v>
      </c>
      <c r="E23" s="14">
        <f t="shared" si="1"/>
        <v>453.6</v>
      </c>
      <c r="F23" s="14">
        <v>140</v>
      </c>
      <c r="G23" s="14">
        <v>10</v>
      </c>
      <c r="H23" s="14">
        <f t="shared" si="2"/>
        <v>303.60000000000002</v>
      </c>
      <c r="I23" s="14" t="s">
        <v>16</v>
      </c>
      <c r="J23" s="14" t="s">
        <v>17</v>
      </c>
      <c r="K23" s="14"/>
      <c r="L23" s="14"/>
    </row>
    <row r="24" spans="1:12" x14ac:dyDescent="0.25">
      <c r="A24" s="18">
        <v>23</v>
      </c>
      <c r="B24" s="14" t="s">
        <v>15</v>
      </c>
      <c r="C24" s="14">
        <v>1.4</v>
      </c>
      <c r="D24" s="14">
        <f t="shared" si="0"/>
        <v>0.89999999999999991</v>
      </c>
      <c r="E24" s="14">
        <f t="shared" si="1"/>
        <v>408.23999999999995</v>
      </c>
      <c r="F24" s="14">
        <v>119.5</v>
      </c>
      <c r="G24" s="14">
        <v>10</v>
      </c>
      <c r="H24" s="14">
        <f t="shared" si="2"/>
        <v>278.73999999999995</v>
      </c>
      <c r="I24" s="14" t="s">
        <v>16</v>
      </c>
      <c r="J24" s="14" t="s">
        <v>17</v>
      </c>
      <c r="K24" s="14"/>
      <c r="L24" s="14" t="s">
        <v>9</v>
      </c>
    </row>
    <row r="25" spans="1:12" x14ac:dyDescent="0.25">
      <c r="A25" s="18">
        <v>24</v>
      </c>
      <c r="B25" s="14" t="s">
        <v>15</v>
      </c>
      <c r="C25" s="14">
        <v>1.6</v>
      </c>
      <c r="D25" s="14">
        <f t="shared" si="0"/>
        <v>1.1000000000000001</v>
      </c>
      <c r="E25" s="14">
        <f t="shared" si="1"/>
        <v>498.96000000000009</v>
      </c>
      <c r="F25" s="14">
        <v>125</v>
      </c>
      <c r="G25" s="14">
        <v>67</v>
      </c>
      <c r="H25" s="14">
        <f t="shared" si="2"/>
        <v>306.96000000000009</v>
      </c>
      <c r="I25" s="14" t="s">
        <v>21</v>
      </c>
      <c r="J25" s="14" t="s">
        <v>17</v>
      </c>
      <c r="K25" s="14"/>
      <c r="L25" s="14"/>
    </row>
    <row r="26" spans="1:12" x14ac:dyDescent="0.25">
      <c r="A26" s="18">
        <v>25</v>
      </c>
      <c r="B26" s="14" t="s">
        <v>15</v>
      </c>
      <c r="C26" s="14">
        <v>2</v>
      </c>
      <c r="D26" s="14">
        <f t="shared" si="0"/>
        <v>1.5</v>
      </c>
      <c r="E26" s="14">
        <f t="shared" si="1"/>
        <v>680.40000000000009</v>
      </c>
      <c r="F26" s="14">
        <v>198</v>
      </c>
      <c r="G26" s="14">
        <v>29</v>
      </c>
      <c r="H26" s="14">
        <f t="shared" si="2"/>
        <v>453.40000000000009</v>
      </c>
      <c r="I26" s="14" t="s">
        <v>21</v>
      </c>
      <c r="J26" s="14" t="s">
        <v>17</v>
      </c>
      <c r="K26" s="14"/>
      <c r="L26" s="14"/>
    </row>
    <row r="27" spans="1:12" x14ac:dyDescent="0.25">
      <c r="A27" s="18">
        <v>26</v>
      </c>
      <c r="B27" s="14" t="s">
        <v>18</v>
      </c>
      <c r="C27" s="14">
        <v>1.5</v>
      </c>
      <c r="D27" s="14">
        <f t="shared" si="0"/>
        <v>1</v>
      </c>
      <c r="E27" s="14">
        <f t="shared" si="1"/>
        <v>453.6</v>
      </c>
      <c r="F27" s="14">
        <v>79.5</v>
      </c>
      <c r="G27" s="14">
        <v>109</v>
      </c>
      <c r="H27" s="14">
        <f t="shared" si="2"/>
        <v>265.10000000000002</v>
      </c>
      <c r="I27" s="14" t="s">
        <v>21</v>
      </c>
      <c r="J27" s="14" t="s">
        <v>17</v>
      </c>
      <c r="K27" s="14"/>
      <c r="L27" s="14" t="s">
        <v>9</v>
      </c>
    </row>
    <row r="28" spans="1:12" x14ac:dyDescent="0.25">
      <c r="A28" s="18">
        <v>27</v>
      </c>
      <c r="B28" s="14" t="s">
        <v>18</v>
      </c>
      <c r="C28" s="14">
        <v>0.8</v>
      </c>
      <c r="D28" s="14">
        <f t="shared" si="0"/>
        <v>0.30000000000000004</v>
      </c>
      <c r="E28" s="14">
        <f t="shared" si="1"/>
        <v>136.08000000000004</v>
      </c>
      <c r="F28" s="14">
        <v>27.5</v>
      </c>
      <c r="G28" s="14">
        <v>29</v>
      </c>
      <c r="H28" s="14">
        <f t="shared" si="2"/>
        <v>79.580000000000041</v>
      </c>
      <c r="I28" s="14" t="s">
        <v>19</v>
      </c>
      <c r="J28" s="14" t="s">
        <v>17</v>
      </c>
      <c r="K28" s="14"/>
      <c r="L28" s="14" t="s">
        <v>9</v>
      </c>
    </row>
    <row r="29" spans="1:12" x14ac:dyDescent="0.25">
      <c r="A29" s="18">
        <v>28</v>
      </c>
      <c r="B29" s="14" t="s">
        <v>18</v>
      </c>
      <c r="C29" s="14">
        <v>1.1000000000000001</v>
      </c>
      <c r="D29" s="14">
        <f t="shared" si="0"/>
        <v>0.60000000000000009</v>
      </c>
      <c r="E29" s="14">
        <f t="shared" si="1"/>
        <v>272.16000000000008</v>
      </c>
      <c r="F29" s="14">
        <v>44.5</v>
      </c>
      <c r="G29" s="14">
        <v>32.5</v>
      </c>
      <c r="H29" s="14">
        <f t="shared" si="2"/>
        <v>195.16000000000008</v>
      </c>
      <c r="I29" s="14" t="s">
        <v>19</v>
      </c>
      <c r="J29" s="14" t="s">
        <v>17</v>
      </c>
      <c r="K29" s="14"/>
      <c r="L29" s="14" t="s">
        <v>9</v>
      </c>
    </row>
    <row r="30" spans="1:12" x14ac:dyDescent="0.25">
      <c r="A30" s="18">
        <v>29</v>
      </c>
      <c r="B30" s="14" t="s">
        <v>18</v>
      </c>
      <c r="C30" s="14">
        <v>0.8</v>
      </c>
      <c r="D30" s="14">
        <f t="shared" si="0"/>
        <v>0.30000000000000004</v>
      </c>
      <c r="E30" s="14">
        <f t="shared" si="1"/>
        <v>136.08000000000004</v>
      </c>
      <c r="F30" s="14">
        <v>17</v>
      </c>
      <c r="G30" s="14">
        <v>22</v>
      </c>
      <c r="H30" s="14">
        <f t="shared" si="2"/>
        <v>97.080000000000041</v>
      </c>
      <c r="I30" s="14" t="s">
        <v>16</v>
      </c>
      <c r="J30" s="14" t="s">
        <v>17</v>
      </c>
      <c r="K30" s="14"/>
      <c r="L30" s="14" t="s">
        <v>9</v>
      </c>
    </row>
    <row r="31" spans="1:12" x14ac:dyDescent="0.25">
      <c r="A31" s="18">
        <v>30</v>
      </c>
      <c r="B31" s="14" t="s">
        <v>18</v>
      </c>
      <c r="C31" s="14">
        <v>0.8</v>
      </c>
      <c r="D31" s="14">
        <f t="shared" si="0"/>
        <v>0.30000000000000004</v>
      </c>
      <c r="E31" s="14">
        <f t="shared" si="1"/>
        <v>136.08000000000004</v>
      </c>
      <c r="F31" s="14">
        <v>18.5</v>
      </c>
      <c r="G31" s="14">
        <v>17</v>
      </c>
      <c r="H31" s="14">
        <f t="shared" si="2"/>
        <v>100.58000000000004</v>
      </c>
      <c r="I31" s="14" t="s">
        <v>16</v>
      </c>
      <c r="J31" s="14" t="s">
        <v>17</v>
      </c>
      <c r="K31" s="14"/>
      <c r="L31" s="14" t="s">
        <v>9</v>
      </c>
    </row>
    <row r="32" spans="1:12" x14ac:dyDescent="0.25">
      <c r="A32" s="18">
        <v>31</v>
      </c>
      <c r="B32" s="14" t="s">
        <v>18</v>
      </c>
      <c r="C32" s="14">
        <v>1.2</v>
      </c>
      <c r="D32" s="14">
        <f t="shared" si="0"/>
        <v>0.7</v>
      </c>
      <c r="E32" s="14">
        <f t="shared" si="1"/>
        <v>317.52</v>
      </c>
      <c r="F32" s="14">
        <v>51</v>
      </c>
      <c r="G32" s="14">
        <v>83.5</v>
      </c>
      <c r="H32" s="14">
        <f t="shared" si="2"/>
        <v>183.01999999999998</v>
      </c>
      <c r="I32" s="14" t="s">
        <v>19</v>
      </c>
      <c r="J32" s="14" t="s">
        <v>22</v>
      </c>
      <c r="K32" s="14"/>
      <c r="L32" s="14" t="s">
        <v>10</v>
      </c>
    </row>
    <row r="33" spans="1:12" x14ac:dyDescent="0.25">
      <c r="A33" s="18">
        <v>32</v>
      </c>
      <c r="B33" s="14" t="s">
        <v>18</v>
      </c>
      <c r="C33" s="14">
        <v>1.4</v>
      </c>
      <c r="D33" s="14">
        <f t="shared" si="0"/>
        <v>0.89999999999999991</v>
      </c>
      <c r="E33" s="14">
        <f t="shared" si="1"/>
        <v>408.23999999999995</v>
      </c>
      <c r="F33" s="14">
        <v>72</v>
      </c>
      <c r="G33" s="14">
        <v>72.5</v>
      </c>
      <c r="H33" s="14">
        <f t="shared" si="2"/>
        <v>263.73999999999995</v>
      </c>
      <c r="I33" s="14" t="s">
        <v>19</v>
      </c>
      <c r="J33" s="14" t="s">
        <v>22</v>
      </c>
      <c r="K33" s="14"/>
      <c r="L33" s="14" t="s">
        <v>10</v>
      </c>
    </row>
    <row r="34" spans="1:12" x14ac:dyDescent="0.25">
      <c r="A34" s="18">
        <v>33</v>
      </c>
      <c r="B34" s="14" t="s">
        <v>18</v>
      </c>
      <c r="C34" s="14">
        <v>1.2</v>
      </c>
      <c r="D34" s="14">
        <f t="shared" ref="D34:D65" si="3">C34-0.5</f>
        <v>0.7</v>
      </c>
      <c r="E34" s="14">
        <f t="shared" ref="E34:E65" si="4">D34*453.6</f>
        <v>317.52</v>
      </c>
      <c r="F34" s="14">
        <v>64.5</v>
      </c>
      <c r="G34" s="14">
        <v>32.5</v>
      </c>
      <c r="H34" s="14">
        <f t="shared" ref="H34:H65" si="5">E34-G34-F34</f>
        <v>220.51999999999998</v>
      </c>
      <c r="I34" s="14" t="s">
        <v>20</v>
      </c>
      <c r="J34" s="14" t="s">
        <v>22</v>
      </c>
      <c r="K34" s="14"/>
      <c r="L34" s="14" t="s">
        <v>10</v>
      </c>
    </row>
    <row r="35" spans="1:12" x14ac:dyDescent="0.25">
      <c r="A35" s="18">
        <v>34</v>
      </c>
      <c r="B35" s="14" t="s">
        <v>18</v>
      </c>
      <c r="C35" s="14">
        <v>1.3</v>
      </c>
      <c r="D35" s="14">
        <f t="shared" si="3"/>
        <v>0.8</v>
      </c>
      <c r="E35" s="14">
        <f t="shared" si="4"/>
        <v>362.88000000000005</v>
      </c>
      <c r="F35" s="14">
        <v>70</v>
      </c>
      <c r="G35" s="14">
        <v>38.5</v>
      </c>
      <c r="H35" s="14">
        <f t="shared" si="5"/>
        <v>254.38000000000005</v>
      </c>
      <c r="I35" s="14" t="s">
        <v>20</v>
      </c>
      <c r="J35" s="14" t="s">
        <v>22</v>
      </c>
      <c r="K35" s="14"/>
      <c r="L35" s="14" t="s">
        <v>10</v>
      </c>
    </row>
    <row r="36" spans="1:12" x14ac:dyDescent="0.25">
      <c r="A36" s="18">
        <v>35</v>
      </c>
      <c r="B36" s="14" t="s">
        <v>18</v>
      </c>
      <c r="C36" s="14">
        <v>1.8</v>
      </c>
      <c r="D36" s="14">
        <f t="shared" si="3"/>
        <v>1.3</v>
      </c>
      <c r="E36" s="14">
        <f t="shared" si="4"/>
        <v>589.68000000000006</v>
      </c>
      <c r="F36" s="14"/>
      <c r="G36" s="14"/>
      <c r="H36" s="14">
        <f t="shared" si="5"/>
        <v>589.68000000000006</v>
      </c>
      <c r="I36" s="14" t="s">
        <v>21</v>
      </c>
      <c r="J36" s="14" t="s">
        <v>22</v>
      </c>
      <c r="K36" s="14"/>
      <c r="L36" s="14"/>
    </row>
    <row r="37" spans="1:12" x14ac:dyDescent="0.25">
      <c r="A37" s="18">
        <v>36</v>
      </c>
      <c r="B37" s="14" t="s">
        <v>15</v>
      </c>
      <c r="C37" s="14">
        <v>2.1</v>
      </c>
      <c r="D37" s="14">
        <f t="shared" si="3"/>
        <v>1.6</v>
      </c>
      <c r="E37" s="14">
        <f t="shared" si="4"/>
        <v>725.7600000000001</v>
      </c>
      <c r="F37" s="14">
        <v>241.5</v>
      </c>
      <c r="G37" s="14">
        <v>14</v>
      </c>
      <c r="H37" s="14">
        <f t="shared" si="5"/>
        <v>470.2600000000001</v>
      </c>
      <c r="I37" s="14" t="s">
        <v>20</v>
      </c>
      <c r="J37" s="14" t="s">
        <v>22</v>
      </c>
      <c r="K37" s="14" t="s">
        <v>11</v>
      </c>
      <c r="L37" s="14"/>
    </row>
    <row r="38" spans="1:12" x14ac:dyDescent="0.25">
      <c r="A38" s="18">
        <v>37</v>
      </c>
      <c r="B38" s="14" t="s">
        <v>15</v>
      </c>
      <c r="C38" s="14">
        <v>1.7</v>
      </c>
      <c r="D38" s="14">
        <f t="shared" si="3"/>
        <v>1.2</v>
      </c>
      <c r="E38" s="14">
        <f t="shared" si="4"/>
        <v>544.32000000000005</v>
      </c>
      <c r="F38" s="14">
        <v>182.5</v>
      </c>
      <c r="G38" s="14">
        <v>5</v>
      </c>
      <c r="H38" s="14">
        <f t="shared" si="5"/>
        <v>356.82000000000005</v>
      </c>
      <c r="I38" s="14" t="s">
        <v>20</v>
      </c>
      <c r="J38" s="14" t="s">
        <v>22</v>
      </c>
      <c r="K38" s="14" t="s">
        <v>11</v>
      </c>
      <c r="L38" s="14"/>
    </row>
    <row r="39" spans="1:12" x14ac:dyDescent="0.25">
      <c r="A39" s="18">
        <v>38</v>
      </c>
      <c r="B39" s="14" t="s">
        <v>15</v>
      </c>
      <c r="C39" s="14">
        <v>2.2000000000000002</v>
      </c>
      <c r="D39" s="14">
        <f t="shared" si="3"/>
        <v>1.7000000000000002</v>
      </c>
      <c r="E39" s="14">
        <f t="shared" si="4"/>
        <v>771.12000000000012</v>
      </c>
      <c r="F39" s="14">
        <v>235</v>
      </c>
      <c r="G39" s="14">
        <v>40</v>
      </c>
      <c r="H39" s="14">
        <f t="shared" si="5"/>
        <v>496.12000000000012</v>
      </c>
      <c r="I39" s="14" t="s">
        <v>19</v>
      </c>
      <c r="J39" s="14" t="s">
        <v>22</v>
      </c>
      <c r="K39" s="14" t="s">
        <v>12</v>
      </c>
      <c r="L39" s="14"/>
    </row>
    <row r="40" spans="1:12" x14ac:dyDescent="0.25">
      <c r="A40" s="18">
        <v>39</v>
      </c>
      <c r="B40" s="14" t="s">
        <v>15</v>
      </c>
      <c r="C40" s="14">
        <v>1.7</v>
      </c>
      <c r="D40" s="14">
        <f t="shared" si="3"/>
        <v>1.2</v>
      </c>
      <c r="E40" s="14">
        <f t="shared" si="4"/>
        <v>544.32000000000005</v>
      </c>
      <c r="F40" s="14">
        <v>165.5</v>
      </c>
      <c r="G40" s="14">
        <v>26.5</v>
      </c>
      <c r="H40" s="14">
        <f t="shared" si="5"/>
        <v>352.32000000000005</v>
      </c>
      <c r="I40" s="14" t="s">
        <v>19</v>
      </c>
      <c r="J40" s="14" t="s">
        <v>22</v>
      </c>
      <c r="K40" s="14" t="s">
        <v>12</v>
      </c>
      <c r="L40" s="14"/>
    </row>
    <row r="41" spans="1:12" x14ac:dyDescent="0.25">
      <c r="A41" s="18">
        <v>40</v>
      </c>
      <c r="B41" s="14" t="s">
        <v>15</v>
      </c>
      <c r="C41" s="14">
        <v>2.1</v>
      </c>
      <c r="D41" s="14">
        <f t="shared" si="3"/>
        <v>1.6</v>
      </c>
      <c r="E41" s="14">
        <f t="shared" si="4"/>
        <v>725.7600000000001</v>
      </c>
      <c r="F41" s="14">
        <v>230.5</v>
      </c>
      <c r="G41" s="14">
        <v>46.5</v>
      </c>
      <c r="H41" s="14">
        <f t="shared" si="5"/>
        <v>448.7600000000001</v>
      </c>
      <c r="I41" s="14" t="s">
        <v>21</v>
      </c>
      <c r="J41" s="14" t="s">
        <v>22</v>
      </c>
      <c r="K41" s="14"/>
      <c r="L41" s="14"/>
    </row>
    <row r="42" spans="1:12" x14ac:dyDescent="0.25">
      <c r="A42" s="18">
        <v>41</v>
      </c>
      <c r="B42" s="14" t="s">
        <v>15</v>
      </c>
      <c r="C42" s="14">
        <v>1.9</v>
      </c>
      <c r="D42" s="14">
        <f t="shared" si="3"/>
        <v>1.4</v>
      </c>
      <c r="E42" s="14">
        <f t="shared" si="4"/>
        <v>635.04</v>
      </c>
      <c r="F42" s="14">
        <v>209.5</v>
      </c>
      <c r="G42" s="14">
        <v>8.5</v>
      </c>
      <c r="H42" s="14">
        <f t="shared" si="5"/>
        <v>417.03999999999996</v>
      </c>
      <c r="I42" s="14" t="s">
        <v>20</v>
      </c>
      <c r="J42" s="14" t="s">
        <v>22</v>
      </c>
      <c r="K42" s="14" t="s">
        <v>11</v>
      </c>
      <c r="L42" s="14"/>
    </row>
    <row r="43" spans="1:12" x14ac:dyDescent="0.25">
      <c r="A43" s="18">
        <v>42</v>
      </c>
      <c r="B43" s="14" t="s">
        <v>15</v>
      </c>
      <c r="C43" s="14">
        <v>2.2000000000000002</v>
      </c>
      <c r="D43" s="14">
        <f t="shared" si="3"/>
        <v>1.7000000000000002</v>
      </c>
      <c r="E43" s="14">
        <f t="shared" si="4"/>
        <v>771.12000000000012</v>
      </c>
      <c r="F43" s="14">
        <v>263.5</v>
      </c>
      <c r="G43" s="14">
        <v>10</v>
      </c>
      <c r="H43" s="14">
        <f t="shared" si="5"/>
        <v>497.62000000000012</v>
      </c>
      <c r="I43" s="14" t="s">
        <v>20</v>
      </c>
      <c r="J43" s="14" t="s">
        <v>22</v>
      </c>
      <c r="K43" s="14" t="s">
        <v>11</v>
      </c>
      <c r="L43" s="14"/>
    </row>
    <row r="44" spans="1:12" x14ac:dyDescent="0.25">
      <c r="A44" s="18">
        <v>43</v>
      </c>
      <c r="B44" s="14" t="s">
        <v>15</v>
      </c>
      <c r="C44" s="14">
        <v>1.7</v>
      </c>
      <c r="D44" s="14">
        <f t="shared" si="3"/>
        <v>1.2</v>
      </c>
      <c r="E44" s="14">
        <f t="shared" si="4"/>
        <v>544.32000000000005</v>
      </c>
      <c r="F44" s="14">
        <v>160.5</v>
      </c>
      <c r="G44" s="14">
        <v>12</v>
      </c>
      <c r="H44" s="14">
        <f t="shared" si="5"/>
        <v>371.82000000000005</v>
      </c>
      <c r="I44" s="14" t="s">
        <v>16</v>
      </c>
      <c r="J44" s="14" t="s">
        <v>22</v>
      </c>
      <c r="K44" s="14" t="s">
        <v>12</v>
      </c>
      <c r="L44" s="14"/>
    </row>
    <row r="45" spans="1:12" x14ac:dyDescent="0.25">
      <c r="A45" s="18">
        <v>44</v>
      </c>
      <c r="B45" s="14" t="s">
        <v>15</v>
      </c>
      <c r="C45" s="14">
        <v>2.1</v>
      </c>
      <c r="D45" s="14">
        <f t="shared" si="3"/>
        <v>1.6</v>
      </c>
      <c r="E45" s="14">
        <f t="shared" si="4"/>
        <v>725.7600000000001</v>
      </c>
      <c r="F45" s="14">
        <v>223</v>
      </c>
      <c r="G45" s="14">
        <v>19</v>
      </c>
      <c r="H45" s="14">
        <f t="shared" si="5"/>
        <v>483.7600000000001</v>
      </c>
      <c r="I45" s="14" t="s">
        <v>16</v>
      </c>
      <c r="J45" s="14" t="s">
        <v>22</v>
      </c>
      <c r="K45" s="14" t="s">
        <v>12</v>
      </c>
      <c r="L45" s="14" t="s">
        <v>9</v>
      </c>
    </row>
    <row r="46" spans="1:12" x14ac:dyDescent="0.25">
      <c r="A46" s="18">
        <v>45</v>
      </c>
      <c r="B46" s="14" t="s">
        <v>15</v>
      </c>
      <c r="C46" s="14">
        <v>1.5</v>
      </c>
      <c r="D46" s="14">
        <f t="shared" si="3"/>
        <v>1</v>
      </c>
      <c r="E46" s="14">
        <f t="shared" si="4"/>
        <v>453.6</v>
      </c>
      <c r="F46" s="14">
        <v>227</v>
      </c>
      <c r="G46" s="14">
        <v>75.5</v>
      </c>
      <c r="H46" s="14">
        <f t="shared" si="5"/>
        <v>151.10000000000002</v>
      </c>
      <c r="I46" s="14" t="s">
        <v>21</v>
      </c>
      <c r="J46" s="14" t="s">
        <v>22</v>
      </c>
      <c r="K46" s="14"/>
      <c r="L46" s="14"/>
    </row>
    <row r="47" spans="1:12" x14ac:dyDescent="0.25">
      <c r="A47" s="18">
        <v>46</v>
      </c>
      <c r="B47" s="14" t="s">
        <v>15</v>
      </c>
      <c r="C47" s="14">
        <v>1.5</v>
      </c>
      <c r="D47" s="14">
        <f t="shared" si="3"/>
        <v>1</v>
      </c>
      <c r="E47" s="14">
        <f t="shared" si="4"/>
        <v>453.6</v>
      </c>
      <c r="F47" s="14">
        <v>239.5</v>
      </c>
      <c r="G47" s="14">
        <v>64</v>
      </c>
      <c r="H47" s="14">
        <f t="shared" si="5"/>
        <v>150.10000000000002</v>
      </c>
      <c r="I47" s="14" t="s">
        <v>21</v>
      </c>
      <c r="J47" s="14" t="s">
        <v>22</v>
      </c>
      <c r="K47" s="14"/>
      <c r="L47" s="14"/>
    </row>
    <row r="48" spans="1:12" x14ac:dyDescent="0.25">
      <c r="A48" s="18">
        <v>47</v>
      </c>
      <c r="B48" s="14" t="s">
        <v>15</v>
      </c>
      <c r="C48" s="14">
        <v>2</v>
      </c>
      <c r="D48" s="14">
        <f t="shared" si="3"/>
        <v>1.5</v>
      </c>
      <c r="E48" s="14">
        <f t="shared" si="4"/>
        <v>680.40000000000009</v>
      </c>
      <c r="F48" s="14">
        <v>189</v>
      </c>
      <c r="G48" s="14">
        <v>35</v>
      </c>
      <c r="H48" s="14">
        <f t="shared" si="5"/>
        <v>456.40000000000009</v>
      </c>
      <c r="I48" s="14" t="s">
        <v>21</v>
      </c>
      <c r="J48" s="14" t="s">
        <v>22</v>
      </c>
      <c r="K48" s="14"/>
      <c r="L48" s="14"/>
    </row>
    <row r="49" spans="1:12" x14ac:dyDescent="0.25">
      <c r="A49" s="18">
        <v>48</v>
      </c>
      <c r="B49" s="14" t="s">
        <v>15</v>
      </c>
      <c r="C49" s="14">
        <v>2</v>
      </c>
      <c r="D49" s="14">
        <f t="shared" si="3"/>
        <v>1.5</v>
      </c>
      <c r="E49" s="14">
        <f t="shared" si="4"/>
        <v>680.40000000000009</v>
      </c>
      <c r="F49" s="14">
        <v>233.5</v>
      </c>
      <c r="G49" s="14">
        <v>29</v>
      </c>
      <c r="H49" s="14">
        <f t="shared" si="5"/>
        <v>417.90000000000009</v>
      </c>
      <c r="I49" s="14" t="s">
        <v>21</v>
      </c>
      <c r="J49" s="14" t="s">
        <v>22</v>
      </c>
      <c r="K49" s="14"/>
      <c r="L49" s="14"/>
    </row>
    <row r="50" spans="1:12" x14ac:dyDescent="0.25">
      <c r="A50" s="18">
        <v>49</v>
      </c>
      <c r="B50" s="14" t="s">
        <v>15</v>
      </c>
      <c r="C50" s="14">
        <v>2.5</v>
      </c>
      <c r="D50" s="14">
        <f t="shared" si="3"/>
        <v>2</v>
      </c>
      <c r="E50" s="14">
        <f t="shared" si="4"/>
        <v>907.2</v>
      </c>
      <c r="F50" s="14">
        <v>255.5</v>
      </c>
      <c r="G50" s="14">
        <v>184</v>
      </c>
      <c r="H50" s="14">
        <f t="shared" si="5"/>
        <v>467.70000000000005</v>
      </c>
      <c r="I50" s="14" t="s">
        <v>19</v>
      </c>
      <c r="J50" s="14" t="s">
        <v>22</v>
      </c>
      <c r="K50" s="14" t="s">
        <v>11</v>
      </c>
      <c r="L50" s="14"/>
    </row>
    <row r="51" spans="1:12" x14ac:dyDescent="0.25">
      <c r="A51" s="18">
        <v>50</v>
      </c>
      <c r="B51" s="14" t="s">
        <v>15</v>
      </c>
      <c r="C51" s="14">
        <v>2.2000000000000002</v>
      </c>
      <c r="D51" s="14">
        <f t="shared" si="3"/>
        <v>1.7000000000000002</v>
      </c>
      <c r="E51" s="14">
        <f t="shared" si="4"/>
        <v>771.12000000000012</v>
      </c>
      <c r="F51" s="14">
        <v>241</v>
      </c>
      <c r="G51" s="14">
        <v>43</v>
      </c>
      <c r="H51" s="14">
        <f t="shared" si="5"/>
        <v>487.12000000000012</v>
      </c>
      <c r="I51" s="14" t="s">
        <v>19</v>
      </c>
      <c r="J51" s="14" t="s">
        <v>22</v>
      </c>
      <c r="K51" s="14" t="s">
        <v>11</v>
      </c>
      <c r="L51" s="14"/>
    </row>
    <row r="52" spans="1:12" x14ac:dyDescent="0.25">
      <c r="A52" s="18">
        <v>51</v>
      </c>
      <c r="B52" s="14" t="s">
        <v>18</v>
      </c>
      <c r="C52" s="14">
        <v>1.3</v>
      </c>
      <c r="D52" s="14">
        <f t="shared" si="3"/>
        <v>0.8</v>
      </c>
      <c r="E52" s="14">
        <f t="shared" si="4"/>
        <v>362.88000000000005</v>
      </c>
      <c r="F52" s="14">
        <v>53.5</v>
      </c>
      <c r="G52" s="14">
        <v>96.5</v>
      </c>
      <c r="H52" s="14">
        <f t="shared" si="5"/>
        <v>212.88000000000005</v>
      </c>
      <c r="I52" s="14" t="s">
        <v>21</v>
      </c>
      <c r="J52" s="14" t="s">
        <v>22</v>
      </c>
      <c r="K52" s="14"/>
      <c r="L52" s="14"/>
    </row>
    <row r="53" spans="1:12" x14ac:dyDescent="0.25">
      <c r="A53" s="18">
        <v>52</v>
      </c>
      <c r="B53" s="14" t="s">
        <v>18</v>
      </c>
      <c r="C53" s="14">
        <v>1.5</v>
      </c>
      <c r="D53" s="14">
        <f t="shared" si="3"/>
        <v>1</v>
      </c>
      <c r="E53" s="14">
        <f t="shared" si="4"/>
        <v>453.6</v>
      </c>
      <c r="F53" s="14">
        <v>62</v>
      </c>
      <c r="G53" s="14">
        <v>122</v>
      </c>
      <c r="H53" s="14">
        <f t="shared" si="5"/>
        <v>269.60000000000002</v>
      </c>
      <c r="I53" s="14" t="s">
        <v>21</v>
      </c>
      <c r="J53" s="14" t="s">
        <v>22</v>
      </c>
      <c r="K53" s="14"/>
      <c r="L53" s="14"/>
    </row>
    <row r="54" spans="1:12" x14ac:dyDescent="0.25">
      <c r="A54" s="18">
        <v>53</v>
      </c>
      <c r="B54" s="14" t="s">
        <v>18</v>
      </c>
      <c r="C54" s="14">
        <v>1.5</v>
      </c>
      <c r="D54" s="14">
        <f t="shared" si="3"/>
        <v>1</v>
      </c>
      <c r="E54" s="14">
        <f t="shared" si="4"/>
        <v>453.6</v>
      </c>
      <c r="F54" s="14">
        <v>58</v>
      </c>
      <c r="G54" s="14">
        <v>87</v>
      </c>
      <c r="H54" s="14">
        <f t="shared" si="5"/>
        <v>308.60000000000002</v>
      </c>
      <c r="I54" s="14" t="s">
        <v>21</v>
      </c>
      <c r="J54" s="14" t="s">
        <v>22</v>
      </c>
      <c r="K54" s="14"/>
      <c r="L54" s="14"/>
    </row>
    <row r="55" spans="1:12" x14ac:dyDescent="0.25">
      <c r="A55" s="18">
        <v>54</v>
      </c>
      <c r="B55" s="14" t="s">
        <v>18</v>
      </c>
      <c r="C55" s="14">
        <v>1</v>
      </c>
      <c r="D55" s="14">
        <f t="shared" si="3"/>
        <v>0.5</v>
      </c>
      <c r="E55" s="14">
        <f t="shared" si="4"/>
        <v>226.8</v>
      </c>
      <c r="F55" s="14">
        <v>39</v>
      </c>
      <c r="G55" s="14"/>
      <c r="H55" s="14">
        <f t="shared" si="5"/>
        <v>187.8</v>
      </c>
      <c r="I55" s="14" t="s">
        <v>20</v>
      </c>
      <c r="J55" s="14" t="s">
        <v>22</v>
      </c>
      <c r="K55" s="14"/>
      <c r="L55" s="14" t="s">
        <v>9</v>
      </c>
    </row>
    <row r="56" spans="1:12" x14ac:dyDescent="0.25">
      <c r="A56" s="18">
        <v>55</v>
      </c>
      <c r="B56" s="14" t="s">
        <v>18</v>
      </c>
      <c r="C56" s="14">
        <v>1.2</v>
      </c>
      <c r="D56" s="14">
        <f t="shared" si="3"/>
        <v>0.7</v>
      </c>
      <c r="E56" s="14">
        <f t="shared" si="4"/>
        <v>317.52</v>
      </c>
      <c r="F56" s="14">
        <v>61</v>
      </c>
      <c r="G56" s="14">
        <v>40.5</v>
      </c>
      <c r="H56" s="14">
        <f t="shared" si="5"/>
        <v>216.01999999999998</v>
      </c>
      <c r="I56" s="14" t="s">
        <v>20</v>
      </c>
      <c r="J56" s="14" t="s">
        <v>22</v>
      </c>
      <c r="K56" s="14"/>
      <c r="L56" s="14" t="s">
        <v>9</v>
      </c>
    </row>
    <row r="57" spans="1:12" x14ac:dyDescent="0.25">
      <c r="A57" s="18">
        <v>56</v>
      </c>
      <c r="B57" s="14" t="s">
        <v>15</v>
      </c>
      <c r="C57" s="14">
        <v>1.6</v>
      </c>
      <c r="D57" s="14">
        <f t="shared" si="3"/>
        <v>1.1000000000000001</v>
      </c>
      <c r="E57" s="14">
        <f t="shared" si="4"/>
        <v>498.96000000000009</v>
      </c>
      <c r="F57" s="14">
        <v>145.5</v>
      </c>
      <c r="G57" s="14">
        <v>6</v>
      </c>
      <c r="H57" s="14">
        <f t="shared" si="5"/>
        <v>347.46000000000009</v>
      </c>
      <c r="I57" s="14" t="s">
        <v>20</v>
      </c>
      <c r="J57" s="14" t="s">
        <v>22</v>
      </c>
      <c r="K57" s="14" t="s">
        <v>11</v>
      </c>
      <c r="L57" s="14" t="s">
        <v>9</v>
      </c>
    </row>
    <row r="58" spans="1:12" x14ac:dyDescent="0.25">
      <c r="A58" s="18">
        <v>57</v>
      </c>
      <c r="B58" s="14" t="s">
        <v>15</v>
      </c>
      <c r="C58" s="14">
        <v>2.4</v>
      </c>
      <c r="D58" s="14">
        <f t="shared" si="3"/>
        <v>1.9</v>
      </c>
      <c r="E58" s="14">
        <f t="shared" si="4"/>
        <v>861.84</v>
      </c>
      <c r="F58" s="14">
        <v>283.5</v>
      </c>
      <c r="G58" s="14">
        <v>22.5</v>
      </c>
      <c r="H58" s="14">
        <f t="shared" si="5"/>
        <v>555.84</v>
      </c>
      <c r="I58" s="14" t="s">
        <v>20</v>
      </c>
      <c r="J58" s="14" t="s">
        <v>22</v>
      </c>
      <c r="K58" s="14" t="s">
        <v>11</v>
      </c>
      <c r="L58" s="14" t="s">
        <v>9</v>
      </c>
    </row>
    <row r="59" spans="1:12" x14ac:dyDescent="0.25">
      <c r="A59" s="18">
        <v>58</v>
      </c>
      <c r="B59" s="14" t="s">
        <v>15</v>
      </c>
      <c r="C59" s="14">
        <v>1.7</v>
      </c>
      <c r="D59" s="14">
        <f t="shared" si="3"/>
        <v>1.2</v>
      </c>
      <c r="E59" s="14">
        <f t="shared" si="4"/>
        <v>544.32000000000005</v>
      </c>
      <c r="F59" s="14">
        <v>147.5</v>
      </c>
      <c r="G59" s="14">
        <v>8</v>
      </c>
      <c r="H59" s="14">
        <f t="shared" si="5"/>
        <v>388.82000000000005</v>
      </c>
      <c r="I59" s="14" t="s">
        <v>19</v>
      </c>
      <c r="J59" s="14" t="s">
        <v>22</v>
      </c>
      <c r="K59" s="14" t="s">
        <v>12</v>
      </c>
      <c r="L59" s="14" t="s">
        <v>9</v>
      </c>
    </row>
    <row r="60" spans="1:12" x14ac:dyDescent="0.25">
      <c r="A60" s="18">
        <v>59</v>
      </c>
      <c r="B60" s="14" t="s">
        <v>15</v>
      </c>
      <c r="C60" s="14">
        <v>1.6</v>
      </c>
      <c r="D60" s="14">
        <f t="shared" si="3"/>
        <v>1.1000000000000001</v>
      </c>
      <c r="E60" s="14">
        <f t="shared" si="4"/>
        <v>498.96000000000009</v>
      </c>
      <c r="F60" s="14">
        <v>138</v>
      </c>
      <c r="G60" s="14">
        <v>12.5</v>
      </c>
      <c r="H60" s="14">
        <f t="shared" si="5"/>
        <v>348.46000000000009</v>
      </c>
      <c r="I60" s="14" t="s">
        <v>19</v>
      </c>
      <c r="J60" s="14" t="s">
        <v>22</v>
      </c>
      <c r="K60" s="14" t="s">
        <v>12</v>
      </c>
      <c r="L60" s="14" t="s">
        <v>9</v>
      </c>
    </row>
    <row r="61" spans="1:12" x14ac:dyDescent="0.25">
      <c r="A61" s="18">
        <v>60</v>
      </c>
      <c r="B61" s="14" t="s">
        <v>15</v>
      </c>
      <c r="C61" s="14">
        <v>1.6</v>
      </c>
      <c r="D61" s="14">
        <f t="shared" si="3"/>
        <v>1.1000000000000001</v>
      </c>
      <c r="E61" s="14">
        <f t="shared" si="4"/>
        <v>498.96000000000009</v>
      </c>
      <c r="F61" s="14">
        <v>128.5</v>
      </c>
      <c r="G61" s="14">
        <v>9.5</v>
      </c>
      <c r="H61" s="14">
        <f t="shared" si="5"/>
        <v>360.96000000000009</v>
      </c>
      <c r="I61" s="14" t="s">
        <v>21</v>
      </c>
      <c r="J61" s="14" t="s">
        <v>22</v>
      </c>
      <c r="K61" s="14"/>
      <c r="L61" s="14"/>
    </row>
    <row r="62" spans="1:12" x14ac:dyDescent="0.25">
      <c r="A62" s="19" t="s">
        <v>36</v>
      </c>
      <c r="B62" s="19"/>
      <c r="C62" s="20">
        <f t="shared" ref="C62:H62" si="6">AVERAGE(C1:C57)</f>
        <v>1.5553571428571427</v>
      </c>
      <c r="D62" s="20">
        <f t="shared" si="6"/>
        <v>1.0553571428571433</v>
      </c>
      <c r="E62" s="20">
        <f t="shared" si="6"/>
        <v>478.70999999999987</v>
      </c>
      <c r="F62" s="20">
        <f t="shared" si="6"/>
        <v>125.36363636363636</v>
      </c>
      <c r="G62" s="20">
        <f t="shared" si="6"/>
        <v>45.287037037037038</v>
      </c>
      <c r="H62" s="20">
        <f t="shared" si="6"/>
        <v>311.91535714285709</v>
      </c>
      <c r="K62" s="2"/>
    </row>
    <row r="63" spans="1:12" x14ac:dyDescent="0.25">
      <c r="A63" s="19" t="s">
        <v>34</v>
      </c>
      <c r="B63" s="19"/>
      <c r="C63" s="20">
        <f t="shared" ref="C63:H63" si="7">MAX(C1:C60)</f>
        <v>2.7</v>
      </c>
      <c r="D63" s="20">
        <f t="shared" si="7"/>
        <v>2.2000000000000002</v>
      </c>
      <c r="E63" s="20">
        <f t="shared" si="7"/>
        <v>997.92000000000019</v>
      </c>
      <c r="F63" s="20">
        <f t="shared" si="7"/>
        <v>305.5</v>
      </c>
      <c r="G63" s="20">
        <f t="shared" si="7"/>
        <v>184</v>
      </c>
      <c r="H63" s="20">
        <f t="shared" si="7"/>
        <v>706.34</v>
      </c>
      <c r="K63" s="2"/>
    </row>
    <row r="64" spans="1:12" x14ac:dyDescent="0.25">
      <c r="A64" s="19" t="s">
        <v>35</v>
      </c>
      <c r="B64" s="19"/>
      <c r="C64" s="20">
        <f t="shared" ref="C64:H64" si="8">MIN(C1:C60)</f>
        <v>0.8</v>
      </c>
      <c r="D64" s="20">
        <f t="shared" si="8"/>
        <v>0.30000000000000004</v>
      </c>
      <c r="E64" s="20">
        <f t="shared" si="8"/>
        <v>136.08000000000004</v>
      </c>
      <c r="F64" s="20">
        <f t="shared" si="8"/>
        <v>7.5</v>
      </c>
      <c r="G64" s="20">
        <f t="shared" si="8"/>
        <v>5</v>
      </c>
      <c r="H64" s="20">
        <f t="shared" si="8"/>
        <v>69.880000000000052</v>
      </c>
      <c r="K64" s="2"/>
    </row>
    <row r="65" spans="1:11" x14ac:dyDescent="0.25">
      <c r="A65" s="17"/>
      <c r="B65" s="17"/>
    </row>
    <row r="66" spans="1:11" x14ac:dyDescent="0.25">
      <c r="K66" s="2"/>
    </row>
  </sheetData>
  <sortState xmlns:xlrd2="http://schemas.microsoft.com/office/spreadsheetml/2017/richdata2" ref="A2:L66">
    <sortCondition ref="A1:A66"/>
  </sortState>
  <mergeCells count="4">
    <mergeCell ref="A62:B62"/>
    <mergeCell ref="A63:B63"/>
    <mergeCell ref="A65:B65"/>
    <mergeCell ref="A64:B64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7"/>
  <sheetViews>
    <sheetView topLeftCell="A23" zoomScale="78" zoomScaleNormal="78" workbookViewId="0">
      <pane xSplit="1" topLeftCell="B1" activePane="topRight" state="frozen"/>
      <selection pane="topRight" activeCell="G53" sqref="B51:G53"/>
    </sheetView>
  </sheetViews>
  <sheetFormatPr defaultColWidth="8.85546875" defaultRowHeight="15" x14ac:dyDescent="0.25"/>
  <cols>
    <col min="1" max="1" width="11.140625" customWidth="1"/>
    <col min="2" max="2" width="16.42578125" bestFit="1" customWidth="1"/>
    <col min="3" max="3" width="17.85546875" customWidth="1"/>
    <col min="4" max="4" width="16.28515625" customWidth="1"/>
    <col min="5" max="5" width="13.28515625" customWidth="1"/>
    <col min="6" max="6" width="12.42578125" customWidth="1"/>
    <col min="7" max="8" width="15.42578125" customWidth="1"/>
    <col min="9" max="9" width="11.42578125" bestFit="1" customWidth="1"/>
    <col min="10" max="10" width="10.28515625" customWidth="1"/>
    <col min="11" max="13" width="11.42578125" customWidth="1"/>
    <col min="14" max="14" width="16" customWidth="1"/>
    <col min="15" max="15" width="16.7109375" customWidth="1"/>
  </cols>
  <sheetData>
    <row r="1" spans="1:15" ht="34.5" customHeight="1" x14ac:dyDescent="0.25">
      <c r="A1" s="9" t="s">
        <v>0</v>
      </c>
      <c r="B1" s="9" t="s">
        <v>3</v>
      </c>
      <c r="C1" s="9" t="s">
        <v>23</v>
      </c>
      <c r="D1" s="9" t="s">
        <v>4</v>
      </c>
      <c r="E1" s="9" t="s">
        <v>2</v>
      </c>
      <c r="F1" s="9" t="s">
        <v>5</v>
      </c>
      <c r="G1" s="9" t="s">
        <v>6</v>
      </c>
      <c r="H1" s="9"/>
      <c r="I1" s="10" t="s">
        <v>24</v>
      </c>
      <c r="J1" s="10" t="s">
        <v>13</v>
      </c>
      <c r="K1" s="10" t="s">
        <v>26</v>
      </c>
      <c r="L1" s="10" t="s">
        <v>28</v>
      </c>
      <c r="M1" s="9" t="s">
        <v>33</v>
      </c>
      <c r="N1" s="10" t="s">
        <v>43</v>
      </c>
      <c r="O1" s="10" t="s">
        <v>41</v>
      </c>
    </row>
    <row r="2" spans="1:15" x14ac:dyDescent="0.25">
      <c r="A2" s="13">
        <v>1</v>
      </c>
      <c r="B2" s="14">
        <v>1.1000000000000001</v>
      </c>
      <c r="C2" s="14">
        <f>B2-0.5</f>
        <v>0.60000000000000009</v>
      </c>
      <c r="D2" s="14">
        <f>C2*453.6</f>
        <v>272.16000000000008</v>
      </c>
      <c r="E2" s="14">
        <v>50</v>
      </c>
      <c r="F2" s="14">
        <v>109</v>
      </c>
      <c r="G2" s="14">
        <f t="shared" ref="G2:G49" si="0">D2-E2-F2</f>
        <v>113.16000000000008</v>
      </c>
      <c r="H2" s="14"/>
      <c r="I2" s="14">
        <v>2</v>
      </c>
      <c r="J2" s="14" t="s">
        <v>21</v>
      </c>
      <c r="K2" s="14" t="s">
        <v>31</v>
      </c>
      <c r="L2" s="15">
        <v>44081</v>
      </c>
      <c r="M2" s="14" t="s">
        <v>32</v>
      </c>
      <c r="N2" s="15">
        <v>44102</v>
      </c>
      <c r="O2" s="14" t="s">
        <v>42</v>
      </c>
    </row>
    <row r="3" spans="1:15" x14ac:dyDescent="0.25">
      <c r="A3" s="13">
        <v>2</v>
      </c>
      <c r="B3" s="14">
        <v>1.5</v>
      </c>
      <c r="C3" s="14">
        <f t="shared" ref="C3:C49" si="1">B3-0.5</f>
        <v>1</v>
      </c>
      <c r="D3" s="14">
        <f t="shared" ref="D3:D49" si="2">C3*453.6</f>
        <v>453.6</v>
      </c>
      <c r="E3" s="14">
        <v>131</v>
      </c>
      <c r="F3" s="14">
        <v>108</v>
      </c>
      <c r="G3" s="14">
        <f t="shared" si="0"/>
        <v>214.60000000000002</v>
      </c>
      <c r="H3" s="14"/>
      <c r="I3" s="14">
        <v>3</v>
      </c>
      <c r="J3" s="14" t="s">
        <v>25</v>
      </c>
      <c r="K3" s="14" t="s">
        <v>30</v>
      </c>
      <c r="L3" s="15">
        <v>44102</v>
      </c>
      <c r="M3" s="14"/>
      <c r="N3" s="15">
        <v>44102</v>
      </c>
      <c r="O3" s="14" t="s">
        <v>42</v>
      </c>
    </row>
    <row r="4" spans="1:15" x14ac:dyDescent="0.25">
      <c r="A4" s="13">
        <v>3</v>
      </c>
      <c r="B4" s="14">
        <v>2.2000000000000002</v>
      </c>
      <c r="C4" s="14">
        <f t="shared" si="1"/>
        <v>1.7000000000000002</v>
      </c>
      <c r="D4" s="14">
        <f t="shared" si="2"/>
        <v>771.12000000000012</v>
      </c>
      <c r="E4" s="14">
        <v>158.5</v>
      </c>
      <c r="F4" s="14">
        <v>95.5</v>
      </c>
      <c r="G4" s="14">
        <f t="shared" si="0"/>
        <v>517.12000000000012</v>
      </c>
      <c r="H4" s="14"/>
      <c r="I4" s="14">
        <v>2</v>
      </c>
      <c r="J4" s="14" t="s">
        <v>21</v>
      </c>
      <c r="K4" s="14" t="s">
        <v>31</v>
      </c>
      <c r="L4" s="15">
        <v>44081</v>
      </c>
      <c r="M4" s="14" t="s">
        <v>32</v>
      </c>
      <c r="N4" s="15">
        <v>44102</v>
      </c>
      <c r="O4" s="14" t="s">
        <v>42</v>
      </c>
    </row>
    <row r="5" spans="1:15" x14ac:dyDescent="0.25">
      <c r="A5" s="13">
        <v>4</v>
      </c>
      <c r="B5" s="14">
        <v>2</v>
      </c>
      <c r="C5" s="14">
        <f t="shared" si="1"/>
        <v>1.5</v>
      </c>
      <c r="D5" s="14">
        <f t="shared" si="2"/>
        <v>680.40000000000009</v>
      </c>
      <c r="E5" s="14">
        <v>163</v>
      </c>
      <c r="F5" s="14">
        <v>95</v>
      </c>
      <c r="G5" s="14">
        <f t="shared" si="0"/>
        <v>422.40000000000009</v>
      </c>
      <c r="H5" s="14"/>
      <c r="I5" s="14">
        <v>1</v>
      </c>
      <c r="J5" s="14" t="s">
        <v>21</v>
      </c>
      <c r="K5" s="14" t="s">
        <v>31</v>
      </c>
      <c r="L5" s="15">
        <v>44081</v>
      </c>
      <c r="M5" s="14" t="s">
        <v>32</v>
      </c>
      <c r="N5" s="15">
        <v>44102</v>
      </c>
      <c r="O5" s="14" t="s">
        <v>42</v>
      </c>
    </row>
    <row r="6" spans="1:15" x14ac:dyDescent="0.25">
      <c r="A6" s="13">
        <v>5</v>
      </c>
      <c r="B6" s="14">
        <v>2.6</v>
      </c>
      <c r="C6" s="14">
        <f t="shared" si="1"/>
        <v>2.1</v>
      </c>
      <c r="D6" s="14">
        <f t="shared" si="2"/>
        <v>952.56000000000006</v>
      </c>
      <c r="E6" s="14">
        <v>196</v>
      </c>
      <c r="F6" s="14">
        <v>294</v>
      </c>
      <c r="G6" s="14">
        <f t="shared" si="0"/>
        <v>462.56000000000006</v>
      </c>
      <c r="H6" s="14"/>
      <c r="I6" s="14">
        <v>1</v>
      </c>
      <c r="J6" s="14" t="s">
        <v>25</v>
      </c>
      <c r="K6" s="14" t="s">
        <v>27</v>
      </c>
      <c r="L6" s="15">
        <v>44028</v>
      </c>
      <c r="M6" s="14"/>
      <c r="N6" s="15">
        <v>44102</v>
      </c>
      <c r="O6" s="14" t="s">
        <v>42</v>
      </c>
    </row>
    <row r="7" spans="1:15" x14ac:dyDescent="0.25">
      <c r="A7" s="13">
        <v>6</v>
      </c>
      <c r="B7" s="14">
        <v>2</v>
      </c>
      <c r="C7" s="14">
        <f t="shared" si="1"/>
        <v>1.5</v>
      </c>
      <c r="D7" s="14">
        <f t="shared" si="2"/>
        <v>680.40000000000009</v>
      </c>
      <c r="E7" s="14">
        <v>235</v>
      </c>
      <c r="F7" s="14">
        <v>76.5</v>
      </c>
      <c r="G7" s="14">
        <f t="shared" si="0"/>
        <v>368.90000000000009</v>
      </c>
      <c r="H7" s="14"/>
      <c r="I7" s="14">
        <v>3</v>
      </c>
      <c r="J7" s="14" t="s">
        <v>25</v>
      </c>
      <c r="K7" s="14" t="s">
        <v>27</v>
      </c>
      <c r="L7" s="15">
        <v>44089</v>
      </c>
      <c r="M7" s="14"/>
      <c r="N7" s="15">
        <v>44102</v>
      </c>
      <c r="O7" s="14" t="s">
        <v>42</v>
      </c>
    </row>
    <row r="8" spans="1:15" x14ac:dyDescent="0.25">
      <c r="A8" s="13">
        <v>7</v>
      </c>
      <c r="B8" s="14">
        <v>1.9</v>
      </c>
      <c r="C8" s="14">
        <f t="shared" si="1"/>
        <v>1.4</v>
      </c>
      <c r="D8" s="14">
        <f t="shared" si="2"/>
        <v>635.04</v>
      </c>
      <c r="E8" s="14">
        <v>151</v>
      </c>
      <c r="F8" s="14">
        <v>130.5</v>
      </c>
      <c r="G8" s="14">
        <f t="shared" si="0"/>
        <v>353.53999999999996</v>
      </c>
      <c r="H8" s="14"/>
      <c r="I8" s="14">
        <v>2</v>
      </c>
      <c r="J8" s="14" t="s">
        <v>25</v>
      </c>
      <c r="K8" s="14" t="s">
        <v>31</v>
      </c>
      <c r="L8" s="15">
        <v>44081</v>
      </c>
      <c r="M8" s="14" t="s">
        <v>32</v>
      </c>
      <c r="N8" s="15">
        <v>44102</v>
      </c>
      <c r="O8" s="14" t="s">
        <v>42</v>
      </c>
    </row>
    <row r="9" spans="1:15" x14ac:dyDescent="0.25">
      <c r="A9" s="13">
        <v>8</v>
      </c>
      <c r="B9" s="14">
        <v>1.4</v>
      </c>
      <c r="C9" s="14">
        <f t="shared" si="1"/>
        <v>0.89999999999999991</v>
      </c>
      <c r="D9" s="14">
        <f t="shared" si="2"/>
        <v>408.23999999999995</v>
      </c>
      <c r="E9" s="14">
        <v>113</v>
      </c>
      <c r="F9" s="14">
        <v>22</v>
      </c>
      <c r="G9" s="14">
        <f t="shared" si="0"/>
        <v>273.23999999999995</v>
      </c>
      <c r="H9" s="14"/>
      <c r="I9" s="14">
        <v>1</v>
      </c>
      <c r="J9" s="14" t="s">
        <v>21</v>
      </c>
      <c r="K9" s="14" t="s">
        <v>29</v>
      </c>
      <c r="L9" s="15">
        <v>44041</v>
      </c>
      <c r="M9" s="14"/>
      <c r="N9" s="15">
        <v>44102</v>
      </c>
      <c r="O9" s="14" t="s">
        <v>42</v>
      </c>
    </row>
    <row r="10" spans="1:15" x14ac:dyDescent="0.25">
      <c r="A10" s="13">
        <v>9</v>
      </c>
      <c r="B10" s="14">
        <v>2.6</v>
      </c>
      <c r="C10" s="14">
        <f t="shared" si="1"/>
        <v>2.1</v>
      </c>
      <c r="D10" s="14">
        <f t="shared" si="2"/>
        <v>952.56000000000006</v>
      </c>
      <c r="E10" s="14">
        <v>193</v>
      </c>
      <c r="F10" s="14">
        <v>177.5</v>
      </c>
      <c r="G10" s="14">
        <f t="shared" si="0"/>
        <v>582.06000000000006</v>
      </c>
      <c r="H10" s="14"/>
      <c r="I10" s="14">
        <v>1</v>
      </c>
      <c r="J10" s="14" t="s">
        <v>21</v>
      </c>
      <c r="K10" s="14" t="s">
        <v>31</v>
      </c>
      <c r="L10" s="15">
        <v>44081</v>
      </c>
      <c r="M10" s="14" t="s">
        <v>32</v>
      </c>
      <c r="N10" s="15">
        <v>44102</v>
      </c>
      <c r="O10" s="14" t="s">
        <v>42</v>
      </c>
    </row>
    <row r="11" spans="1:15" x14ac:dyDescent="0.25">
      <c r="A11" s="13">
        <v>10</v>
      </c>
      <c r="B11" s="14">
        <v>1.9</v>
      </c>
      <c r="C11" s="14">
        <f t="shared" si="1"/>
        <v>1.4</v>
      </c>
      <c r="D11" s="14">
        <f t="shared" si="2"/>
        <v>635.04</v>
      </c>
      <c r="E11" s="14">
        <v>148</v>
      </c>
      <c r="F11" s="14">
        <v>65.5</v>
      </c>
      <c r="G11" s="14">
        <f t="shared" si="0"/>
        <v>421.53999999999996</v>
      </c>
      <c r="H11" s="14"/>
      <c r="I11" s="14">
        <v>1</v>
      </c>
      <c r="J11" s="14" t="s">
        <v>21</v>
      </c>
      <c r="K11" s="14" t="s">
        <v>27</v>
      </c>
      <c r="L11" s="15">
        <v>44028</v>
      </c>
      <c r="M11" s="14"/>
      <c r="N11" s="15">
        <v>44102</v>
      </c>
      <c r="O11" s="14" t="s">
        <v>42</v>
      </c>
    </row>
    <row r="12" spans="1:15" x14ac:dyDescent="0.25">
      <c r="A12" s="13">
        <v>11</v>
      </c>
      <c r="B12" s="14">
        <v>1.3</v>
      </c>
      <c r="C12" s="14">
        <f t="shared" si="1"/>
        <v>0.8</v>
      </c>
      <c r="D12" s="14">
        <f t="shared" si="2"/>
        <v>362.88000000000005</v>
      </c>
      <c r="E12" s="14">
        <v>70</v>
      </c>
      <c r="F12" s="14">
        <v>36</v>
      </c>
      <c r="G12" s="14">
        <f t="shared" si="0"/>
        <v>256.88000000000005</v>
      </c>
      <c r="H12" s="14"/>
      <c r="I12" s="14">
        <v>1</v>
      </c>
      <c r="J12" s="14" t="s">
        <v>25</v>
      </c>
      <c r="K12" s="14" t="s">
        <v>27</v>
      </c>
      <c r="L12" s="15">
        <v>44028</v>
      </c>
      <c r="M12" s="14"/>
      <c r="N12" s="15">
        <v>44102</v>
      </c>
      <c r="O12" s="14" t="s">
        <v>42</v>
      </c>
    </row>
    <row r="13" spans="1:15" x14ac:dyDescent="0.25">
      <c r="A13" s="13">
        <v>12</v>
      </c>
      <c r="B13" s="14">
        <v>1.7</v>
      </c>
      <c r="C13" s="14">
        <f t="shared" si="1"/>
        <v>1.2</v>
      </c>
      <c r="D13" s="14">
        <f t="shared" si="2"/>
        <v>544.32000000000005</v>
      </c>
      <c r="E13" s="14">
        <v>119</v>
      </c>
      <c r="F13" s="14">
        <v>85</v>
      </c>
      <c r="G13" s="14">
        <f t="shared" si="0"/>
        <v>340.32000000000005</v>
      </c>
      <c r="H13" s="14"/>
      <c r="I13" s="14">
        <v>2</v>
      </c>
      <c r="J13" s="14" t="s">
        <v>21</v>
      </c>
      <c r="K13" s="14" t="s">
        <v>27</v>
      </c>
      <c r="L13" s="15">
        <v>44061</v>
      </c>
      <c r="M13" s="14"/>
      <c r="N13" s="15">
        <v>44102</v>
      </c>
      <c r="O13" s="14" t="s">
        <v>42</v>
      </c>
    </row>
    <row r="14" spans="1:15" x14ac:dyDescent="0.25">
      <c r="A14" s="13">
        <v>13</v>
      </c>
      <c r="B14" s="14">
        <v>1.3</v>
      </c>
      <c r="C14" s="14">
        <f t="shared" si="1"/>
        <v>0.8</v>
      </c>
      <c r="D14" s="14">
        <f t="shared" si="2"/>
        <v>362.88000000000005</v>
      </c>
      <c r="E14" s="14">
        <v>96</v>
      </c>
      <c r="F14" s="14">
        <v>63.5</v>
      </c>
      <c r="G14" s="14">
        <f t="shared" si="0"/>
        <v>203.38000000000005</v>
      </c>
      <c r="H14" s="14"/>
      <c r="I14" s="14">
        <v>2</v>
      </c>
      <c r="J14" s="14" t="s">
        <v>25</v>
      </c>
      <c r="K14" s="14" t="s">
        <v>27</v>
      </c>
      <c r="L14" s="15">
        <v>44061</v>
      </c>
      <c r="M14" s="14" t="s">
        <v>29</v>
      </c>
      <c r="N14" s="15">
        <v>44074</v>
      </c>
      <c r="O14" s="14" t="s">
        <v>42</v>
      </c>
    </row>
    <row r="15" spans="1:15" x14ac:dyDescent="0.25">
      <c r="A15" s="13">
        <v>14</v>
      </c>
      <c r="B15" s="14">
        <v>1</v>
      </c>
      <c r="C15" s="14">
        <f t="shared" si="1"/>
        <v>0.5</v>
      </c>
      <c r="D15" s="14">
        <f t="shared" si="2"/>
        <v>226.8</v>
      </c>
      <c r="E15" s="14">
        <v>114</v>
      </c>
      <c r="F15" s="14">
        <v>17</v>
      </c>
      <c r="G15" s="14">
        <f t="shared" si="0"/>
        <v>95.800000000000011</v>
      </c>
      <c r="H15" s="14"/>
      <c r="I15" s="14">
        <v>3</v>
      </c>
      <c r="J15" s="14" t="s">
        <v>25</v>
      </c>
      <c r="K15" s="14" t="s">
        <v>30</v>
      </c>
      <c r="L15" s="15">
        <v>44102</v>
      </c>
      <c r="M15" s="14"/>
      <c r="N15" s="15">
        <v>44075</v>
      </c>
      <c r="O15" s="14" t="s">
        <v>42</v>
      </c>
    </row>
    <row r="16" spans="1:15" x14ac:dyDescent="0.25">
      <c r="A16" s="13">
        <v>15</v>
      </c>
      <c r="B16" s="14">
        <v>1.5</v>
      </c>
      <c r="C16" s="14">
        <f t="shared" si="1"/>
        <v>1</v>
      </c>
      <c r="D16" s="14">
        <f t="shared" si="2"/>
        <v>453.6</v>
      </c>
      <c r="E16" s="14">
        <v>61.5</v>
      </c>
      <c r="F16" s="14">
        <v>11.5</v>
      </c>
      <c r="G16" s="14">
        <f t="shared" si="0"/>
        <v>380.6</v>
      </c>
      <c r="H16" s="14"/>
      <c r="I16" s="14">
        <v>1</v>
      </c>
      <c r="J16" s="14" t="s">
        <v>25</v>
      </c>
      <c r="K16" s="14" t="s">
        <v>29</v>
      </c>
      <c r="L16" s="15">
        <v>44041</v>
      </c>
      <c r="M16" s="14"/>
      <c r="N16" s="15">
        <v>44076</v>
      </c>
      <c r="O16" s="14" t="s">
        <v>42</v>
      </c>
    </row>
    <row r="17" spans="1:15" x14ac:dyDescent="0.25">
      <c r="A17" s="13">
        <v>16</v>
      </c>
      <c r="B17" s="14">
        <v>1.3</v>
      </c>
      <c r="C17" s="14">
        <f t="shared" si="1"/>
        <v>0.8</v>
      </c>
      <c r="D17" s="14">
        <f t="shared" si="2"/>
        <v>362.88000000000005</v>
      </c>
      <c r="E17" s="14">
        <v>82</v>
      </c>
      <c r="F17" s="14">
        <v>81</v>
      </c>
      <c r="G17" s="14">
        <f t="shared" si="0"/>
        <v>199.88000000000005</v>
      </c>
      <c r="H17" s="14"/>
      <c r="I17" s="14">
        <v>1</v>
      </c>
      <c r="J17" s="14" t="s">
        <v>25</v>
      </c>
      <c r="K17" s="14" t="s">
        <v>31</v>
      </c>
      <c r="L17" s="15">
        <v>44081</v>
      </c>
      <c r="M17" s="14" t="s">
        <v>32</v>
      </c>
      <c r="N17" s="15">
        <v>44102</v>
      </c>
      <c r="O17" s="14" t="s">
        <v>42</v>
      </c>
    </row>
    <row r="18" spans="1:15" x14ac:dyDescent="0.25">
      <c r="A18" s="13">
        <v>17</v>
      </c>
      <c r="B18" s="14">
        <v>1.3</v>
      </c>
      <c r="C18" s="14">
        <f t="shared" si="1"/>
        <v>0.8</v>
      </c>
      <c r="D18" s="14">
        <f t="shared" si="2"/>
        <v>362.88000000000005</v>
      </c>
      <c r="E18" s="14">
        <v>81</v>
      </c>
      <c r="F18" s="14">
        <v>58</v>
      </c>
      <c r="G18" s="14">
        <f t="shared" si="0"/>
        <v>223.88000000000005</v>
      </c>
      <c r="H18" s="14"/>
      <c r="I18" s="14">
        <v>1</v>
      </c>
      <c r="J18" s="14" t="s">
        <v>21</v>
      </c>
      <c r="K18" s="14" t="s">
        <v>31</v>
      </c>
      <c r="L18" s="15">
        <v>44081</v>
      </c>
      <c r="M18" s="14" t="s">
        <v>32</v>
      </c>
      <c r="N18" s="15">
        <v>44102</v>
      </c>
      <c r="O18" s="14" t="s">
        <v>42</v>
      </c>
    </row>
    <row r="19" spans="1:15" x14ac:dyDescent="0.25">
      <c r="A19" s="13">
        <v>18</v>
      </c>
      <c r="B19" s="14">
        <v>1.5</v>
      </c>
      <c r="C19" s="14">
        <f t="shared" si="1"/>
        <v>1</v>
      </c>
      <c r="D19" s="14">
        <f t="shared" si="2"/>
        <v>453.6</v>
      </c>
      <c r="E19" s="14">
        <v>112.5</v>
      </c>
      <c r="F19" s="14">
        <v>114</v>
      </c>
      <c r="G19" s="14">
        <f t="shared" si="0"/>
        <v>227.10000000000002</v>
      </c>
      <c r="H19" s="14"/>
      <c r="I19" s="14">
        <v>2</v>
      </c>
      <c r="J19" s="14" t="s">
        <v>25</v>
      </c>
      <c r="K19" s="14" t="s">
        <v>31</v>
      </c>
      <c r="L19" s="15">
        <v>44081</v>
      </c>
      <c r="M19" s="14" t="s">
        <v>32</v>
      </c>
      <c r="N19" s="15">
        <v>44102</v>
      </c>
      <c r="O19" s="14" t="s">
        <v>42</v>
      </c>
    </row>
    <row r="20" spans="1:15" x14ac:dyDescent="0.25">
      <c r="A20" s="13">
        <v>19</v>
      </c>
      <c r="B20" s="14">
        <v>1.2</v>
      </c>
      <c r="C20" s="14">
        <f t="shared" si="1"/>
        <v>0.7</v>
      </c>
      <c r="D20" s="14">
        <f t="shared" si="2"/>
        <v>317.52</v>
      </c>
      <c r="E20" s="14">
        <v>89.5</v>
      </c>
      <c r="F20" s="14">
        <v>60</v>
      </c>
      <c r="G20" s="14">
        <f t="shared" si="0"/>
        <v>168.01999999999998</v>
      </c>
      <c r="H20" s="14"/>
      <c r="I20" s="14">
        <v>2</v>
      </c>
      <c r="J20" s="14" t="s">
        <v>25</v>
      </c>
      <c r="K20" s="14" t="s">
        <v>31</v>
      </c>
      <c r="L20" s="15">
        <v>44081</v>
      </c>
      <c r="M20" s="14" t="s">
        <v>32</v>
      </c>
      <c r="N20" s="15">
        <v>44102</v>
      </c>
      <c r="O20" s="14" t="s">
        <v>42</v>
      </c>
    </row>
    <row r="21" spans="1:15" x14ac:dyDescent="0.25">
      <c r="A21" s="13">
        <v>20</v>
      </c>
      <c r="B21" s="14">
        <v>2.2999999999999998</v>
      </c>
      <c r="C21" s="14">
        <f t="shared" si="1"/>
        <v>1.7999999999999998</v>
      </c>
      <c r="D21" s="14">
        <f t="shared" si="2"/>
        <v>816.4799999999999</v>
      </c>
      <c r="E21" s="14">
        <v>188</v>
      </c>
      <c r="F21" s="14">
        <v>222.5</v>
      </c>
      <c r="G21" s="14">
        <f t="shared" si="0"/>
        <v>405.9799999999999</v>
      </c>
      <c r="H21" s="14"/>
      <c r="I21" s="14">
        <v>1</v>
      </c>
      <c r="J21" s="14" t="s">
        <v>21</v>
      </c>
      <c r="K21" s="14" t="s">
        <v>27</v>
      </c>
      <c r="L21" s="15">
        <v>44028</v>
      </c>
      <c r="M21" s="14"/>
      <c r="N21" s="15">
        <v>44103</v>
      </c>
      <c r="O21" s="14" t="s">
        <v>42</v>
      </c>
    </row>
    <row r="22" spans="1:15" x14ac:dyDescent="0.25">
      <c r="A22" s="13">
        <v>21</v>
      </c>
      <c r="B22" s="14">
        <v>2.2000000000000002</v>
      </c>
      <c r="C22" s="14">
        <f t="shared" si="1"/>
        <v>1.7000000000000002</v>
      </c>
      <c r="D22" s="14">
        <f t="shared" si="2"/>
        <v>771.12000000000012</v>
      </c>
      <c r="E22" s="14">
        <v>158</v>
      </c>
      <c r="F22" s="14">
        <v>80</v>
      </c>
      <c r="G22" s="14">
        <f t="shared" si="0"/>
        <v>533.12000000000012</v>
      </c>
      <c r="H22" s="14"/>
      <c r="I22" s="14">
        <v>2</v>
      </c>
      <c r="J22" s="14" t="s">
        <v>25</v>
      </c>
      <c r="K22" s="14" t="s">
        <v>27</v>
      </c>
      <c r="L22" s="15">
        <v>44061</v>
      </c>
      <c r="M22" s="14"/>
      <c r="N22" s="15">
        <v>44104</v>
      </c>
      <c r="O22" s="14" t="s">
        <v>42</v>
      </c>
    </row>
    <row r="23" spans="1:15" x14ac:dyDescent="0.25">
      <c r="A23" s="13">
        <v>22</v>
      </c>
      <c r="B23" s="14">
        <v>2.9</v>
      </c>
      <c r="C23" s="14">
        <f t="shared" si="1"/>
        <v>2.4</v>
      </c>
      <c r="D23" s="14">
        <f t="shared" si="2"/>
        <v>1088.6400000000001</v>
      </c>
      <c r="E23" s="14">
        <v>276</v>
      </c>
      <c r="F23" s="14">
        <v>134</v>
      </c>
      <c r="G23" s="14">
        <f t="shared" si="0"/>
        <v>678.6400000000001</v>
      </c>
      <c r="H23" s="14"/>
      <c r="I23" s="14">
        <v>2</v>
      </c>
      <c r="J23" s="14" t="s">
        <v>21</v>
      </c>
      <c r="K23" s="14" t="s">
        <v>27</v>
      </c>
      <c r="L23" s="15">
        <v>44061</v>
      </c>
      <c r="M23" s="14" t="s">
        <v>29</v>
      </c>
      <c r="N23" s="15">
        <v>44074</v>
      </c>
      <c r="O23" s="14" t="s">
        <v>42</v>
      </c>
    </row>
    <row r="24" spans="1:15" x14ac:dyDescent="0.25">
      <c r="A24" s="13">
        <v>23</v>
      </c>
      <c r="B24" s="14">
        <v>1.8</v>
      </c>
      <c r="C24" s="14">
        <f t="shared" si="1"/>
        <v>1.3</v>
      </c>
      <c r="D24" s="14">
        <f t="shared" si="2"/>
        <v>589.68000000000006</v>
      </c>
      <c r="E24" s="14">
        <v>203</v>
      </c>
      <c r="F24" s="14">
        <v>118</v>
      </c>
      <c r="G24" s="14">
        <f t="shared" si="0"/>
        <v>268.68000000000006</v>
      </c>
      <c r="H24" s="14"/>
      <c r="I24" s="14">
        <v>3</v>
      </c>
      <c r="J24" s="14" t="s">
        <v>21</v>
      </c>
      <c r="K24" s="14" t="s">
        <v>27</v>
      </c>
      <c r="L24" s="15">
        <v>44089</v>
      </c>
      <c r="M24" s="14"/>
      <c r="N24" s="15">
        <v>44075</v>
      </c>
      <c r="O24" s="14" t="s">
        <v>42</v>
      </c>
    </row>
    <row r="25" spans="1:15" x14ac:dyDescent="0.25">
      <c r="A25" s="13">
        <v>24</v>
      </c>
      <c r="B25" s="14">
        <v>1.8</v>
      </c>
      <c r="C25" s="14">
        <f t="shared" si="1"/>
        <v>1.3</v>
      </c>
      <c r="D25" s="14">
        <f t="shared" si="2"/>
        <v>589.68000000000006</v>
      </c>
      <c r="E25" s="14">
        <v>148</v>
      </c>
      <c r="F25" s="14">
        <v>90</v>
      </c>
      <c r="G25" s="14">
        <f t="shared" si="0"/>
        <v>351.68000000000006</v>
      </c>
      <c r="H25" s="14"/>
      <c r="I25" s="14">
        <v>2</v>
      </c>
      <c r="J25" s="14" t="s">
        <v>25</v>
      </c>
      <c r="K25" s="14" t="s">
        <v>29</v>
      </c>
      <c r="L25" s="15">
        <v>44074</v>
      </c>
      <c r="M25" s="14"/>
      <c r="N25" s="15">
        <v>44076</v>
      </c>
      <c r="O25" s="14" t="s">
        <v>42</v>
      </c>
    </row>
    <row r="26" spans="1:15" x14ac:dyDescent="0.25">
      <c r="A26" s="13">
        <v>25</v>
      </c>
      <c r="B26" s="14">
        <v>1.5</v>
      </c>
      <c r="C26" s="14">
        <f t="shared" si="1"/>
        <v>1</v>
      </c>
      <c r="D26" s="14">
        <f t="shared" si="2"/>
        <v>453.6</v>
      </c>
      <c r="E26" s="14">
        <v>93.5</v>
      </c>
      <c r="F26" s="14">
        <v>58</v>
      </c>
      <c r="G26" s="14">
        <f t="shared" si="0"/>
        <v>302.10000000000002</v>
      </c>
      <c r="H26" s="14"/>
      <c r="I26" s="14">
        <v>3</v>
      </c>
      <c r="J26" s="14" t="s">
        <v>21</v>
      </c>
      <c r="K26" s="14" t="s">
        <v>27</v>
      </c>
      <c r="L26" s="15">
        <v>44089</v>
      </c>
      <c r="M26" s="14"/>
      <c r="N26" s="15">
        <v>44077</v>
      </c>
      <c r="O26" s="14" t="s">
        <v>42</v>
      </c>
    </row>
    <row r="27" spans="1:15" x14ac:dyDescent="0.25">
      <c r="A27" s="13">
        <v>26</v>
      </c>
      <c r="B27" s="14">
        <v>1</v>
      </c>
      <c r="C27" s="14">
        <f t="shared" si="1"/>
        <v>0.5</v>
      </c>
      <c r="D27" s="14">
        <f t="shared" si="2"/>
        <v>226.8</v>
      </c>
      <c r="E27" s="14">
        <v>73</v>
      </c>
      <c r="F27" s="14">
        <v>89</v>
      </c>
      <c r="G27" s="14">
        <f t="shared" si="0"/>
        <v>64.800000000000011</v>
      </c>
      <c r="H27" s="14"/>
      <c r="I27" s="14">
        <v>2</v>
      </c>
      <c r="J27" s="14" t="s">
        <v>25</v>
      </c>
      <c r="K27" s="14" t="s">
        <v>27</v>
      </c>
      <c r="L27" s="15">
        <v>44061</v>
      </c>
      <c r="M27" s="14" t="s">
        <v>29</v>
      </c>
      <c r="N27" s="15">
        <v>44074</v>
      </c>
      <c r="O27" s="14" t="s">
        <v>42</v>
      </c>
    </row>
    <row r="28" spans="1:15" x14ac:dyDescent="0.25">
      <c r="A28" s="13">
        <v>27</v>
      </c>
      <c r="B28" s="14">
        <v>1.3</v>
      </c>
      <c r="C28" s="14">
        <f t="shared" si="1"/>
        <v>0.8</v>
      </c>
      <c r="D28" s="14">
        <f t="shared" si="2"/>
        <v>362.88000000000005</v>
      </c>
      <c r="E28" s="14">
        <v>85.5</v>
      </c>
      <c r="F28" s="14">
        <v>85.5</v>
      </c>
      <c r="G28" s="14">
        <f t="shared" si="0"/>
        <v>191.88000000000005</v>
      </c>
      <c r="H28" s="14"/>
      <c r="I28" s="14">
        <v>1</v>
      </c>
      <c r="J28" s="14" t="s">
        <v>25</v>
      </c>
      <c r="K28" s="14" t="s">
        <v>29</v>
      </c>
      <c r="L28" s="15">
        <v>44041</v>
      </c>
      <c r="M28" s="14"/>
      <c r="N28" s="15">
        <v>44075</v>
      </c>
      <c r="O28" s="14" t="s">
        <v>42</v>
      </c>
    </row>
    <row r="29" spans="1:15" x14ac:dyDescent="0.25">
      <c r="A29" s="13">
        <v>28</v>
      </c>
      <c r="B29" s="14">
        <v>1.2</v>
      </c>
      <c r="C29" s="14">
        <f t="shared" si="1"/>
        <v>0.7</v>
      </c>
      <c r="D29" s="14">
        <f t="shared" si="2"/>
        <v>317.52</v>
      </c>
      <c r="E29" s="14">
        <v>88.5</v>
      </c>
      <c r="F29" s="14">
        <v>81</v>
      </c>
      <c r="G29" s="14">
        <f t="shared" si="0"/>
        <v>148.01999999999998</v>
      </c>
      <c r="H29" s="14"/>
      <c r="I29" s="14">
        <v>2</v>
      </c>
      <c r="J29" s="14" t="s">
        <v>21</v>
      </c>
      <c r="K29" s="14" t="s">
        <v>29</v>
      </c>
      <c r="L29" s="15">
        <v>44074</v>
      </c>
      <c r="M29" s="14"/>
      <c r="N29" s="15">
        <v>44102</v>
      </c>
      <c r="O29" s="14" t="s">
        <v>42</v>
      </c>
    </row>
    <row r="30" spans="1:15" x14ac:dyDescent="0.25">
      <c r="A30" s="13">
        <v>29</v>
      </c>
      <c r="B30" s="14">
        <v>1.3</v>
      </c>
      <c r="C30" s="14">
        <f t="shared" si="1"/>
        <v>0.8</v>
      </c>
      <c r="D30" s="14">
        <f t="shared" si="2"/>
        <v>362.88000000000005</v>
      </c>
      <c r="E30" s="14">
        <v>79</v>
      </c>
      <c r="F30" s="14">
        <v>68</v>
      </c>
      <c r="G30" s="14">
        <f t="shared" si="0"/>
        <v>215.88000000000005</v>
      </c>
      <c r="H30" s="14"/>
      <c r="I30" s="14">
        <v>3</v>
      </c>
      <c r="J30" s="14" t="s">
        <v>21</v>
      </c>
      <c r="K30" s="14" t="s">
        <v>30</v>
      </c>
      <c r="L30" s="15">
        <v>44102</v>
      </c>
      <c r="M30" s="14"/>
      <c r="N30" s="15">
        <v>44102</v>
      </c>
      <c r="O30" s="14" t="s">
        <v>42</v>
      </c>
    </row>
    <row r="31" spans="1:15" x14ac:dyDescent="0.25">
      <c r="A31" s="13">
        <v>30</v>
      </c>
      <c r="B31" s="14">
        <v>1.1000000000000001</v>
      </c>
      <c r="C31" s="14">
        <f t="shared" si="1"/>
        <v>0.60000000000000009</v>
      </c>
      <c r="D31" s="14">
        <f t="shared" si="2"/>
        <v>272.16000000000008</v>
      </c>
      <c r="E31" s="14">
        <v>90</v>
      </c>
      <c r="F31" s="14">
        <v>67.5</v>
      </c>
      <c r="G31" s="14">
        <f t="shared" si="0"/>
        <v>114.66000000000008</v>
      </c>
      <c r="H31" s="14"/>
      <c r="I31" s="14">
        <v>1</v>
      </c>
      <c r="J31" s="14" t="s">
        <v>25</v>
      </c>
      <c r="K31" s="14" t="s">
        <v>31</v>
      </c>
      <c r="L31" s="15">
        <v>44081</v>
      </c>
      <c r="M31" s="14" t="s">
        <v>32</v>
      </c>
      <c r="N31" s="15">
        <v>44102</v>
      </c>
      <c r="O31" s="14" t="s">
        <v>42</v>
      </c>
    </row>
    <row r="32" spans="1:15" x14ac:dyDescent="0.25">
      <c r="A32" s="13">
        <v>31</v>
      </c>
      <c r="B32" s="14">
        <v>1</v>
      </c>
      <c r="C32" s="14">
        <f t="shared" si="1"/>
        <v>0.5</v>
      </c>
      <c r="D32" s="14">
        <f t="shared" si="2"/>
        <v>226.8</v>
      </c>
      <c r="E32" s="14">
        <v>51</v>
      </c>
      <c r="F32" s="14">
        <v>39</v>
      </c>
      <c r="G32" s="14">
        <f t="shared" si="0"/>
        <v>136.80000000000001</v>
      </c>
      <c r="H32" s="14"/>
      <c r="I32" s="14">
        <v>1</v>
      </c>
      <c r="J32" s="14" t="s">
        <v>21</v>
      </c>
      <c r="K32" s="14" t="s">
        <v>31</v>
      </c>
      <c r="L32" s="15">
        <v>44081</v>
      </c>
      <c r="M32" s="14" t="s">
        <v>32</v>
      </c>
      <c r="N32" s="15">
        <v>44102</v>
      </c>
      <c r="O32" s="14" t="s">
        <v>42</v>
      </c>
    </row>
    <row r="33" spans="1:15" x14ac:dyDescent="0.25">
      <c r="A33" s="13">
        <v>32</v>
      </c>
      <c r="B33" s="14">
        <v>1.7</v>
      </c>
      <c r="C33" s="14">
        <f t="shared" si="1"/>
        <v>1.2</v>
      </c>
      <c r="D33" s="14">
        <f t="shared" si="2"/>
        <v>544.32000000000005</v>
      </c>
      <c r="E33" s="14">
        <v>132</v>
      </c>
      <c r="F33" s="14">
        <v>62.5</v>
      </c>
      <c r="G33" s="14">
        <f t="shared" si="0"/>
        <v>349.82000000000005</v>
      </c>
      <c r="H33" s="14"/>
      <c r="I33" s="14">
        <v>2</v>
      </c>
      <c r="J33" s="14" t="s">
        <v>21</v>
      </c>
      <c r="K33" s="14" t="s">
        <v>31</v>
      </c>
      <c r="L33" s="15">
        <v>44081</v>
      </c>
      <c r="M33" s="14" t="s">
        <v>32</v>
      </c>
      <c r="N33" s="15">
        <v>44102</v>
      </c>
      <c r="O33" s="14" t="s">
        <v>42</v>
      </c>
    </row>
    <row r="34" spans="1:15" x14ac:dyDescent="0.25">
      <c r="A34" s="13">
        <v>33</v>
      </c>
      <c r="B34" s="14">
        <v>2.2999999999999998</v>
      </c>
      <c r="C34" s="14">
        <f t="shared" si="1"/>
        <v>1.7999999999999998</v>
      </c>
      <c r="D34" s="14">
        <f t="shared" si="2"/>
        <v>816.4799999999999</v>
      </c>
      <c r="E34" s="14">
        <v>216.5</v>
      </c>
      <c r="F34" s="14">
        <v>182</v>
      </c>
      <c r="G34" s="14">
        <f t="shared" si="0"/>
        <v>417.9799999999999</v>
      </c>
      <c r="H34" s="14"/>
      <c r="I34" s="14">
        <v>1</v>
      </c>
      <c r="J34" s="14" t="s">
        <v>25</v>
      </c>
      <c r="K34" s="14" t="s">
        <v>29</v>
      </c>
      <c r="L34" s="15">
        <v>44041</v>
      </c>
      <c r="M34" s="14"/>
      <c r="N34" s="15">
        <v>44103</v>
      </c>
      <c r="O34" s="14" t="s">
        <v>42</v>
      </c>
    </row>
    <row r="35" spans="1:15" x14ac:dyDescent="0.25">
      <c r="A35" s="13">
        <v>34</v>
      </c>
      <c r="B35" s="14">
        <v>1.6</v>
      </c>
      <c r="C35" s="14">
        <f t="shared" si="1"/>
        <v>1.1000000000000001</v>
      </c>
      <c r="D35" s="14">
        <f t="shared" si="2"/>
        <v>498.96000000000009</v>
      </c>
      <c r="E35" s="14">
        <v>90</v>
      </c>
      <c r="F35" s="14">
        <v>64.5</v>
      </c>
      <c r="G35" s="14">
        <f t="shared" si="0"/>
        <v>344.46000000000009</v>
      </c>
      <c r="H35" s="14"/>
      <c r="I35" s="14">
        <v>3</v>
      </c>
      <c r="J35" s="14" t="s">
        <v>25</v>
      </c>
      <c r="K35" s="14" t="s">
        <v>30</v>
      </c>
      <c r="L35" s="15">
        <v>44102</v>
      </c>
      <c r="M35" s="14"/>
      <c r="N35" s="15">
        <v>44104</v>
      </c>
      <c r="O35" s="14" t="s">
        <v>42</v>
      </c>
    </row>
    <row r="36" spans="1:15" x14ac:dyDescent="0.25">
      <c r="A36" s="13">
        <v>35</v>
      </c>
      <c r="B36" s="14">
        <v>1.7</v>
      </c>
      <c r="C36" s="14">
        <f t="shared" si="1"/>
        <v>1.2</v>
      </c>
      <c r="D36" s="14">
        <f t="shared" si="2"/>
        <v>544.32000000000005</v>
      </c>
      <c r="E36" s="14">
        <v>142</v>
      </c>
      <c r="F36" s="14">
        <v>101.5</v>
      </c>
      <c r="G36" s="14">
        <f t="shared" si="0"/>
        <v>300.82000000000005</v>
      </c>
      <c r="H36" s="14"/>
      <c r="I36" s="14">
        <v>3</v>
      </c>
      <c r="J36" s="14" t="s">
        <v>21</v>
      </c>
      <c r="K36" s="14" t="s">
        <v>30</v>
      </c>
      <c r="L36" s="15">
        <v>44102</v>
      </c>
      <c r="M36" s="14"/>
      <c r="N36" s="15">
        <v>44105</v>
      </c>
      <c r="O36" s="14" t="s">
        <v>42</v>
      </c>
    </row>
    <row r="37" spans="1:15" x14ac:dyDescent="0.25">
      <c r="A37" s="13">
        <v>36</v>
      </c>
      <c r="B37" s="14">
        <v>1.2</v>
      </c>
      <c r="C37" s="14">
        <f t="shared" si="1"/>
        <v>0.7</v>
      </c>
      <c r="D37" s="14">
        <f t="shared" si="2"/>
        <v>317.52</v>
      </c>
      <c r="E37" s="14">
        <v>83</v>
      </c>
      <c r="F37" s="14">
        <v>76.5</v>
      </c>
      <c r="G37" s="14">
        <f t="shared" si="0"/>
        <v>158.01999999999998</v>
      </c>
      <c r="H37" s="14"/>
      <c r="I37" s="14">
        <v>2</v>
      </c>
      <c r="J37" s="14" t="s">
        <v>21</v>
      </c>
      <c r="K37" s="14" t="s">
        <v>29</v>
      </c>
      <c r="L37" s="15">
        <v>44074</v>
      </c>
      <c r="M37" s="14"/>
      <c r="N37" s="15">
        <v>44106</v>
      </c>
      <c r="O37" s="14" t="s">
        <v>42</v>
      </c>
    </row>
    <row r="38" spans="1:15" x14ac:dyDescent="0.25">
      <c r="A38" s="13">
        <v>37</v>
      </c>
      <c r="B38" s="14">
        <v>1.2</v>
      </c>
      <c r="C38" s="14">
        <f t="shared" si="1"/>
        <v>0.7</v>
      </c>
      <c r="D38" s="14">
        <f t="shared" si="2"/>
        <v>317.52</v>
      </c>
      <c r="E38" s="14">
        <v>103</v>
      </c>
      <c r="F38" s="14">
        <v>58</v>
      </c>
      <c r="G38" s="14">
        <f t="shared" si="0"/>
        <v>156.51999999999998</v>
      </c>
      <c r="H38" s="14"/>
      <c r="I38" s="14">
        <v>2</v>
      </c>
      <c r="J38" s="14" t="s">
        <v>25</v>
      </c>
      <c r="K38" s="14" t="s">
        <v>31</v>
      </c>
      <c r="L38" s="15">
        <v>44081</v>
      </c>
      <c r="M38" s="14" t="s">
        <v>32</v>
      </c>
      <c r="N38" s="15">
        <v>44102</v>
      </c>
      <c r="O38" s="14" t="s">
        <v>42</v>
      </c>
    </row>
    <row r="39" spans="1:15" x14ac:dyDescent="0.25">
      <c r="A39" s="13">
        <v>38</v>
      </c>
      <c r="B39" s="14">
        <v>1.4</v>
      </c>
      <c r="C39" s="14">
        <f t="shared" si="1"/>
        <v>0.89999999999999991</v>
      </c>
      <c r="D39" s="14">
        <f t="shared" si="2"/>
        <v>408.23999999999995</v>
      </c>
      <c r="E39" s="14">
        <v>143</v>
      </c>
      <c r="F39" s="14">
        <v>13.5</v>
      </c>
      <c r="G39" s="14">
        <f t="shared" si="0"/>
        <v>251.73999999999995</v>
      </c>
      <c r="H39" s="14"/>
      <c r="I39" s="14">
        <v>3</v>
      </c>
      <c r="J39" s="14" t="s">
        <v>25</v>
      </c>
      <c r="K39" s="14" t="s">
        <v>27</v>
      </c>
      <c r="L39" s="15">
        <v>44089</v>
      </c>
      <c r="M39" s="14"/>
      <c r="N39" s="15">
        <v>44103</v>
      </c>
      <c r="O39" s="14" t="s">
        <v>42</v>
      </c>
    </row>
    <row r="40" spans="1:15" x14ac:dyDescent="0.25">
      <c r="A40" s="13">
        <v>39</v>
      </c>
      <c r="B40" s="14">
        <v>2</v>
      </c>
      <c r="C40" s="14">
        <f t="shared" si="1"/>
        <v>1.5</v>
      </c>
      <c r="D40" s="14">
        <f t="shared" si="2"/>
        <v>680.40000000000009</v>
      </c>
      <c r="E40" s="14">
        <v>164</v>
      </c>
      <c r="F40" s="14">
        <v>87.5</v>
      </c>
      <c r="G40" s="14">
        <f t="shared" si="0"/>
        <v>428.90000000000009</v>
      </c>
      <c r="H40" s="14"/>
      <c r="I40" s="14">
        <v>2</v>
      </c>
      <c r="J40" s="14" t="s">
        <v>21</v>
      </c>
      <c r="K40" s="14" t="s">
        <v>31</v>
      </c>
      <c r="L40" s="15">
        <v>44081</v>
      </c>
      <c r="M40" s="14" t="s">
        <v>32</v>
      </c>
      <c r="N40" s="15">
        <v>44102</v>
      </c>
      <c r="O40" s="14" t="s">
        <v>42</v>
      </c>
    </row>
    <row r="41" spans="1:15" x14ac:dyDescent="0.25">
      <c r="A41" s="13">
        <v>40</v>
      </c>
      <c r="B41" s="14">
        <v>1.2</v>
      </c>
      <c r="C41" s="14">
        <f t="shared" si="1"/>
        <v>0.7</v>
      </c>
      <c r="D41" s="14">
        <f t="shared" si="2"/>
        <v>317.52</v>
      </c>
      <c r="E41" s="14">
        <v>92.5</v>
      </c>
      <c r="F41" s="14">
        <v>32.5</v>
      </c>
      <c r="G41" s="14">
        <f t="shared" si="0"/>
        <v>192.51999999999998</v>
      </c>
      <c r="H41" s="14"/>
      <c r="I41" s="14">
        <v>2</v>
      </c>
      <c r="J41" s="14" t="s">
        <v>25</v>
      </c>
      <c r="K41" s="14" t="s">
        <v>31</v>
      </c>
      <c r="L41" s="15">
        <v>44081</v>
      </c>
      <c r="M41" s="14" t="s">
        <v>32</v>
      </c>
      <c r="N41" s="15">
        <v>44102</v>
      </c>
      <c r="O41" s="14" t="s">
        <v>42</v>
      </c>
    </row>
    <row r="42" spans="1:15" x14ac:dyDescent="0.25">
      <c r="A42" s="13">
        <v>41</v>
      </c>
      <c r="B42" s="14">
        <v>1.5</v>
      </c>
      <c r="C42" s="14">
        <f t="shared" si="1"/>
        <v>1</v>
      </c>
      <c r="D42" s="14">
        <f t="shared" si="2"/>
        <v>453.6</v>
      </c>
      <c r="E42" s="14">
        <v>84</v>
      </c>
      <c r="F42" s="14">
        <v>72.5</v>
      </c>
      <c r="G42" s="14">
        <f t="shared" si="0"/>
        <v>297.10000000000002</v>
      </c>
      <c r="H42" s="14"/>
      <c r="I42" s="14">
        <v>1</v>
      </c>
      <c r="J42" s="14" t="s">
        <v>21</v>
      </c>
      <c r="K42" s="14" t="s">
        <v>27</v>
      </c>
      <c r="L42" s="15">
        <v>44028</v>
      </c>
      <c r="M42" s="14"/>
      <c r="N42" s="15">
        <v>44103</v>
      </c>
      <c r="O42" s="14" t="s">
        <v>42</v>
      </c>
    </row>
    <row r="43" spans="1:15" x14ac:dyDescent="0.25">
      <c r="A43" s="13">
        <v>42</v>
      </c>
      <c r="B43" s="14">
        <v>1.3</v>
      </c>
      <c r="C43" s="14">
        <f t="shared" si="1"/>
        <v>0.8</v>
      </c>
      <c r="D43" s="14">
        <f t="shared" si="2"/>
        <v>362.88000000000005</v>
      </c>
      <c r="E43" s="14">
        <v>140.5</v>
      </c>
      <c r="F43" s="14">
        <v>18.5</v>
      </c>
      <c r="G43" s="14">
        <f t="shared" si="0"/>
        <v>203.88000000000005</v>
      </c>
      <c r="H43" s="14"/>
      <c r="I43" s="14">
        <v>2</v>
      </c>
      <c r="J43" s="14" t="s">
        <v>21</v>
      </c>
      <c r="K43" s="14" t="s">
        <v>27</v>
      </c>
      <c r="L43" s="15">
        <v>44061</v>
      </c>
      <c r="M43" s="14"/>
      <c r="N43" s="15">
        <v>44104</v>
      </c>
      <c r="O43" s="14" t="s">
        <v>42</v>
      </c>
    </row>
    <row r="44" spans="1:15" x14ac:dyDescent="0.25">
      <c r="A44" s="13">
        <v>43</v>
      </c>
      <c r="B44" s="14">
        <v>1.2</v>
      </c>
      <c r="C44" s="14">
        <f t="shared" si="1"/>
        <v>0.7</v>
      </c>
      <c r="D44" s="14">
        <f t="shared" si="2"/>
        <v>317.52</v>
      </c>
      <c r="E44" s="14"/>
      <c r="F44" s="14">
        <v>17</v>
      </c>
      <c r="G44" s="14">
        <f t="shared" si="0"/>
        <v>300.52</v>
      </c>
      <c r="H44" s="14"/>
      <c r="I44" s="14">
        <v>3</v>
      </c>
      <c r="J44" s="14" t="s">
        <v>25</v>
      </c>
      <c r="K44" s="14" t="s">
        <v>30</v>
      </c>
      <c r="L44" s="15">
        <v>44102</v>
      </c>
      <c r="M44" s="14"/>
      <c r="N44" s="15">
        <v>44105</v>
      </c>
      <c r="O44" s="14" t="s">
        <v>42</v>
      </c>
    </row>
    <row r="45" spans="1:15" x14ac:dyDescent="0.25">
      <c r="A45" s="13">
        <v>44</v>
      </c>
      <c r="B45" s="14">
        <v>1.2</v>
      </c>
      <c r="C45" s="14">
        <f t="shared" si="1"/>
        <v>0.7</v>
      </c>
      <c r="D45" s="14">
        <f t="shared" si="2"/>
        <v>317.52</v>
      </c>
      <c r="E45" s="14">
        <v>79.5</v>
      </c>
      <c r="F45" s="14">
        <v>76.5</v>
      </c>
      <c r="G45" s="14">
        <f t="shared" si="0"/>
        <v>161.51999999999998</v>
      </c>
      <c r="H45" s="14"/>
      <c r="I45" s="14">
        <v>1</v>
      </c>
      <c r="J45" s="14" t="s">
        <v>25</v>
      </c>
      <c r="K45" s="14" t="s">
        <v>27</v>
      </c>
      <c r="L45" s="15">
        <v>44028</v>
      </c>
      <c r="M45" s="14"/>
      <c r="N45" s="15">
        <v>44106</v>
      </c>
      <c r="O45" s="14" t="s">
        <v>42</v>
      </c>
    </row>
    <row r="46" spans="1:15" x14ac:dyDescent="0.25">
      <c r="A46" s="13">
        <v>45</v>
      </c>
      <c r="B46" s="14">
        <v>1.1000000000000001</v>
      </c>
      <c r="C46" s="14">
        <f t="shared" si="1"/>
        <v>0.60000000000000009</v>
      </c>
      <c r="D46" s="14">
        <f t="shared" si="2"/>
        <v>272.16000000000008</v>
      </c>
      <c r="E46" s="14">
        <v>84</v>
      </c>
      <c r="F46" s="14">
        <v>112</v>
      </c>
      <c r="G46" s="14">
        <f t="shared" si="0"/>
        <v>76.160000000000082</v>
      </c>
      <c r="H46" s="14"/>
      <c r="I46" s="14">
        <v>1</v>
      </c>
      <c r="J46" s="14" t="s">
        <v>21</v>
      </c>
      <c r="K46" s="14" t="s">
        <v>29</v>
      </c>
      <c r="L46" s="15">
        <v>44041</v>
      </c>
      <c r="M46" s="14"/>
      <c r="N46" s="15">
        <v>44107</v>
      </c>
      <c r="O46" s="14" t="s">
        <v>42</v>
      </c>
    </row>
    <row r="47" spans="1:15" x14ac:dyDescent="0.25">
      <c r="A47" s="13">
        <v>46</v>
      </c>
      <c r="B47" s="14">
        <v>1.6</v>
      </c>
      <c r="C47" s="14">
        <f t="shared" si="1"/>
        <v>1.1000000000000001</v>
      </c>
      <c r="D47" s="14">
        <f t="shared" si="2"/>
        <v>498.96000000000009</v>
      </c>
      <c r="E47" s="14">
        <v>140</v>
      </c>
      <c r="F47" s="14">
        <v>93.5</v>
      </c>
      <c r="G47" s="14">
        <f t="shared" si="0"/>
        <v>265.46000000000009</v>
      </c>
      <c r="H47" s="14"/>
      <c r="I47" s="14">
        <v>3</v>
      </c>
      <c r="J47" s="14" t="s">
        <v>21</v>
      </c>
      <c r="K47" s="14" t="s">
        <v>27</v>
      </c>
      <c r="L47" s="15">
        <v>44089</v>
      </c>
      <c r="M47" s="14"/>
      <c r="N47" s="15">
        <v>44108</v>
      </c>
      <c r="O47" s="14" t="s">
        <v>42</v>
      </c>
    </row>
    <row r="48" spans="1:15" x14ac:dyDescent="0.25">
      <c r="A48" s="13">
        <v>47</v>
      </c>
      <c r="B48" s="14">
        <v>2.4</v>
      </c>
      <c r="C48" s="14">
        <f t="shared" si="1"/>
        <v>1.9</v>
      </c>
      <c r="D48" s="14">
        <f t="shared" si="2"/>
        <v>861.84</v>
      </c>
      <c r="E48" s="14">
        <v>245</v>
      </c>
      <c r="F48" s="14">
        <v>122.5</v>
      </c>
      <c r="G48" s="14">
        <f t="shared" si="0"/>
        <v>494.34000000000003</v>
      </c>
      <c r="H48" s="14"/>
      <c r="I48" s="14">
        <v>1</v>
      </c>
      <c r="J48" s="14" t="s">
        <v>21</v>
      </c>
      <c r="K48" s="14" t="s">
        <v>29</v>
      </c>
      <c r="L48" s="15">
        <v>44041</v>
      </c>
      <c r="M48" s="14"/>
      <c r="N48" s="15">
        <v>44109</v>
      </c>
      <c r="O48" s="14" t="s">
        <v>42</v>
      </c>
    </row>
    <row r="49" spans="1:15" x14ac:dyDescent="0.25">
      <c r="A49" s="13">
        <v>48</v>
      </c>
      <c r="B49" s="14">
        <v>1.3</v>
      </c>
      <c r="C49" s="14">
        <f t="shared" si="1"/>
        <v>0.8</v>
      </c>
      <c r="D49" s="14">
        <f t="shared" si="2"/>
        <v>362.88000000000005</v>
      </c>
      <c r="E49" s="14">
        <v>208</v>
      </c>
      <c r="F49" s="14">
        <v>33</v>
      </c>
      <c r="G49" s="14">
        <f t="shared" si="0"/>
        <v>121.88000000000005</v>
      </c>
      <c r="H49" s="14"/>
      <c r="I49" s="14">
        <v>3</v>
      </c>
      <c r="J49" s="14" t="s">
        <v>25</v>
      </c>
      <c r="K49" s="14" t="s">
        <v>27</v>
      </c>
      <c r="L49" s="15">
        <v>44089</v>
      </c>
      <c r="M49" s="14"/>
      <c r="N49" s="15">
        <v>44110</v>
      </c>
      <c r="O49" s="14" t="s">
        <v>42</v>
      </c>
    </row>
    <row r="51" spans="1:15" x14ac:dyDescent="0.25">
      <c r="A51" s="12" t="s">
        <v>34</v>
      </c>
      <c r="B51" s="16">
        <f>MAX(B1:B49)</f>
        <v>2.9</v>
      </c>
      <c r="C51" s="16">
        <f t="shared" ref="C51:G51" si="3">MAX(C1:C49)</f>
        <v>2.4</v>
      </c>
      <c r="D51" s="16">
        <f t="shared" si="3"/>
        <v>1088.6400000000001</v>
      </c>
      <c r="E51" s="16">
        <f t="shared" si="3"/>
        <v>276</v>
      </c>
      <c r="F51" s="16">
        <f t="shared" si="3"/>
        <v>294</v>
      </c>
      <c r="G51" s="16">
        <f t="shared" si="3"/>
        <v>678.6400000000001</v>
      </c>
      <c r="I51" s="11">
        <f>COUNTIF(I2:I49,"1")</f>
        <v>18</v>
      </c>
      <c r="J51" s="11">
        <f>COUNTIF(J2:J49, "Ctrl")</f>
        <v>24</v>
      </c>
      <c r="K51" s="11">
        <f>COUNTIF(K2:K49, "D1")</f>
        <v>18</v>
      </c>
      <c r="L51" s="11">
        <f>COUNTIF(L2:L49, "7/16/2020")</f>
        <v>6</v>
      </c>
      <c r="M51" s="11">
        <f>COUNTIF(M2:M49, "H2")</f>
        <v>15</v>
      </c>
      <c r="N51" s="11">
        <f>COUNTIF(N2:N49, "8/31/2020")</f>
        <v>3</v>
      </c>
    </row>
    <row r="52" spans="1:15" x14ac:dyDescent="0.25">
      <c r="A52" s="12" t="s">
        <v>35</v>
      </c>
      <c r="B52" s="16">
        <f>MIN(B1:B49)</f>
        <v>1</v>
      </c>
      <c r="C52" s="16">
        <f t="shared" ref="C52:G52" si="4">MIN(C1:C49)</f>
        <v>0.5</v>
      </c>
      <c r="D52" s="16">
        <f t="shared" si="4"/>
        <v>226.8</v>
      </c>
      <c r="E52" s="16">
        <f t="shared" si="4"/>
        <v>50</v>
      </c>
      <c r="F52" s="16">
        <f t="shared" si="4"/>
        <v>11.5</v>
      </c>
      <c r="G52" s="16">
        <f t="shared" si="4"/>
        <v>64.800000000000011</v>
      </c>
      <c r="I52" s="11">
        <f>COUNTIF(I2:I49,"2")</f>
        <v>18</v>
      </c>
      <c r="J52" s="11">
        <f>COUNTIF(J2:J49,"Inj")</f>
        <v>24</v>
      </c>
      <c r="K52" s="11">
        <f>COUNTIF(K2:K49, "D14")</f>
        <v>9</v>
      </c>
      <c r="L52" s="11">
        <f>COUNTIF(L2:L49, "7/29/2020")</f>
        <v>6</v>
      </c>
      <c r="M52" s="11">
        <f>COUNTIF(M2:M49, "D14")</f>
        <v>3</v>
      </c>
      <c r="N52" s="11">
        <f>COUNTIF(N2:N49, "9/28/2020")</f>
        <v>24</v>
      </c>
    </row>
    <row r="53" spans="1:15" x14ac:dyDescent="0.25">
      <c r="A53" s="12" t="s">
        <v>36</v>
      </c>
      <c r="B53" s="16">
        <f>AVERAGE(B1:B49)</f>
        <v>1.5958333333333332</v>
      </c>
      <c r="C53" s="16">
        <f t="shared" ref="C53:G53" si="5">AVERAGE(C1:C49)</f>
        <v>1.0958333333333337</v>
      </c>
      <c r="D53" s="16">
        <f t="shared" si="5"/>
        <v>497.07</v>
      </c>
      <c r="E53" s="16">
        <f t="shared" si="5"/>
        <v>128.60638297872342</v>
      </c>
      <c r="F53" s="16">
        <f t="shared" si="5"/>
        <v>84.5</v>
      </c>
      <c r="G53" s="16">
        <f t="shared" si="5"/>
        <v>286.64291666666668</v>
      </c>
      <c r="I53" s="11">
        <f>COUNTIF(I2:I49,"3")</f>
        <v>12</v>
      </c>
      <c r="J53" s="11"/>
      <c r="K53" s="11">
        <f>COUNTIF(K2:K49, "D14/H")</f>
        <v>6</v>
      </c>
      <c r="L53" s="11">
        <f>COUNTIF(L2:L49, "8/18/2020")</f>
        <v>6</v>
      </c>
      <c r="M53" s="11"/>
      <c r="N53" s="11"/>
    </row>
    <row r="54" spans="1:15" x14ac:dyDescent="0.25">
      <c r="I54" s="11"/>
      <c r="J54" s="11"/>
      <c r="K54" s="11">
        <f>COUNTIF(K2:K49, "Harvest")</f>
        <v>15</v>
      </c>
      <c r="L54" s="11">
        <f>COUNTIF(L2:L49, "8/31/2020")</f>
        <v>3</v>
      </c>
      <c r="M54" s="11"/>
      <c r="N54" s="11"/>
    </row>
    <row r="55" spans="1:15" x14ac:dyDescent="0.25">
      <c r="I55" s="11"/>
      <c r="J55" s="11"/>
      <c r="K55" s="11"/>
      <c r="L55" s="11">
        <f>COUNTIF(L2:L49, "9/7/2020")</f>
        <v>15</v>
      </c>
      <c r="M55" s="11"/>
      <c r="N55" s="11"/>
    </row>
    <row r="56" spans="1:15" x14ac:dyDescent="0.25">
      <c r="I56" s="11"/>
      <c r="J56" s="11"/>
      <c r="K56" s="11"/>
      <c r="L56" s="11">
        <f>COUNTIF(L2:L49, "9/15/2020")</f>
        <v>6</v>
      </c>
      <c r="M56" s="11"/>
      <c r="N56" s="11"/>
    </row>
    <row r="57" spans="1:15" x14ac:dyDescent="0.25">
      <c r="I57" s="11"/>
      <c r="J57" s="11"/>
      <c r="K57" s="11"/>
      <c r="L57" s="11">
        <f>COUNTIF(L2:L49, "9/28/2020")</f>
        <v>6</v>
      </c>
      <c r="M57" s="11"/>
      <c r="N57" s="11"/>
    </row>
  </sheetData>
  <pageMargins left="0.7" right="0.7" top="0.75" bottom="0.75" header="0.3" footer="0.3"/>
  <pageSetup orientation="portrait" r:id="rId1"/>
  <ignoredErrors>
    <ignoredError sqref="L52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Sheet8</vt:lpstr>
      <vt:lpstr>Pollen Exclusion</vt:lpstr>
      <vt:lpstr>Hail Damage Field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Sandoval</dc:creator>
  <cp:lastModifiedBy>Hunter Howe</cp:lastModifiedBy>
  <dcterms:created xsi:type="dcterms:W3CDTF">2020-10-14T15:43:33Z</dcterms:created>
  <dcterms:modified xsi:type="dcterms:W3CDTF">2024-08-01T19:40:00Z</dcterms:modified>
</cp:coreProperties>
</file>