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annah\Documents\UBC_MSc\Thesis_UBC-forWater-MSc_HMc\R_UBC_MSc_thesis\R-inputs_UBC-forWater-MSc_HMc\tables\Workbooks_for-watershed-tables\"/>
    </mc:Choice>
  </mc:AlternateContent>
  <xr:revisionPtr revIDLastSave="0" documentId="13_ncr:1_{D0D9CFE7-AF7D-42C7-B854-25546C19E9D1}" xr6:coauthVersionLast="45" xr6:coauthVersionMax="45" xr10:uidLastSave="{00000000-0000-0000-0000-000000000000}"/>
  <bookViews>
    <workbookView xWindow="345" yWindow="615" windowWidth="10575" windowHeight="10260" tabRatio="855" xr2:uid="{00000000-000D-0000-FFFF-FFFF00000000}"/>
  </bookViews>
  <sheets>
    <sheet name="compilation_notes_HMc" sheetId="20" r:id="rId1"/>
    <sheet name="for_RF_HMc" sheetId="19" r:id="rId2"/>
    <sheet name="soil_types" sheetId="13" r:id="rId3"/>
    <sheet name="Chris Creek" sheetId="9" r:id="rId4"/>
    <sheet name="cragg creek" sheetId="10" r:id="rId5"/>
    <sheet name="leechhead" sheetId="11" r:id="rId6"/>
    <sheet name="weeks" sheetId="12" r:id="rId7"/>
    <sheet name="west leech" sheetId="16" r:id="rId8"/>
    <sheet name="leech tunnel" sheetId="18" r:id="rId9"/>
    <sheet name="template" sheetId="8" r:id="rId10"/>
    <sheet name="soil_rawdata" sheetId="1" r:id="rId11"/>
  </sheets>
  <definedNames>
    <definedName name="_xlnm._FilterDatabase" localSheetId="10" hidden="1">soil_rawdata!$A$1:$BZ$76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2" i="20" l="1"/>
  <c r="L22" i="20"/>
  <c r="K22" i="20"/>
  <c r="J22" i="20"/>
  <c r="I22" i="20"/>
  <c r="H22" i="20"/>
  <c r="S20" i="20"/>
  <c r="R20" i="20"/>
  <c r="Q20" i="20"/>
  <c r="P20" i="20"/>
  <c r="O20" i="20"/>
  <c r="N20" i="20"/>
  <c r="S19" i="20"/>
  <c r="R19" i="20"/>
  <c r="Q19" i="20"/>
  <c r="P19" i="20"/>
  <c r="O19" i="20"/>
  <c r="N19" i="20"/>
  <c r="S18" i="20"/>
  <c r="R18" i="20"/>
  <c r="Q18" i="20"/>
  <c r="P18" i="20"/>
  <c r="O18" i="20"/>
  <c r="N18" i="20"/>
  <c r="S17" i="20"/>
  <c r="R17" i="20"/>
  <c r="Q17" i="20"/>
  <c r="P17" i="20"/>
  <c r="O17" i="20"/>
  <c r="N17" i="20"/>
  <c r="S16" i="20"/>
  <c r="R16" i="20"/>
  <c r="Q16" i="20"/>
  <c r="P16" i="20"/>
  <c r="O16" i="20"/>
  <c r="N16" i="20"/>
  <c r="S15" i="20"/>
  <c r="R15" i="20"/>
  <c r="Q15" i="20"/>
  <c r="P15" i="20"/>
  <c r="O15" i="20"/>
  <c r="N15" i="20"/>
  <c r="S14" i="20"/>
  <c r="R14" i="20"/>
  <c r="Q14" i="20"/>
  <c r="P14" i="20"/>
  <c r="O14" i="20"/>
  <c r="N14" i="20"/>
  <c r="S13" i="20"/>
  <c r="R13" i="20"/>
  <c r="Q13" i="20"/>
  <c r="P13" i="20"/>
  <c r="O13" i="20"/>
  <c r="N13" i="20"/>
  <c r="S12" i="20"/>
  <c r="R12" i="20"/>
  <c r="Q12" i="20"/>
  <c r="P12" i="20"/>
  <c r="O12" i="20"/>
  <c r="N12" i="20"/>
  <c r="S11" i="20"/>
  <c r="R11" i="20"/>
  <c r="Q11" i="20"/>
  <c r="P11" i="20"/>
  <c r="O11" i="20"/>
  <c r="N11" i="20"/>
  <c r="S10" i="20"/>
  <c r="R10" i="20"/>
  <c r="Q10" i="20"/>
  <c r="P10" i="20"/>
  <c r="O10" i="20"/>
  <c r="N10" i="20"/>
  <c r="S9" i="20"/>
  <c r="R9" i="20"/>
  <c r="Q9" i="20"/>
  <c r="P9" i="20"/>
  <c r="O9" i="20"/>
  <c r="N9" i="20"/>
  <c r="S8" i="20"/>
  <c r="R8" i="20"/>
  <c r="Q8" i="20"/>
  <c r="P8" i="20"/>
  <c r="P22" i="20" s="1"/>
  <c r="O8" i="20"/>
  <c r="N8" i="20"/>
  <c r="S7" i="20"/>
  <c r="R7" i="20"/>
  <c r="Q7" i="20"/>
  <c r="Q22" i="20" s="1"/>
  <c r="P7" i="20"/>
  <c r="O7" i="20"/>
  <c r="N7" i="20"/>
  <c r="S6" i="20"/>
  <c r="R6" i="20"/>
  <c r="R22" i="20" s="1"/>
  <c r="Q6" i="20"/>
  <c r="P6" i="20"/>
  <c r="O6" i="20"/>
  <c r="N6" i="20"/>
  <c r="S5" i="20"/>
  <c r="S22" i="20" s="1"/>
  <c r="R5" i="20"/>
  <c r="Q5" i="20"/>
  <c r="P5" i="20"/>
  <c r="O5" i="20"/>
  <c r="N5" i="20"/>
  <c r="S4" i="20"/>
  <c r="R4" i="20"/>
  <c r="Q4" i="20"/>
  <c r="P4" i="20"/>
  <c r="O4" i="20"/>
  <c r="O22" i="20" s="1"/>
  <c r="N4" i="20"/>
  <c r="N22" i="20" s="1"/>
  <c r="Q2" i="19"/>
  <c r="S5" i="19"/>
  <c r="R2" i="19"/>
  <c r="S2" i="19"/>
  <c r="T2" i="19"/>
  <c r="U2" i="19"/>
  <c r="V2" i="19"/>
  <c r="R3" i="19"/>
  <c r="S3" i="19"/>
  <c r="T3" i="19"/>
  <c r="U3" i="19"/>
  <c r="V3" i="19"/>
  <c r="R4" i="19"/>
  <c r="S4" i="19"/>
  <c r="T4" i="19"/>
  <c r="U4" i="19"/>
  <c r="V4" i="19"/>
  <c r="R5" i="19"/>
  <c r="T5" i="19"/>
  <c r="U5" i="19"/>
  <c r="V5" i="19"/>
  <c r="R6" i="19"/>
  <c r="S6" i="19"/>
  <c r="T6" i="19"/>
  <c r="U6" i="19"/>
  <c r="V6" i="19"/>
  <c r="R7" i="19"/>
  <c r="S7" i="19"/>
  <c r="T7" i="19"/>
  <c r="U7" i="19"/>
  <c r="V7" i="19"/>
  <c r="R8" i="19"/>
  <c r="S8" i="19"/>
  <c r="T8" i="19"/>
  <c r="U8" i="19"/>
  <c r="V8" i="19"/>
  <c r="Q3" i="19"/>
  <c r="Q4" i="19"/>
  <c r="Q5" i="19"/>
  <c r="Q6" i="19"/>
  <c r="Q7" i="19"/>
  <c r="Q8" i="19"/>
  <c r="C14" i="9"/>
  <c r="C20" i="9"/>
  <c r="B20" i="18" l="1"/>
  <c r="BA48" i="18"/>
  <c r="G47" i="18"/>
  <c r="G43" i="18"/>
  <c r="G44" i="18"/>
  <c r="G45" i="18"/>
  <c r="G46" i="18"/>
  <c r="F43" i="18"/>
  <c r="F44" i="18"/>
  <c r="F45" i="18"/>
  <c r="F46" i="18"/>
  <c r="F47" i="18"/>
  <c r="E44" i="18"/>
  <c r="E45" i="18"/>
  <c r="E46" i="18"/>
  <c r="E47" i="18"/>
  <c r="B18" i="18" s="1"/>
  <c r="D44" i="18"/>
  <c r="D45" i="18"/>
  <c r="D46" i="18"/>
  <c r="D47" i="18"/>
  <c r="C44" i="18"/>
  <c r="C45" i="18"/>
  <c r="C46" i="18"/>
  <c r="B13" i="18" s="1"/>
  <c r="C47" i="18"/>
  <c r="B15" i="18" s="1"/>
  <c r="B44" i="18"/>
  <c r="B45" i="18"/>
  <c r="B46" i="18"/>
  <c r="B47" i="18"/>
  <c r="G37" i="18"/>
  <c r="E43" i="18"/>
  <c r="D43" i="18"/>
  <c r="C43" i="18"/>
  <c r="B43" i="18"/>
  <c r="G42" i="18"/>
  <c r="F42" i="18"/>
  <c r="E42" i="18"/>
  <c r="D42" i="18"/>
  <c r="C42" i="18"/>
  <c r="B42" i="18"/>
  <c r="G41" i="18"/>
  <c r="F41" i="18"/>
  <c r="E41" i="18"/>
  <c r="D41" i="18"/>
  <c r="C41" i="18"/>
  <c r="B12" i="18" s="1"/>
  <c r="B41" i="18"/>
  <c r="G40" i="18"/>
  <c r="F40" i="18"/>
  <c r="E40" i="18"/>
  <c r="B16" i="18" s="1"/>
  <c r="D40" i="18"/>
  <c r="C40" i="18"/>
  <c r="B11" i="18" s="1"/>
  <c r="B40" i="18"/>
  <c r="G39" i="18"/>
  <c r="F39" i="18"/>
  <c r="E39" i="18"/>
  <c r="D39" i="18"/>
  <c r="C39" i="18"/>
  <c r="B39" i="18"/>
  <c r="G38" i="18"/>
  <c r="F38" i="18"/>
  <c r="E38" i="18"/>
  <c r="D38" i="18"/>
  <c r="C38" i="18"/>
  <c r="B38" i="18"/>
  <c r="F37" i="18"/>
  <c r="E37" i="18"/>
  <c r="D37" i="18"/>
  <c r="C37" i="18"/>
  <c r="B9" i="18" s="1"/>
  <c r="B37" i="18"/>
  <c r="G36" i="18"/>
  <c r="F36" i="18"/>
  <c r="E36" i="18"/>
  <c r="B17" i="18" s="1"/>
  <c r="D36" i="18"/>
  <c r="C36" i="18"/>
  <c r="B36" i="18"/>
  <c r="G35" i="18"/>
  <c r="B14" i="18" s="1"/>
  <c r="F35" i="18"/>
  <c r="E35" i="18"/>
  <c r="D35" i="18"/>
  <c r="C35" i="18"/>
  <c r="B8" i="18" s="1"/>
  <c r="B35" i="18"/>
  <c r="G34" i="18"/>
  <c r="F34" i="18"/>
  <c r="E34" i="18"/>
  <c r="D34" i="18"/>
  <c r="B34" i="18"/>
  <c r="G33" i="18"/>
  <c r="F33" i="18"/>
  <c r="E33" i="18"/>
  <c r="D33" i="18"/>
  <c r="C33" i="18"/>
  <c r="B33" i="18"/>
  <c r="G32" i="18"/>
  <c r="F32" i="18"/>
  <c r="E32" i="18"/>
  <c r="D32" i="18"/>
  <c r="C32" i="18"/>
  <c r="B32" i="18"/>
  <c r="G31" i="18"/>
  <c r="F31" i="18"/>
  <c r="E31" i="18"/>
  <c r="D31" i="18"/>
  <c r="C31" i="18"/>
  <c r="B10" i="18" s="1"/>
  <c r="B31" i="18"/>
  <c r="G30" i="18"/>
  <c r="F30" i="18"/>
  <c r="E30" i="18"/>
  <c r="D30" i="18"/>
  <c r="C30" i="18"/>
  <c r="B30" i="18"/>
  <c r="G29" i="18"/>
  <c r="F29" i="18"/>
  <c r="E29" i="18"/>
  <c r="D29" i="18"/>
  <c r="C29" i="18"/>
  <c r="B7" i="18" s="1"/>
  <c r="B29" i="18"/>
  <c r="G28" i="18"/>
  <c r="F28" i="18"/>
  <c r="E28" i="18"/>
  <c r="D28" i="18"/>
  <c r="C28" i="18"/>
  <c r="B28" i="18"/>
  <c r="G27" i="18"/>
  <c r="B19" i="18" s="1"/>
  <c r="F27" i="18"/>
  <c r="E27" i="18"/>
  <c r="D27" i="18"/>
  <c r="C27" i="18"/>
  <c r="B6" i="18" s="1"/>
  <c r="B27" i="18"/>
  <c r="G26" i="18"/>
  <c r="F26" i="18"/>
  <c r="E26" i="18"/>
  <c r="D26" i="18"/>
  <c r="C26" i="18"/>
  <c r="B5" i="18" s="1"/>
  <c r="B26" i="18"/>
  <c r="G25" i="18"/>
  <c r="F25" i="18"/>
  <c r="E25" i="18"/>
  <c r="D25" i="18"/>
  <c r="C25" i="18"/>
  <c r="B4" i="18" s="1"/>
  <c r="B25" i="18"/>
  <c r="G24" i="18"/>
  <c r="G48" i="18" s="1"/>
  <c r="F24" i="18"/>
  <c r="E24" i="18"/>
  <c r="E48" i="18" s="1"/>
  <c r="D24" i="18"/>
  <c r="C24" i="18"/>
  <c r="B3" i="18" s="1"/>
  <c r="B24" i="18"/>
  <c r="BA39" i="16"/>
  <c r="AZ39" i="16"/>
  <c r="AY39" i="16"/>
  <c r="AX39" i="16"/>
  <c r="AW39" i="16"/>
  <c r="AV39" i="16"/>
  <c r="AU39" i="16"/>
  <c r="AT39" i="16"/>
  <c r="AS39" i="16"/>
  <c r="AR39" i="16"/>
  <c r="AQ39" i="16"/>
  <c r="AP39" i="16"/>
  <c r="AO39" i="16"/>
  <c r="AN39" i="16"/>
  <c r="AM39" i="16"/>
  <c r="G38" i="16"/>
  <c r="F38" i="16"/>
  <c r="E38" i="16"/>
  <c r="D38" i="16"/>
  <c r="C38" i="16"/>
  <c r="B38" i="16"/>
  <c r="G37" i="16"/>
  <c r="F37" i="16"/>
  <c r="E37" i="16"/>
  <c r="D37" i="16"/>
  <c r="C37" i="16"/>
  <c r="B37" i="16"/>
  <c r="G36" i="16"/>
  <c r="F36" i="16"/>
  <c r="E36" i="16"/>
  <c r="D36" i="16"/>
  <c r="C36" i="16"/>
  <c r="B36" i="16"/>
  <c r="G35" i="16"/>
  <c r="F35" i="16"/>
  <c r="E35" i="16"/>
  <c r="D35" i="16"/>
  <c r="C35" i="16"/>
  <c r="B35" i="16"/>
  <c r="G34" i="16"/>
  <c r="F34" i="16"/>
  <c r="E34" i="16"/>
  <c r="D34" i="16"/>
  <c r="C34" i="16"/>
  <c r="B34" i="16"/>
  <c r="G33" i="16"/>
  <c r="F33" i="16"/>
  <c r="E33" i="16"/>
  <c r="D33" i="16"/>
  <c r="C33" i="16"/>
  <c r="B33" i="16"/>
  <c r="G32" i="16"/>
  <c r="F32" i="16"/>
  <c r="E32" i="16"/>
  <c r="D32" i="16"/>
  <c r="C32" i="16"/>
  <c r="B32" i="16"/>
  <c r="G31" i="16"/>
  <c r="F31" i="16"/>
  <c r="E31" i="16"/>
  <c r="D31" i="16"/>
  <c r="C31" i="16"/>
  <c r="B31" i="16"/>
  <c r="G30" i="16"/>
  <c r="F30" i="16"/>
  <c r="E30" i="16"/>
  <c r="D30" i="16"/>
  <c r="C30" i="16"/>
  <c r="B30" i="16"/>
  <c r="G29" i="16"/>
  <c r="F29" i="16"/>
  <c r="E29" i="16"/>
  <c r="D29" i="16"/>
  <c r="C29" i="16"/>
  <c r="B29" i="16"/>
  <c r="G28" i="16"/>
  <c r="F28" i="16"/>
  <c r="E28" i="16"/>
  <c r="B18" i="16" s="1"/>
  <c r="D28" i="16"/>
  <c r="C28" i="16"/>
  <c r="B15" i="16" s="1"/>
  <c r="B28" i="16"/>
  <c r="G27" i="16"/>
  <c r="F27" i="16"/>
  <c r="E27" i="16"/>
  <c r="B7" i="16" s="1"/>
  <c r="D27" i="16"/>
  <c r="C27" i="16"/>
  <c r="B27" i="16"/>
  <c r="G26" i="16"/>
  <c r="F26" i="16"/>
  <c r="E26" i="16"/>
  <c r="D26" i="16"/>
  <c r="C26" i="16"/>
  <c r="B26" i="16"/>
  <c r="G25" i="16"/>
  <c r="F25" i="16"/>
  <c r="E25" i="16"/>
  <c r="B6" i="16" s="1"/>
  <c r="D25" i="16"/>
  <c r="C25" i="16"/>
  <c r="B11" i="16" s="1"/>
  <c r="B25" i="16"/>
  <c r="G24" i="16"/>
  <c r="B17" i="16" s="1"/>
  <c r="F24" i="16"/>
  <c r="E24" i="16"/>
  <c r="D24" i="16"/>
  <c r="C24" i="16"/>
  <c r="B24" i="16"/>
  <c r="B21" i="8"/>
  <c r="C4" i="8" s="1"/>
  <c r="C20" i="8"/>
  <c r="B20" i="12"/>
  <c r="C33" i="12"/>
  <c r="B10" i="12" s="1"/>
  <c r="BA44" i="12"/>
  <c r="AZ44" i="12"/>
  <c r="AY44" i="12"/>
  <c r="AX44" i="12"/>
  <c r="AW44" i="12"/>
  <c r="AV44" i="12"/>
  <c r="AU44" i="12"/>
  <c r="AT44" i="12"/>
  <c r="AS44" i="12"/>
  <c r="AR44" i="12"/>
  <c r="AQ44" i="12"/>
  <c r="AP44" i="12"/>
  <c r="AO44" i="12"/>
  <c r="AN44" i="12"/>
  <c r="AM44" i="12"/>
  <c r="G43" i="12"/>
  <c r="F43" i="12"/>
  <c r="E43" i="12"/>
  <c r="D43" i="12"/>
  <c r="C43" i="12"/>
  <c r="B43" i="12"/>
  <c r="G42" i="12"/>
  <c r="F42" i="12"/>
  <c r="E42" i="12"/>
  <c r="D42" i="12"/>
  <c r="C42" i="12"/>
  <c r="B42" i="12"/>
  <c r="G41" i="12"/>
  <c r="F41" i="12"/>
  <c r="E41" i="12"/>
  <c r="D41" i="12"/>
  <c r="C41" i="12"/>
  <c r="B41" i="12"/>
  <c r="G40" i="12"/>
  <c r="F40" i="12"/>
  <c r="E40" i="12"/>
  <c r="D40" i="12"/>
  <c r="C40" i="12"/>
  <c r="B40" i="12"/>
  <c r="G39" i="12"/>
  <c r="F39" i="12"/>
  <c r="E39" i="12"/>
  <c r="D39" i="12"/>
  <c r="C39" i="12"/>
  <c r="B39" i="12"/>
  <c r="G38" i="12"/>
  <c r="F38" i="12"/>
  <c r="E38" i="12"/>
  <c r="D38" i="12"/>
  <c r="C38" i="12"/>
  <c r="B38" i="12"/>
  <c r="G37" i="12"/>
  <c r="F37" i="12"/>
  <c r="E37" i="12"/>
  <c r="D37" i="12"/>
  <c r="C37" i="12"/>
  <c r="B37" i="12"/>
  <c r="G36" i="12"/>
  <c r="F36" i="12"/>
  <c r="E36" i="12"/>
  <c r="D36" i="12"/>
  <c r="C36" i="12"/>
  <c r="B36" i="12"/>
  <c r="G35" i="12"/>
  <c r="F35" i="12"/>
  <c r="E35" i="12"/>
  <c r="B13" i="12" s="1"/>
  <c r="D35" i="12"/>
  <c r="C35" i="12"/>
  <c r="B12" i="12" s="1"/>
  <c r="B35" i="12"/>
  <c r="G34" i="12"/>
  <c r="F34" i="12"/>
  <c r="E34" i="12"/>
  <c r="D34" i="12"/>
  <c r="C34" i="12"/>
  <c r="B34" i="12"/>
  <c r="G33" i="12"/>
  <c r="F33" i="12"/>
  <c r="E33" i="12"/>
  <c r="D33" i="12"/>
  <c r="B33" i="12"/>
  <c r="G32" i="12"/>
  <c r="F32" i="12"/>
  <c r="E32" i="12"/>
  <c r="D32" i="12"/>
  <c r="C32" i="12"/>
  <c r="B9" i="12" s="1"/>
  <c r="B32" i="12"/>
  <c r="G31" i="12"/>
  <c r="B14" i="12" s="1"/>
  <c r="F31" i="12"/>
  <c r="E31" i="12"/>
  <c r="D31" i="12"/>
  <c r="C31" i="12"/>
  <c r="B31" i="12"/>
  <c r="G30" i="12"/>
  <c r="F30" i="12"/>
  <c r="E30" i="12"/>
  <c r="D30" i="12"/>
  <c r="G29" i="12"/>
  <c r="F29" i="12"/>
  <c r="E29" i="12"/>
  <c r="D29" i="12"/>
  <c r="C29" i="12"/>
  <c r="B29" i="12"/>
  <c r="G28" i="12"/>
  <c r="F28" i="12"/>
  <c r="E28" i="12"/>
  <c r="D28" i="12"/>
  <c r="C28" i="12"/>
  <c r="B28" i="12"/>
  <c r="G27" i="12"/>
  <c r="B19" i="12" s="1"/>
  <c r="F27" i="12"/>
  <c r="E27" i="12"/>
  <c r="D27" i="12"/>
  <c r="C27" i="12"/>
  <c r="B27" i="12"/>
  <c r="G26" i="12"/>
  <c r="F26" i="12"/>
  <c r="E26" i="12"/>
  <c r="D26" i="12"/>
  <c r="C26" i="12"/>
  <c r="B5" i="12" s="1"/>
  <c r="B26" i="12"/>
  <c r="G25" i="12"/>
  <c r="F25" i="12"/>
  <c r="E25" i="12"/>
  <c r="D25" i="12"/>
  <c r="C25" i="12"/>
  <c r="B25" i="12"/>
  <c r="G24" i="12"/>
  <c r="F24" i="12"/>
  <c r="E24" i="12"/>
  <c r="D24" i="12"/>
  <c r="C24" i="12"/>
  <c r="B3" i="12" s="1"/>
  <c r="B24" i="12"/>
  <c r="BA43" i="11"/>
  <c r="AZ43" i="11"/>
  <c r="AY43" i="11"/>
  <c r="AX43" i="11"/>
  <c r="AW43" i="11"/>
  <c r="AV43" i="11"/>
  <c r="AU43" i="11"/>
  <c r="AT43" i="11"/>
  <c r="AS43" i="11"/>
  <c r="AR43" i="11"/>
  <c r="AQ43" i="11"/>
  <c r="AP43" i="11"/>
  <c r="AO43" i="11"/>
  <c r="AN43" i="11"/>
  <c r="AM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B13" i="11" s="1"/>
  <c r="D36" i="11"/>
  <c r="C36" i="11"/>
  <c r="B36" i="11"/>
  <c r="G35" i="11"/>
  <c r="F35" i="11"/>
  <c r="E35" i="11"/>
  <c r="D35" i="11"/>
  <c r="C35" i="11"/>
  <c r="B35" i="11"/>
  <c r="G34" i="11"/>
  <c r="B17" i="11" s="1"/>
  <c r="F34" i="11"/>
  <c r="E34" i="11"/>
  <c r="D34" i="11"/>
  <c r="C34" i="11"/>
  <c r="B34" i="11"/>
  <c r="G33" i="11"/>
  <c r="F33" i="11"/>
  <c r="E33" i="11"/>
  <c r="D33" i="11"/>
  <c r="C33" i="11"/>
  <c r="B10" i="11" s="1"/>
  <c r="B33" i="11"/>
  <c r="G32" i="11"/>
  <c r="F32" i="11"/>
  <c r="E32" i="11"/>
  <c r="D32" i="11"/>
  <c r="C32" i="11"/>
  <c r="B9" i="11" s="1"/>
  <c r="B32" i="11"/>
  <c r="G31" i="11"/>
  <c r="B14" i="11" s="1"/>
  <c r="F31" i="11"/>
  <c r="E31" i="11"/>
  <c r="D31" i="11"/>
  <c r="C31" i="11"/>
  <c r="B8" i="11" s="1"/>
  <c r="B31" i="11"/>
  <c r="G30" i="11"/>
  <c r="F30" i="11"/>
  <c r="E30" i="11"/>
  <c r="D30" i="11"/>
  <c r="C30" i="11"/>
  <c r="B30" i="11"/>
  <c r="G29" i="11"/>
  <c r="F29" i="11"/>
  <c r="E29" i="11"/>
  <c r="D29" i="11"/>
  <c r="C29" i="11"/>
  <c r="B29" i="11"/>
  <c r="G28" i="11"/>
  <c r="F28" i="11"/>
  <c r="E28" i="11"/>
  <c r="D28" i="11"/>
  <c r="C28" i="11"/>
  <c r="B28" i="11"/>
  <c r="G27" i="11"/>
  <c r="F27" i="11"/>
  <c r="E27" i="11"/>
  <c r="D27" i="11"/>
  <c r="C27" i="11"/>
  <c r="B27" i="11"/>
  <c r="G26" i="11"/>
  <c r="B19" i="11" s="1"/>
  <c r="F26" i="11"/>
  <c r="E26" i="11"/>
  <c r="D26" i="11"/>
  <c r="C26" i="11"/>
  <c r="B26" i="11"/>
  <c r="G25" i="11"/>
  <c r="F25" i="11"/>
  <c r="E25" i="11"/>
  <c r="D25" i="11"/>
  <c r="C25" i="11"/>
  <c r="B5" i="11" s="1"/>
  <c r="B25" i="11"/>
  <c r="G24" i="11"/>
  <c r="F24" i="11"/>
  <c r="E24" i="11"/>
  <c r="D24" i="11"/>
  <c r="C24" i="11"/>
  <c r="B24" i="11"/>
  <c r="G23" i="11"/>
  <c r="F23" i="11"/>
  <c r="E23" i="11"/>
  <c r="D23" i="11"/>
  <c r="C23" i="11"/>
  <c r="B3" i="11" s="1"/>
  <c r="B23" i="11"/>
  <c r="B12" i="10"/>
  <c r="BA43" i="10"/>
  <c r="AZ43" i="10"/>
  <c r="AY43" i="10"/>
  <c r="AX43" i="10"/>
  <c r="AW43" i="10"/>
  <c r="AV43" i="10"/>
  <c r="AU43" i="10"/>
  <c r="AT43" i="10"/>
  <c r="AS43" i="10"/>
  <c r="AR43" i="10"/>
  <c r="AQ43" i="10"/>
  <c r="AP43" i="10"/>
  <c r="AO43" i="10"/>
  <c r="AN43" i="10"/>
  <c r="AM43" i="10"/>
  <c r="G42" i="10"/>
  <c r="F42" i="10"/>
  <c r="E42" i="10"/>
  <c r="D42" i="10"/>
  <c r="C42" i="10"/>
  <c r="B42" i="10"/>
  <c r="G41" i="10"/>
  <c r="F41" i="10"/>
  <c r="E41" i="10"/>
  <c r="D41" i="10"/>
  <c r="C41" i="10"/>
  <c r="B41" i="10"/>
  <c r="G40" i="10"/>
  <c r="F40" i="10"/>
  <c r="E40" i="10"/>
  <c r="D40" i="10"/>
  <c r="C40" i="10"/>
  <c r="B40" i="10"/>
  <c r="G39" i="10"/>
  <c r="F39" i="10"/>
  <c r="E39" i="10"/>
  <c r="D39" i="10"/>
  <c r="C39" i="10"/>
  <c r="B39" i="10"/>
  <c r="G38" i="10"/>
  <c r="F38" i="10"/>
  <c r="E38" i="10"/>
  <c r="D38" i="10"/>
  <c r="C38" i="10"/>
  <c r="B38" i="10"/>
  <c r="G37" i="10"/>
  <c r="F37" i="10"/>
  <c r="E37" i="10"/>
  <c r="D37" i="10"/>
  <c r="C37" i="10"/>
  <c r="B37" i="10"/>
  <c r="G36" i="10"/>
  <c r="F36" i="10"/>
  <c r="E36" i="10"/>
  <c r="D36" i="10"/>
  <c r="C36" i="10"/>
  <c r="B36" i="10"/>
  <c r="G35" i="10"/>
  <c r="F35" i="10"/>
  <c r="E35" i="10"/>
  <c r="D35" i="10"/>
  <c r="C35" i="10"/>
  <c r="B35" i="10"/>
  <c r="G34" i="10"/>
  <c r="F34" i="10"/>
  <c r="E34" i="10"/>
  <c r="D34" i="10"/>
  <c r="C34" i="10"/>
  <c r="B34" i="10"/>
  <c r="G33" i="10"/>
  <c r="F33" i="10"/>
  <c r="E33" i="10"/>
  <c r="D33" i="10"/>
  <c r="C33" i="10"/>
  <c r="B33" i="10"/>
  <c r="G32" i="10"/>
  <c r="F32" i="10"/>
  <c r="E32" i="10"/>
  <c r="D32" i="10"/>
  <c r="C32" i="10"/>
  <c r="B32" i="10"/>
  <c r="G31" i="10"/>
  <c r="F31" i="10"/>
  <c r="E31" i="10"/>
  <c r="D31" i="10"/>
  <c r="C31" i="10"/>
  <c r="B31" i="10"/>
  <c r="G30" i="10"/>
  <c r="F30" i="10"/>
  <c r="E30" i="10"/>
  <c r="B13" i="10" s="1"/>
  <c r="D30" i="10"/>
  <c r="C30" i="10"/>
  <c r="B30" i="10"/>
  <c r="G29" i="10"/>
  <c r="B18" i="10" s="1"/>
  <c r="F29" i="10"/>
  <c r="E29" i="10"/>
  <c r="D29" i="10"/>
  <c r="C29" i="10"/>
  <c r="B29" i="10"/>
  <c r="G28" i="10"/>
  <c r="F28" i="10"/>
  <c r="E28" i="10"/>
  <c r="B17" i="10" s="1"/>
  <c r="D28" i="10"/>
  <c r="C28" i="10"/>
  <c r="B28" i="10"/>
  <c r="G27" i="10"/>
  <c r="F27" i="10"/>
  <c r="E27" i="10"/>
  <c r="D27" i="10"/>
  <c r="C27" i="10"/>
  <c r="B14" i="10" s="1"/>
  <c r="B27" i="10"/>
  <c r="G26" i="10"/>
  <c r="F26" i="10"/>
  <c r="E26" i="10"/>
  <c r="D26" i="10"/>
  <c r="C26" i="10"/>
  <c r="B26" i="10"/>
  <c r="G25" i="10"/>
  <c r="F25" i="10"/>
  <c r="E25" i="10"/>
  <c r="D25" i="10"/>
  <c r="C25" i="10"/>
  <c r="B10" i="10" s="1"/>
  <c r="B25" i="10"/>
  <c r="G24" i="10"/>
  <c r="F24" i="10"/>
  <c r="E24" i="10"/>
  <c r="D24" i="10"/>
  <c r="C24" i="10"/>
  <c r="B24" i="10"/>
  <c r="G23" i="10"/>
  <c r="F23" i="10"/>
  <c r="E23" i="10"/>
  <c r="D23" i="10"/>
  <c r="C23" i="10"/>
  <c r="B23" i="10"/>
  <c r="C12" i="8"/>
  <c r="C13" i="8"/>
  <c r="BA43" i="9"/>
  <c r="AZ43" i="9"/>
  <c r="AY43" i="9"/>
  <c r="AX43" i="9"/>
  <c r="AW43" i="9"/>
  <c r="AV43" i="9"/>
  <c r="AU43" i="9"/>
  <c r="AT43" i="9"/>
  <c r="AS43" i="9"/>
  <c r="AR43" i="9"/>
  <c r="AQ43" i="9"/>
  <c r="AP43" i="9"/>
  <c r="AO43" i="9"/>
  <c r="AN43" i="9"/>
  <c r="AM43" i="9"/>
  <c r="G42" i="9"/>
  <c r="F42" i="9"/>
  <c r="E42" i="9"/>
  <c r="D42" i="9"/>
  <c r="C42" i="9"/>
  <c r="B42" i="9"/>
  <c r="G41" i="9"/>
  <c r="F41" i="9"/>
  <c r="E41" i="9"/>
  <c r="D41" i="9"/>
  <c r="C41" i="9"/>
  <c r="B41" i="9"/>
  <c r="G40" i="9"/>
  <c r="F40" i="9"/>
  <c r="E40" i="9"/>
  <c r="D40" i="9"/>
  <c r="C40" i="9"/>
  <c r="B40" i="9"/>
  <c r="G39" i="9"/>
  <c r="F39" i="9"/>
  <c r="E39" i="9"/>
  <c r="D39" i="9"/>
  <c r="C39" i="9"/>
  <c r="B39" i="9"/>
  <c r="G38" i="9"/>
  <c r="F38" i="9"/>
  <c r="E38" i="9"/>
  <c r="D38" i="9"/>
  <c r="C38" i="9"/>
  <c r="B38" i="9"/>
  <c r="G37" i="9"/>
  <c r="F37" i="9"/>
  <c r="E37" i="9"/>
  <c r="D37" i="9"/>
  <c r="C37" i="9"/>
  <c r="B37" i="9"/>
  <c r="G36" i="9"/>
  <c r="F36" i="9"/>
  <c r="E36" i="9"/>
  <c r="D36" i="9"/>
  <c r="C36" i="9"/>
  <c r="B36" i="9"/>
  <c r="G35" i="9"/>
  <c r="F35" i="9"/>
  <c r="E35" i="9"/>
  <c r="D35" i="9"/>
  <c r="C35" i="9"/>
  <c r="B35" i="9"/>
  <c r="G34" i="9"/>
  <c r="F34" i="9"/>
  <c r="E34" i="9"/>
  <c r="D34" i="9"/>
  <c r="C34" i="9"/>
  <c r="B34" i="9"/>
  <c r="G33" i="9"/>
  <c r="F33" i="9"/>
  <c r="E33" i="9"/>
  <c r="D33" i="9"/>
  <c r="C33" i="9"/>
  <c r="B33" i="9"/>
  <c r="G32" i="9"/>
  <c r="F32" i="9"/>
  <c r="E32" i="9"/>
  <c r="D32" i="9"/>
  <c r="C32" i="9"/>
  <c r="B32" i="9"/>
  <c r="G31" i="9"/>
  <c r="F31" i="9"/>
  <c r="E31" i="9"/>
  <c r="D31" i="9"/>
  <c r="C31" i="9"/>
  <c r="B31" i="9"/>
  <c r="G30" i="9"/>
  <c r="F30" i="9"/>
  <c r="E30" i="9"/>
  <c r="D30" i="9"/>
  <c r="C30" i="9"/>
  <c r="B30" i="9"/>
  <c r="G29" i="9"/>
  <c r="F29" i="9"/>
  <c r="E29" i="9"/>
  <c r="D29" i="9"/>
  <c r="C29" i="9"/>
  <c r="B29" i="9"/>
  <c r="G28" i="9"/>
  <c r="F28" i="9"/>
  <c r="E28" i="9"/>
  <c r="D28" i="9"/>
  <c r="C28" i="9"/>
  <c r="B28" i="9"/>
  <c r="G27" i="9"/>
  <c r="F27" i="9"/>
  <c r="E27" i="9"/>
  <c r="D27" i="9"/>
  <c r="C27" i="9"/>
  <c r="B8" i="9" s="1"/>
  <c r="B27" i="9"/>
  <c r="G26" i="9"/>
  <c r="F26" i="9"/>
  <c r="E26" i="9"/>
  <c r="D26" i="9"/>
  <c r="C26" i="9"/>
  <c r="B26" i="9"/>
  <c r="G25" i="9"/>
  <c r="F25" i="9"/>
  <c r="E25" i="9"/>
  <c r="D25" i="9"/>
  <c r="C25" i="9"/>
  <c r="B7" i="9" s="1"/>
  <c r="B25" i="9"/>
  <c r="G24" i="9"/>
  <c r="F24" i="9"/>
  <c r="E24" i="9"/>
  <c r="D24" i="9"/>
  <c r="C24" i="9"/>
  <c r="B4" i="9" s="1"/>
  <c r="B24" i="9"/>
  <c r="G23" i="9"/>
  <c r="F23" i="9"/>
  <c r="E23" i="9"/>
  <c r="D23" i="9"/>
  <c r="C23" i="9"/>
  <c r="B3" i="9" s="1"/>
  <c r="B23" i="9"/>
  <c r="G25" i="8"/>
  <c r="G26" i="8"/>
  <c r="G27" i="8"/>
  <c r="G28" i="8"/>
  <c r="G29" i="8"/>
  <c r="G30" i="8"/>
  <c r="G31" i="8"/>
  <c r="G32" i="8"/>
  <c r="G33" i="8"/>
  <c r="G34" i="8"/>
  <c r="G35" i="8"/>
  <c r="G36" i="8"/>
  <c r="G37" i="8"/>
  <c r="G38" i="8"/>
  <c r="G39" i="8"/>
  <c r="G40" i="8"/>
  <c r="G41" i="8"/>
  <c r="G42" i="8"/>
  <c r="G43" i="8"/>
  <c r="G24" i="8"/>
  <c r="E24" i="8"/>
  <c r="C25" i="8"/>
  <c r="C24" i="8"/>
  <c r="AM44" i="8"/>
  <c r="AN44" i="8"/>
  <c r="AO44" i="8"/>
  <c r="AP44" i="8"/>
  <c r="AQ44" i="8"/>
  <c r="AR44" i="8"/>
  <c r="AS44" i="8"/>
  <c r="AT44" i="8"/>
  <c r="AU44" i="8"/>
  <c r="AV44" i="8"/>
  <c r="AW44" i="8"/>
  <c r="AX44" i="8"/>
  <c r="AY44" i="8"/>
  <c r="AZ44" i="8"/>
  <c r="BA44" i="8"/>
  <c r="F25" i="8"/>
  <c r="F26" i="8"/>
  <c r="F27" i="8"/>
  <c r="F28" i="8"/>
  <c r="F29" i="8"/>
  <c r="F30" i="8"/>
  <c r="F31" i="8"/>
  <c r="F32" i="8"/>
  <c r="F33" i="8"/>
  <c r="F34" i="8"/>
  <c r="F35" i="8"/>
  <c r="F36" i="8"/>
  <c r="F37" i="8"/>
  <c r="F38" i="8"/>
  <c r="F39" i="8"/>
  <c r="F40" i="8"/>
  <c r="F41" i="8"/>
  <c r="F42" i="8"/>
  <c r="F43" i="8"/>
  <c r="F24" i="8"/>
  <c r="D25" i="8"/>
  <c r="D26" i="8"/>
  <c r="D27" i="8"/>
  <c r="D28" i="8"/>
  <c r="D29" i="8"/>
  <c r="D30" i="8"/>
  <c r="D31" i="8"/>
  <c r="D32" i="8"/>
  <c r="D33" i="8"/>
  <c r="D34" i="8"/>
  <c r="D35" i="8"/>
  <c r="D36" i="8"/>
  <c r="D37" i="8"/>
  <c r="D38" i="8"/>
  <c r="D39" i="8"/>
  <c r="D40" i="8"/>
  <c r="D41" i="8"/>
  <c r="D42" i="8"/>
  <c r="D43" i="8"/>
  <c r="E25" i="8"/>
  <c r="E26" i="8"/>
  <c r="E27" i="8"/>
  <c r="E28" i="8"/>
  <c r="E29" i="8"/>
  <c r="E30" i="8"/>
  <c r="E31" i="8"/>
  <c r="E32" i="8"/>
  <c r="E33" i="8"/>
  <c r="E34" i="8"/>
  <c r="E35" i="8"/>
  <c r="E36" i="8"/>
  <c r="E37" i="8"/>
  <c r="E38" i="8"/>
  <c r="E39" i="8"/>
  <c r="E40" i="8"/>
  <c r="E41" i="8"/>
  <c r="E42" i="8"/>
  <c r="E43" i="8"/>
  <c r="D24" i="8"/>
  <c r="B29" i="8"/>
  <c r="B30" i="8"/>
  <c r="B31" i="8"/>
  <c r="B32" i="8"/>
  <c r="B33" i="8"/>
  <c r="B34" i="8"/>
  <c r="B35" i="8"/>
  <c r="B36" i="8"/>
  <c r="B37" i="8"/>
  <c r="B38" i="8"/>
  <c r="B39" i="8"/>
  <c r="B40" i="8"/>
  <c r="B41" i="8"/>
  <c r="B42" i="8"/>
  <c r="B43" i="8"/>
  <c r="C26" i="8"/>
  <c r="C27" i="8"/>
  <c r="C28" i="8"/>
  <c r="C29" i="8"/>
  <c r="C30" i="8"/>
  <c r="C31" i="8"/>
  <c r="C32" i="8"/>
  <c r="C33" i="8"/>
  <c r="C34" i="8"/>
  <c r="C35" i="8"/>
  <c r="C36" i="8"/>
  <c r="C37" i="8"/>
  <c r="C38" i="8"/>
  <c r="C39" i="8"/>
  <c r="C40" i="8"/>
  <c r="C41" i="8"/>
  <c r="C42" i="8"/>
  <c r="C43" i="8"/>
  <c r="B25" i="8"/>
  <c r="B26" i="8"/>
  <c r="B27" i="8"/>
  <c r="B28" i="8"/>
  <c r="B24" i="8"/>
  <c r="B7" i="10" l="1"/>
  <c r="B4" i="10"/>
  <c r="B20" i="10" s="1"/>
  <c r="C17" i="10" s="1"/>
  <c r="B12" i="16"/>
  <c r="B3" i="10"/>
  <c r="B13" i="16"/>
  <c r="B21" i="16" s="1"/>
  <c r="C19" i="16" s="1"/>
  <c r="C48" i="18"/>
  <c r="B48" i="18" s="1"/>
  <c r="B4" i="12"/>
  <c r="B4" i="11"/>
  <c r="B11" i="11"/>
  <c r="B12" i="11"/>
  <c r="C39" i="16"/>
  <c r="E39" i="16"/>
  <c r="G39" i="16"/>
  <c r="E43" i="10"/>
  <c r="C10" i="8"/>
  <c r="C7" i="8"/>
  <c r="C14" i="8"/>
  <c r="C6" i="8"/>
  <c r="C3" i="8"/>
  <c r="C21" i="8" s="1"/>
  <c r="B16" i="11"/>
  <c r="B6" i="11"/>
  <c r="B7" i="11"/>
  <c r="C43" i="11"/>
  <c r="B6" i="12"/>
  <c r="B16" i="12"/>
  <c r="B11" i="12"/>
  <c r="B7" i="12"/>
  <c r="C11" i="8"/>
  <c r="C19" i="8"/>
  <c r="C5" i="8"/>
  <c r="C18" i="8"/>
  <c r="C44" i="8"/>
  <c r="G44" i="8"/>
  <c r="C17" i="8"/>
  <c r="C9" i="8"/>
  <c r="C16" i="8"/>
  <c r="C8" i="8"/>
  <c r="C15" i="8"/>
  <c r="C44" i="12"/>
  <c r="E44" i="12"/>
  <c r="G44" i="12"/>
  <c r="E43" i="11"/>
  <c r="G43" i="11"/>
  <c r="C43" i="10"/>
  <c r="G43" i="10"/>
  <c r="B20" i="9"/>
  <c r="C8" i="9" s="1"/>
  <c r="C43" i="9"/>
  <c r="E43" i="9"/>
  <c r="G43" i="9"/>
  <c r="E44" i="8"/>
  <c r="B43" i="11" l="1"/>
  <c r="B20" i="11"/>
  <c r="C3" i="11" s="1"/>
  <c r="B43" i="10"/>
  <c r="B21" i="18"/>
  <c r="C15" i="16"/>
  <c r="C4" i="16"/>
  <c r="C20" i="16"/>
  <c r="C6" i="16"/>
  <c r="C17" i="16"/>
  <c r="C5" i="16"/>
  <c r="C9" i="16"/>
  <c r="C14" i="16"/>
  <c r="C11" i="16"/>
  <c r="C16" i="16"/>
  <c r="C12" i="16"/>
  <c r="C10" i="16"/>
  <c r="C13" i="16"/>
  <c r="C7" i="16"/>
  <c r="C18" i="16"/>
  <c r="C3" i="16"/>
  <c r="C8" i="16"/>
  <c r="B39" i="16"/>
  <c r="C7" i="9"/>
  <c r="C3" i="9"/>
  <c r="B43" i="9"/>
  <c r="C5" i="9"/>
  <c r="C13" i="9"/>
  <c r="C6" i="9"/>
  <c r="C15" i="9"/>
  <c r="C10" i="9"/>
  <c r="C16" i="9"/>
  <c r="C9" i="9"/>
  <c r="C17" i="9"/>
  <c r="C18" i="9"/>
  <c r="C11" i="9"/>
  <c r="C19" i="9"/>
  <c r="C12" i="9"/>
  <c r="C4" i="9"/>
  <c r="B44" i="8"/>
  <c r="B44" i="12"/>
  <c r="B8" i="12"/>
  <c r="C4" i="11"/>
  <c r="C7" i="11"/>
  <c r="C9" i="11"/>
  <c r="C5" i="11"/>
  <c r="C15" i="11"/>
  <c r="C11" i="11"/>
  <c r="C10" i="11"/>
  <c r="C13" i="11"/>
  <c r="C16" i="11"/>
  <c r="C12" i="11"/>
  <c r="C7" i="10"/>
  <c r="C15" i="10"/>
  <c r="C12" i="10"/>
  <c r="C8" i="10"/>
  <c r="C6" i="10"/>
  <c r="C13" i="10"/>
  <c r="C18" i="10"/>
  <c r="C16" i="10"/>
  <c r="C3" i="10"/>
  <c r="C14" i="10"/>
  <c r="C10" i="10"/>
  <c r="C5" i="10"/>
  <c r="C4" i="10"/>
  <c r="C9" i="10"/>
  <c r="C11" i="10"/>
  <c r="C19" i="10"/>
  <c r="C6" i="11" l="1"/>
  <c r="C20" i="11" s="1"/>
  <c r="C8" i="11"/>
  <c r="C18" i="11"/>
  <c r="C17" i="11"/>
  <c r="C19" i="11"/>
  <c r="C14" i="11"/>
  <c r="C17" i="18"/>
  <c r="B50" i="18"/>
  <c r="C19" i="18"/>
  <c r="C10" i="18"/>
  <c r="C6" i="18"/>
  <c r="C14" i="18"/>
  <c r="C20" i="18"/>
  <c r="C18" i="18"/>
  <c r="C8" i="18"/>
  <c r="C7" i="18"/>
  <c r="C15" i="18"/>
  <c r="C16" i="18"/>
  <c r="C13" i="18"/>
  <c r="C4" i="18"/>
  <c r="C5" i="18"/>
  <c r="C3" i="18"/>
  <c r="C12" i="18"/>
  <c r="C9" i="18"/>
  <c r="C11" i="18"/>
  <c r="C21" i="16"/>
  <c r="B21" i="12"/>
  <c r="C8" i="12" s="1"/>
  <c r="C18" i="12"/>
  <c r="C6" i="12"/>
  <c r="C7" i="12"/>
  <c r="C20" i="12"/>
  <c r="C19" i="12"/>
  <c r="C9" i="12"/>
  <c r="C17" i="12"/>
  <c r="C3" i="12"/>
  <c r="C12" i="12"/>
  <c r="C20" i="10"/>
  <c r="C21" i="18" l="1"/>
  <c r="C13" i="12"/>
  <c r="C5" i="12"/>
  <c r="C10" i="12"/>
  <c r="C21" i="12" s="1"/>
  <c r="C15" i="12"/>
  <c r="C11" i="12"/>
  <c r="C14" i="12"/>
  <c r="C4" i="12"/>
  <c r="C16" i="12"/>
</calcChain>
</file>

<file path=xl/sharedStrings.xml><?xml version="1.0" encoding="utf-8"?>
<sst xmlns="http://schemas.openxmlformats.org/spreadsheetml/2006/main" count="5624" uniqueCount="244">
  <si>
    <t>SP_ID</t>
  </si>
  <si>
    <t>SOILNAME_1</t>
  </si>
  <si>
    <t>PERCENT_1</t>
  </si>
  <si>
    <t>SOILCODE_1</t>
  </si>
  <si>
    <t>SOILMOD_1</t>
  </si>
  <si>
    <t>PROFILE_1</t>
  </si>
  <si>
    <t>DEVELOP1_1</t>
  </si>
  <si>
    <t>DEVELOP2_1</t>
  </si>
  <si>
    <t>PM1_1</t>
  </si>
  <si>
    <t>PM2_1</t>
  </si>
  <si>
    <t>LOCSF_1</t>
  </si>
  <si>
    <t>Drain_1</t>
  </si>
  <si>
    <t>TEXTURE_1</t>
  </si>
  <si>
    <t>AWHC120_1</t>
  </si>
  <si>
    <t>SOILSYM_1</t>
  </si>
  <si>
    <t>SOILNAME_2</t>
  </si>
  <si>
    <t>PERCENT_2</t>
  </si>
  <si>
    <t>SOILCODE_2</t>
  </si>
  <si>
    <t>SOILMOD_2</t>
  </si>
  <si>
    <t>PROFILE_2</t>
  </si>
  <si>
    <t>DEVELOP1_2</t>
  </si>
  <si>
    <t>DEVELOP2_2</t>
  </si>
  <si>
    <t>PM1_2</t>
  </si>
  <si>
    <t>PM2_2</t>
  </si>
  <si>
    <t>LOCSF_2</t>
  </si>
  <si>
    <t>Drain_2</t>
  </si>
  <si>
    <t>TEXTURE_2</t>
  </si>
  <si>
    <t>AWHC120_2</t>
  </si>
  <si>
    <t>SOILSYM_2</t>
  </si>
  <si>
    <t>SOILNAME_3</t>
  </si>
  <si>
    <t>PERCENT_3</t>
  </si>
  <si>
    <t>SOILCODE_3</t>
  </si>
  <si>
    <t>SOILMOD_3</t>
  </si>
  <si>
    <t>PROFILE_3</t>
  </si>
  <si>
    <t>DEVELOP1_3</t>
  </si>
  <si>
    <t>DEVELOP2_3</t>
  </si>
  <si>
    <t>PM1_3</t>
  </si>
  <si>
    <t>PM2_3</t>
  </si>
  <si>
    <t>LOCSF_3</t>
  </si>
  <si>
    <t>Drain_3</t>
  </si>
  <si>
    <t>TEXTURE_3</t>
  </si>
  <si>
    <t>AWHC120_3</t>
  </si>
  <si>
    <t>SOILSYM_3</t>
  </si>
  <si>
    <t>FFP</t>
  </si>
  <si>
    <t>DD5</t>
  </si>
  <si>
    <t>Shape_Area</t>
  </si>
  <si>
    <t>watershed</t>
  </si>
  <si>
    <t>CANSIS100K4540_7753</t>
  </si>
  <si>
    <t>STRATA</t>
  </si>
  <si>
    <t>SRA</t>
  </si>
  <si>
    <t xml:space="preserve"> </t>
  </si>
  <si>
    <t>O.HFP</t>
  </si>
  <si>
    <t>COLL</t>
  </si>
  <si>
    <t>RKUD</t>
  </si>
  <si>
    <t>-</t>
  </si>
  <si>
    <t>BCSRA~~~~~N</t>
  </si>
  <si>
    <t>QUIMPER</t>
  </si>
  <si>
    <t>QIM</t>
  </si>
  <si>
    <t>DU.HFP</t>
  </si>
  <si>
    <t>TILL</t>
  </si>
  <si>
    <t>W</t>
  </si>
  <si>
    <t>SL</t>
  </si>
  <si>
    <t>BCQIM~~~~~N</t>
  </si>
  <si>
    <t>http://sis.agr.gc.ca/cansis/soils/bc/QIM/~~~~~/N/description.html</t>
  </si>
  <si>
    <t>soil1_weeks</t>
  </si>
  <si>
    <t>CANSIS100K4540_7755</t>
  </si>
  <si>
    <t>ROSSITER</t>
  </si>
  <si>
    <t>RTE</t>
  </si>
  <si>
    <t>N</t>
  </si>
  <si>
    <t>RKIA</t>
  </si>
  <si>
    <t>BCRTE~~~~~N</t>
  </si>
  <si>
    <t>http://sis.agr.gc.ca/cansis/soils/bc/RTE/~~~~~/N/description.html</t>
  </si>
  <si>
    <t>CANSIS100K4540_7785</t>
  </si>
  <si>
    <t>FLEETWOOD</t>
  </si>
  <si>
    <t>FEE</t>
  </si>
  <si>
    <t>BCFEE~~~~~N</t>
  </si>
  <si>
    <t>ZEBRIO</t>
  </si>
  <si>
    <t>ZEB</t>
  </si>
  <si>
    <t>BCZEB~~~~~N</t>
  </si>
  <si>
    <t>ESPINOSA</t>
  </si>
  <si>
    <t>ESP</t>
  </si>
  <si>
    <t>FLUV</t>
  </si>
  <si>
    <t>BCESP~~~~~N</t>
  </si>
  <si>
    <t>CANSIS100K4540_7803</t>
  </si>
  <si>
    <t>PACHENA</t>
  </si>
  <si>
    <t>PAC</t>
  </si>
  <si>
    <t>BCPAC~~~~~N</t>
  </si>
  <si>
    <t>KILDONAN</t>
  </si>
  <si>
    <t>KIL</t>
  </si>
  <si>
    <t>BCKIL~~~~~N</t>
  </si>
  <si>
    <t>CANSIS100K4540_7807</t>
  </si>
  <si>
    <t>CANSIS100K4540_7844</t>
  </si>
  <si>
    <t>CANSIS100K4540_7863</t>
  </si>
  <si>
    <t>CANSIS100K4540_7867</t>
  </si>
  <si>
    <t>REEGAN</t>
  </si>
  <si>
    <t>REE</t>
  </si>
  <si>
    <t>MW</t>
  </si>
  <si>
    <t>L</t>
  </si>
  <si>
    <t>BCREE~~~~~N</t>
  </si>
  <si>
    <t>http://sis.agr.gc.ca/cansis/soils/bc/REE/~~~~~/N/description.html</t>
  </si>
  <si>
    <t>HONEYMOON</t>
  </si>
  <si>
    <t>HOE</t>
  </si>
  <si>
    <t>GLFL</t>
  </si>
  <si>
    <t>R</t>
  </si>
  <si>
    <t>BCHOE~~~~~N</t>
  </si>
  <si>
    <t>http://sis.agr.gc.ca/cansis/soils/bc/HOE/~~~~~/N/description.html</t>
  </si>
  <si>
    <t>CANSIS100K4540_7878</t>
  </si>
  <si>
    <t>ARTLISH</t>
  </si>
  <si>
    <t>ARL</t>
  </si>
  <si>
    <t>T.M</t>
  </si>
  <si>
    <t>UNDO</t>
  </si>
  <si>
    <t>BCARL~~~~~N</t>
  </si>
  <si>
    <t>CANSIS100K4540_7894</t>
  </si>
  <si>
    <t>OPEN WATER</t>
  </si>
  <si>
    <t>ZZZ</t>
  </si>
  <si>
    <t>-.-</t>
  </si>
  <si>
    <t>BCZZZ~~~~~N</t>
  </si>
  <si>
    <t>http://sis.agr.gc.ca/cansis/soils/bc/ZZZ/~~~~~/N/description.html</t>
  </si>
  <si>
    <t>CANSIS100K4540_7908</t>
  </si>
  <si>
    <t>CANSIS100K4540_7912</t>
  </si>
  <si>
    <t>HERBERT</t>
  </si>
  <si>
    <t>HER</t>
  </si>
  <si>
    <t>BCHER~~~~~N</t>
  </si>
  <si>
    <t>HEALEY</t>
  </si>
  <si>
    <t>HEY</t>
  </si>
  <si>
    <t>BCHEY~~~~~N</t>
  </si>
  <si>
    <t>CANSIS100K4540_7945</t>
  </si>
  <si>
    <t>soil1_chriscrk</t>
  </si>
  <si>
    <t>CANSIS100K4540_7830</t>
  </si>
  <si>
    <t>soil1_leechhead</t>
  </si>
  <si>
    <t>CANSIS100K4540_7903</t>
  </si>
  <si>
    <t>CULLITE</t>
  </si>
  <si>
    <t>CUT</t>
  </si>
  <si>
    <t>BCCUT~~~~~N</t>
  </si>
  <si>
    <t>soil1_cragg</t>
  </si>
  <si>
    <t>CANSIS100K4540_7858</t>
  </si>
  <si>
    <t>CANSIS100K4540_7860</t>
  </si>
  <si>
    <t>CANSIS100K4540_7861</t>
  </si>
  <si>
    <t>CANSIS100K4540_7873</t>
  </si>
  <si>
    <t>CANSIS100K4540_7937</t>
  </si>
  <si>
    <t>UNDIFFERENTIATED BEDROCK</t>
  </si>
  <si>
    <t>$UR</t>
  </si>
  <si>
    <t>BC$UR~~~~~N</t>
  </si>
  <si>
    <t>http://sis.agr.gc.ca/cansis/soils/bc/$UR/~~~~~/N/description.html</t>
  </si>
  <si>
    <t>CANSIS100K4540_7965</t>
  </si>
  <si>
    <t>soil1_wleech</t>
  </si>
  <si>
    <t>CANSIS100K4540_7984</t>
  </si>
  <si>
    <t>CANSIS100K4540_8062</t>
  </si>
  <si>
    <t>CANSIS100K4540_8084</t>
  </si>
  <si>
    <t>ROBERTSON</t>
  </si>
  <si>
    <t>ROT</t>
  </si>
  <si>
    <t>BCROT~~~~~N</t>
  </si>
  <si>
    <t>area</t>
  </si>
  <si>
    <t>Soil Type</t>
  </si>
  <si>
    <t>Area</t>
  </si>
  <si>
    <t>Percent</t>
  </si>
  <si>
    <t>Total</t>
  </si>
  <si>
    <t>Watershed</t>
  </si>
  <si>
    <t>Soil 1</t>
  </si>
  <si>
    <t>Soil 2</t>
  </si>
  <si>
    <t>Soil 3</t>
  </si>
  <si>
    <t>Total Area</t>
  </si>
  <si>
    <t>Chris Creek Watershed</t>
  </si>
  <si>
    <t>Area (m2)</t>
  </si>
  <si>
    <t>Leechhead Watershed</t>
  </si>
  <si>
    <t>NO DATA</t>
  </si>
  <si>
    <t>no data</t>
  </si>
  <si>
    <t>Weeks Watershed</t>
  </si>
  <si>
    <t>Soil type description</t>
  </si>
  <si>
    <t>Does not currently exist on Federal Site, find in Soil Management Handbook</t>
  </si>
  <si>
    <t>Soil Name</t>
  </si>
  <si>
    <t>Soil
 reference
 guide</t>
  </si>
  <si>
    <t>Parent material 1</t>
  </si>
  <si>
    <t>Parent material 2</t>
  </si>
  <si>
    <t>Drainage</t>
  </si>
  <si>
    <t>Texture</t>
  </si>
  <si>
    <t>Development</t>
  </si>
  <si>
    <t>Well Drained</t>
  </si>
  <si>
    <t>Moderately Well Drained</t>
  </si>
  <si>
    <t>Rapidly drained</t>
  </si>
  <si>
    <t>West Leech Watershed</t>
  </si>
  <si>
    <t>soil1_leech_tunnel</t>
  </si>
  <si>
    <t>Cragg Creek Watershed</t>
  </si>
  <si>
    <t>Leech head Watershed</t>
  </si>
  <si>
    <t>Leech Tunnel Watershed</t>
  </si>
  <si>
    <t>Weeks-crk</t>
  </si>
  <si>
    <t>Chris-crk</t>
  </si>
  <si>
    <t>Leech-head</t>
  </si>
  <si>
    <t>Cragg-crk</t>
  </si>
  <si>
    <t>West-Leech</t>
  </si>
  <si>
    <t>Leech-Tunnel</t>
  </si>
  <si>
    <t>Parent/Development</t>
  </si>
  <si>
    <t>-/-</t>
  </si>
  <si>
    <t>COLL / O.HFP</t>
  </si>
  <si>
    <t>FLUV / DU.HFP</t>
  </si>
  <si>
    <t>GLFL / DU.HFP</t>
  </si>
  <si>
    <t>TILL / DU.HFP</t>
  </si>
  <si>
    <t>TILL / O.HFP</t>
  </si>
  <si>
    <t>UNDO / T.M</t>
  </si>
  <si>
    <t>fraction of basin area</t>
  </si>
  <si>
    <t>percent of basin area</t>
  </si>
  <si>
    <t>total</t>
  </si>
  <si>
    <t>Order</t>
  </si>
  <si>
    <t>Great Group</t>
  </si>
  <si>
    <t>characteristics</t>
  </si>
  <si>
    <t>water table</t>
  </si>
  <si>
    <t>Parent materials</t>
  </si>
  <si>
    <t>texture</t>
  </si>
  <si>
    <t>Chemical properties</t>
  </si>
  <si>
    <t>Mode of deposition</t>
  </si>
  <si>
    <t>Orthic Humo-Ferric Podzol</t>
  </si>
  <si>
    <t>Podzolic</t>
  </si>
  <si>
    <t>Humo-Ferric Podzol</t>
  </si>
  <si>
    <t xml:space="preserve">They have a podzolic B horizon at least 10 cm thick (Bf or thin Bhf and Bf)…. They do not have a Bh horizon at least 10 cm thick, a Bhf horizon at least 10 cm thick, an ortstein horizon at least 3 cm thick, a placic horizon, a duric horizon, a fragipan, a Bt horizon, an Ah horizon at least 10 cm thick, nor evidence of gleying in the form of distinct or prominent mottles within 1 m of the surface. </t>
  </si>
  <si>
    <t>The water table is not present in the soil at any time.</t>
  </si>
  <si>
    <t>well drained. Water is removed from the soil readily but not rapidly. Excess water flows downward readily into underlying pervious material or laterally as subsurface flow. Soils have intermediate available water storage capacity (4-5 cm) within the control section, and are generally intermediate in texture and depth. Water source is precipitation. On slopes subsurface flow may occur for short durations, but additions are equaled by losses.</t>
  </si>
  <si>
    <t>Colluvial</t>
  </si>
  <si>
    <t>Medium Skeletal</t>
  </si>
  <si>
    <t>Strongly Acidic (pH &lt; 5.6)</t>
  </si>
  <si>
    <t>Massive to moderately-well stratified, nonsorted to poorly sorted sediments with any range of particle sizes from clay to boulders that have reached their present position only by direct, gravity-induced movement. Processes include slow displacements such as creep and solifluction and rapid movements such as earth flows.</t>
  </si>
  <si>
    <t xml:space="preserve">Duric Humo-Ferric Podzol </t>
  </si>
  <si>
    <t>They differ from Orthic Humo-Ferric Podzols by having a duric horizon within the control section. A duric horizon is a strongly cemented horizon that does not satisfy the criteria of a podzolic B horizon. Usually it has an abrupt upper boundary to an overlying podzolic B horizon and a diffuse lower boundary at least 50 cm below.</t>
  </si>
  <si>
    <t>Morainal (Till)</t>
  </si>
  <si>
    <t>Moderately Coarse</t>
  </si>
  <si>
    <t>Medium acid to neutral (pH 5.6 - 7.4)</t>
  </si>
  <si>
    <t>Morainal material (till) deposited by glacial ice: a mixture of boulders, sand, silt, and clay.</t>
  </si>
  <si>
    <t>Glaciofluvial</t>
  </si>
  <si>
    <t>Coarse Skeletal</t>
  </si>
  <si>
    <t>Material moved by glaciers and subsequently sorted and deposited by streams flowing from the melting ice. The deposits are stratified and may occur in the form of outwash plains, deltas, kames eskers, and kame terraces. See also glacial drift and till.</t>
  </si>
  <si>
    <t>Undifferentiated organic</t>
  </si>
  <si>
    <t>A layered sequence of more than three undifferentiated types of organic material (&gt;30% organic matter by weight).</t>
  </si>
  <si>
    <t>Parent material 2 (bedrock)</t>
  </si>
  <si>
    <t>Bedrock, undifferentiated</t>
  </si>
  <si>
    <t>Igneous, acidic bedrock (dominantly granite)</t>
  </si>
  <si>
    <t>Terric Mesisol</t>
  </si>
  <si>
    <t>Very poor</t>
  </si>
  <si>
    <t>http://www.env.gov.bc.ca/esd/distdata/ecosystems/Soils_Reports/bc44_report.pdf</t>
  </si>
  <si>
    <t>Colluvial (O-HFP)</t>
  </si>
  <si>
    <t>Morainal / Till (DU-HFP)</t>
  </si>
  <si>
    <t>Morainal / Till (O-HFP)</t>
  </si>
  <si>
    <t>Fluvial (DU-HFP)</t>
  </si>
  <si>
    <t>Glaciofluvial (DU-HFP)</t>
  </si>
  <si>
    <t>Undifferentiated organic (Terric Mesisol)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</si>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</sst>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7030A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66FFFF"/>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7">
    <xf numFmtId="0" fontId="0" fillId="0" borderId="0" xfId="0"/>
    <xf numFmtId="0" fontId="16" fillId="0" borderId="0" xfId="0" applyFont="1"/>
    <xf numFmtId="164" fontId="0" fillId="0" borderId="0" xfId="1" applyNumberFormat="1" applyFont="1"/>
    <xf numFmtId="164" fontId="16" fillId="0" borderId="0" xfId="1" applyNumberFormat="1" applyFont="1"/>
    <xf numFmtId="0" fontId="0" fillId="0" borderId="0" xfId="0" applyFont="1"/>
    <xf numFmtId="0" fontId="0" fillId="34" borderId="0" xfId="0" applyFont="1" applyFill="1"/>
    <xf numFmtId="0" fontId="0" fillId="33" borderId="0" xfId="0" applyFont="1" applyFill="1"/>
    <xf numFmtId="0" fontId="16" fillId="0" borderId="0" xfId="0" applyFont="1" applyAlignment="1">
      <alignment wrapText="1"/>
    </xf>
    <xf numFmtId="0" fontId="18" fillId="0" borderId="0" xfId="43"/>
    <xf numFmtId="0" fontId="19" fillId="0" borderId="0" xfId="0" applyFont="1" applyFill="1"/>
    <xf numFmtId="0" fontId="19" fillId="0" borderId="0" xfId="0" applyFont="1"/>
    <xf numFmtId="0" fontId="0" fillId="34" borderId="0" xfId="0" applyFill="1"/>
    <xf numFmtId="0" fontId="16" fillId="35" borderId="0" xfId="0" applyFont="1" applyFill="1"/>
    <xf numFmtId="0" fontId="16" fillId="0" borderId="10" xfId="0" applyFont="1" applyBorder="1"/>
    <xf numFmtId="2" fontId="0" fillId="0" borderId="0" xfId="0" applyNumberFormat="1"/>
    <xf numFmtId="165" fontId="0" fillId="0" borderId="0" xfId="0" applyNumberFormat="1"/>
    <xf numFmtId="0" fontId="16" fillId="0" borderId="11" xfId="0" applyFont="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98">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
      <fill>
        <patternFill>
          <bgColor rgb="FF66FFFF"/>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theme="0" tint="-0.14996795556505021"/>
        </patternFill>
      </fill>
    </dxf>
    <dxf>
      <fill>
        <patternFill>
          <bgColor theme="3" tint="0.59996337778862885"/>
        </patternFill>
      </fill>
    </dxf>
    <dxf>
      <fill>
        <patternFill>
          <bgColor theme="5" tint="0.39994506668294322"/>
        </patternFill>
      </fill>
    </dxf>
    <dxf>
      <fill>
        <patternFill>
          <bgColor theme="7" tint="0.59996337778862885"/>
        </patternFill>
      </fill>
    </dxf>
    <dxf>
      <fill>
        <patternFill>
          <bgColor rgb="FFFF66FF"/>
        </patternFill>
      </fill>
    </dxf>
    <dxf>
      <fill>
        <patternFill>
          <bgColor theme="5" tint="-0.24994659260841701"/>
        </patternFill>
      </fill>
    </dxf>
  </dxfs>
  <tableStyles count="0" defaultTableStyle="TableStyleMedium2" defaultPivotStyle="PivotStyleLight16"/>
  <colors>
    <mruColors>
      <color rgb="FF66FFFF"/>
      <color rgb="FFFF66FF"/>
      <color rgb="FF99FF33"/>
      <color rgb="FFFF6600"/>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is.agr.gc.ca/cansis/soils/bc/HOE/~~~~~/N/description.html" TargetMode="External"/><Relationship Id="rId2" Type="http://schemas.openxmlformats.org/officeDocument/2006/relationships/hyperlink" Target="http://sis.agr.gc.ca/cansis/soils/bc/RTE/~~~~~/N/description.html" TargetMode="External"/><Relationship Id="rId1" Type="http://schemas.openxmlformats.org/officeDocument/2006/relationships/hyperlink" Target="http://sis.agr.gc.ca/cansis/soils/bc/QIM/~~~~~/N/description.html" TargetMode="External"/><Relationship Id="rId4" Type="http://schemas.openxmlformats.org/officeDocument/2006/relationships/hyperlink" Target="http://sis.agr.gc.ca/cansis/soils/bc/ZZZ/~~~~~/N/descrip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FD86-AB5F-4BAE-BE28-CCC5B6488B0E}">
  <dimension ref="A2:S39"/>
  <sheetViews>
    <sheetView tabSelected="1" topLeftCell="H1" workbookViewId="0">
      <selection activeCell="K30" sqref="K30"/>
    </sheetView>
  </sheetViews>
  <sheetFormatPr defaultRowHeight="15" x14ac:dyDescent="0.25"/>
  <cols>
    <col min="1" max="1" width="27.5703125" bestFit="1" customWidth="1"/>
    <col min="2" max="2" width="16.28515625" bestFit="1" customWidth="1"/>
    <col min="3" max="3" width="24.7109375" bestFit="1" customWidth="1"/>
    <col min="4" max="4" width="14.7109375" customWidth="1"/>
    <col min="5" max="5" width="18.7109375" bestFit="1" customWidth="1"/>
    <col min="6" max="6" width="21.140625" customWidth="1"/>
    <col min="7" max="7" width="48.7109375" bestFit="1" customWidth="1"/>
    <col min="8" max="8" width="12.140625" bestFit="1" customWidth="1"/>
    <col min="9" max="9" width="11.42578125" bestFit="1" customWidth="1"/>
    <col min="10" max="10" width="9.5703125" bestFit="1" customWidth="1"/>
    <col min="11" max="11" width="11.5703125" bestFit="1" customWidth="1"/>
    <col min="12" max="12" width="13.28515625" bestFit="1" customWidth="1"/>
  </cols>
  <sheetData>
    <row r="2" spans="1:19" x14ac:dyDescent="0.25">
      <c r="H2" s="16" t="s">
        <v>199</v>
      </c>
      <c r="I2" s="16"/>
      <c r="J2" s="16"/>
      <c r="K2" s="16"/>
      <c r="L2" s="16"/>
      <c r="M2" s="16"/>
      <c r="N2" s="16" t="s">
        <v>200</v>
      </c>
      <c r="O2" s="16"/>
      <c r="P2" s="16"/>
      <c r="Q2" s="16"/>
      <c r="R2" s="16"/>
      <c r="S2" s="16"/>
    </row>
    <row r="3" spans="1:19" x14ac:dyDescent="0.25">
      <c r="A3" s="1" t="s">
        <v>170</v>
      </c>
      <c r="B3" s="1" t="s">
        <v>172</v>
      </c>
      <c r="C3" s="1" t="s">
        <v>231</v>
      </c>
      <c r="D3" s="1" t="s">
        <v>174</v>
      </c>
      <c r="E3" s="1" t="s">
        <v>175</v>
      </c>
      <c r="F3" s="1" t="s">
        <v>176</v>
      </c>
      <c r="G3" s="12" t="s">
        <v>191</v>
      </c>
      <c r="H3" s="13" t="s">
        <v>185</v>
      </c>
      <c r="I3" s="13" t="s">
        <v>186</v>
      </c>
      <c r="J3" s="13" t="s">
        <v>187</v>
      </c>
      <c r="K3" s="13" t="s">
        <v>188</v>
      </c>
      <c r="L3" s="13" t="s">
        <v>189</v>
      </c>
      <c r="M3" s="13" t="s">
        <v>190</v>
      </c>
      <c r="N3" s="13" t="s">
        <v>185</v>
      </c>
      <c r="O3" s="13" t="s">
        <v>186</v>
      </c>
      <c r="P3" s="13" t="s">
        <v>187</v>
      </c>
      <c r="Q3" s="13" t="s">
        <v>188</v>
      </c>
      <c r="R3" s="13" t="s">
        <v>189</v>
      </c>
      <c r="S3" s="13" t="s">
        <v>190</v>
      </c>
    </row>
    <row r="4" spans="1:19" x14ac:dyDescent="0.25">
      <c r="A4" t="s">
        <v>113</v>
      </c>
      <c r="B4" t="s">
        <v>54</v>
      </c>
      <c r="C4" t="s">
        <v>54</v>
      </c>
      <c r="D4" t="s">
        <v>54</v>
      </c>
      <c r="E4" t="s">
        <v>54</v>
      </c>
      <c r="F4" t="s">
        <v>54</v>
      </c>
      <c r="G4" t="s">
        <v>243</v>
      </c>
      <c r="H4" s="14">
        <v>3.4273504809395161E-3</v>
      </c>
      <c r="I4" s="14">
        <v>0</v>
      </c>
      <c r="J4" s="14">
        <v>1.9407233218515345E-3</v>
      </c>
      <c r="K4" s="14">
        <v>0.1226114279460444</v>
      </c>
      <c r="L4" s="14">
        <v>0</v>
      </c>
      <c r="M4" s="14">
        <v>3.6514477993972456E-2</v>
      </c>
      <c r="N4" s="14">
        <f t="shared" ref="N4:N20" si="0">H4*100</f>
        <v>0.34273504809395161</v>
      </c>
      <c r="O4" s="14">
        <f t="shared" ref="O4:O20" si="1">I4*100</f>
        <v>0</v>
      </c>
      <c r="P4" s="14">
        <f t="shared" ref="P4:P20" si="2">J4*100</f>
        <v>0.19407233218515343</v>
      </c>
      <c r="Q4" s="14">
        <f t="shared" ref="Q4:Q20" si="3">K4*100</f>
        <v>12.26114279460444</v>
      </c>
      <c r="R4" s="14">
        <f t="shared" ref="R4:R20" si="4">L4*100</f>
        <v>0</v>
      </c>
      <c r="S4" s="14">
        <f t="shared" ref="S4:S20" si="5">M4*100</f>
        <v>3.6514477993972458</v>
      </c>
    </row>
    <row r="5" spans="1:19" x14ac:dyDescent="0.25">
      <c r="A5" t="s">
        <v>48</v>
      </c>
      <c r="B5" t="s">
        <v>52</v>
      </c>
      <c r="C5" t="s">
        <v>53</v>
      </c>
      <c r="D5" t="s">
        <v>54</v>
      </c>
      <c r="F5" t="s">
        <v>51</v>
      </c>
      <c r="G5" t="s">
        <v>237</v>
      </c>
      <c r="H5" s="14">
        <v>0.12509087238934447</v>
      </c>
      <c r="I5" s="14">
        <v>0.24185369217261901</v>
      </c>
      <c r="J5" s="14">
        <v>0.14112651739432705</v>
      </c>
      <c r="K5" s="14">
        <v>0.3013120697831112</v>
      </c>
      <c r="L5" s="14">
        <v>0</v>
      </c>
      <c r="M5" s="14">
        <v>0.12944206209563644</v>
      </c>
      <c r="N5" s="14">
        <f t="shared" si="0"/>
        <v>12.509087238934447</v>
      </c>
      <c r="O5" s="14">
        <f t="shared" si="1"/>
        <v>24.185369217261901</v>
      </c>
      <c r="P5" s="14">
        <f t="shared" si="2"/>
        <v>14.112651739432705</v>
      </c>
      <c r="Q5" s="14">
        <f t="shared" si="3"/>
        <v>30.13120697831112</v>
      </c>
      <c r="R5" s="14">
        <f t="shared" si="4"/>
        <v>0</v>
      </c>
      <c r="S5" s="14">
        <f t="shared" si="5"/>
        <v>12.944206209563644</v>
      </c>
    </row>
    <row r="6" spans="1:19" x14ac:dyDescent="0.25">
      <c r="A6" t="s">
        <v>66</v>
      </c>
      <c r="B6" s="10" t="s">
        <v>52</v>
      </c>
      <c r="C6" t="s">
        <v>69</v>
      </c>
      <c r="D6" t="s">
        <v>177</v>
      </c>
      <c r="E6" t="s">
        <v>61</v>
      </c>
      <c r="F6" t="s">
        <v>51</v>
      </c>
      <c r="G6" t="s">
        <v>237</v>
      </c>
      <c r="H6" s="14">
        <v>7.3467967327354944E-2</v>
      </c>
      <c r="I6" s="14">
        <v>0.23896823899081571</v>
      </c>
      <c r="J6" s="14">
        <v>0.14705310666213195</v>
      </c>
      <c r="K6" s="14">
        <v>0.15428690346190316</v>
      </c>
      <c r="L6" s="14">
        <v>0</v>
      </c>
      <c r="M6" s="14">
        <v>8.5743488520930861E-2</v>
      </c>
      <c r="N6" s="14">
        <f t="shared" si="0"/>
        <v>7.3467967327354948</v>
      </c>
      <c r="O6" s="14">
        <f t="shared" si="1"/>
        <v>23.896823899081571</v>
      </c>
      <c r="P6" s="14">
        <f t="shared" si="2"/>
        <v>14.705310666213196</v>
      </c>
      <c r="Q6" s="14">
        <f t="shared" si="3"/>
        <v>15.428690346190315</v>
      </c>
      <c r="R6" s="14">
        <f t="shared" si="4"/>
        <v>0</v>
      </c>
      <c r="S6" s="14">
        <f t="shared" si="5"/>
        <v>8.5743488520930864</v>
      </c>
    </row>
    <row r="7" spans="1:19" x14ac:dyDescent="0.25">
      <c r="A7" t="s">
        <v>76</v>
      </c>
      <c r="B7" t="s">
        <v>52</v>
      </c>
      <c r="D7" t="s">
        <v>54</v>
      </c>
      <c r="F7" t="s">
        <v>51</v>
      </c>
      <c r="G7" t="s">
        <v>237</v>
      </c>
      <c r="H7" s="14">
        <v>0.14927351534510411</v>
      </c>
      <c r="I7" s="14">
        <v>0</v>
      </c>
      <c r="J7" s="14">
        <v>8.5691283958603398E-2</v>
      </c>
      <c r="K7" s="14">
        <v>0</v>
      </c>
      <c r="L7" s="14">
        <v>0.30145847407474391</v>
      </c>
      <c r="M7" s="14">
        <v>0.10193988436350924</v>
      </c>
      <c r="N7" s="14">
        <f t="shared" si="0"/>
        <v>14.927351534510411</v>
      </c>
      <c r="O7" s="14">
        <f t="shared" si="1"/>
        <v>0</v>
      </c>
      <c r="P7" s="14">
        <f t="shared" si="2"/>
        <v>8.5691283958603393</v>
      </c>
      <c r="Q7" s="14">
        <f t="shared" si="3"/>
        <v>0</v>
      </c>
      <c r="R7" s="14">
        <f t="shared" si="4"/>
        <v>30.145847407474392</v>
      </c>
      <c r="S7" s="14">
        <f t="shared" si="5"/>
        <v>10.193988436350924</v>
      </c>
    </row>
    <row r="8" spans="1:19" x14ac:dyDescent="0.25">
      <c r="A8" t="s">
        <v>123</v>
      </c>
      <c r="B8" t="s">
        <v>52</v>
      </c>
      <c r="C8" t="s">
        <v>53</v>
      </c>
      <c r="D8" t="s">
        <v>54</v>
      </c>
      <c r="E8" t="s">
        <v>54</v>
      </c>
      <c r="F8" t="s">
        <v>51</v>
      </c>
      <c r="G8" t="s">
        <v>237</v>
      </c>
      <c r="H8" s="14">
        <v>6.9440682492767442E-2</v>
      </c>
      <c r="I8" s="14">
        <v>0</v>
      </c>
      <c r="J8" s="14">
        <v>6.0621877755177106E-2</v>
      </c>
      <c r="K8" s="14">
        <v>6.8911045048357499E-3</v>
      </c>
      <c r="L8" s="14">
        <v>0.10124802125205541</v>
      </c>
      <c r="M8" s="14">
        <v>0.10968805774450364</v>
      </c>
      <c r="N8" s="14">
        <f t="shared" si="0"/>
        <v>6.9440682492767438</v>
      </c>
      <c r="O8" s="14">
        <f t="shared" si="1"/>
        <v>0</v>
      </c>
      <c r="P8" s="14">
        <f t="shared" si="2"/>
        <v>6.0621877755177103</v>
      </c>
      <c r="Q8" s="14">
        <f t="shared" si="3"/>
        <v>0.689110450483575</v>
      </c>
      <c r="R8" s="14">
        <f t="shared" si="4"/>
        <v>10.124802125205541</v>
      </c>
      <c r="S8" s="14">
        <f t="shared" si="5"/>
        <v>10.968805774450365</v>
      </c>
    </row>
    <row r="9" spans="1:19" x14ac:dyDescent="0.25">
      <c r="A9" t="s">
        <v>149</v>
      </c>
      <c r="B9" t="s">
        <v>52</v>
      </c>
      <c r="C9" t="s">
        <v>53</v>
      </c>
      <c r="D9" t="s">
        <v>54</v>
      </c>
      <c r="F9" t="s">
        <v>51</v>
      </c>
      <c r="G9" t="s">
        <v>237</v>
      </c>
      <c r="H9" s="14">
        <v>0</v>
      </c>
      <c r="I9" s="14">
        <v>0</v>
      </c>
      <c r="J9" s="14">
        <v>0</v>
      </c>
      <c r="K9" s="14">
        <v>0</v>
      </c>
      <c r="L9" s="14">
        <v>5.0698665944112216E-2</v>
      </c>
      <c r="M9" s="14">
        <v>1.3600936814986588E-2</v>
      </c>
      <c r="N9" s="14">
        <f t="shared" si="0"/>
        <v>0</v>
      </c>
      <c r="O9" s="14">
        <f t="shared" si="1"/>
        <v>0</v>
      </c>
      <c r="P9" s="14">
        <f t="shared" si="2"/>
        <v>0</v>
      </c>
      <c r="Q9" s="14">
        <f t="shared" si="3"/>
        <v>0</v>
      </c>
      <c r="R9" s="14">
        <f t="shared" si="4"/>
        <v>5.0698665944112218</v>
      </c>
      <c r="S9" s="14">
        <f t="shared" si="5"/>
        <v>1.3600936814986588</v>
      </c>
    </row>
    <row r="10" spans="1:19" x14ac:dyDescent="0.25">
      <c r="A10" t="s">
        <v>131</v>
      </c>
      <c r="B10" t="s">
        <v>52</v>
      </c>
      <c r="C10" t="s">
        <v>69</v>
      </c>
      <c r="D10" t="s">
        <v>177</v>
      </c>
      <c r="E10" t="s">
        <v>61</v>
      </c>
      <c r="F10" t="s">
        <v>51</v>
      </c>
      <c r="G10" t="s">
        <v>237</v>
      </c>
      <c r="H10" s="14">
        <v>0</v>
      </c>
      <c r="I10" s="14">
        <v>0</v>
      </c>
      <c r="J10" s="14">
        <v>6.0095123071779279E-3</v>
      </c>
      <c r="K10" s="14">
        <v>9.6434127820763608E-3</v>
      </c>
      <c r="L10" s="14">
        <v>1.2661979455471673E-2</v>
      </c>
      <c r="M10" s="14">
        <v>2.2389783677199994E-2</v>
      </c>
      <c r="N10" s="14">
        <f t="shared" si="0"/>
        <v>0</v>
      </c>
      <c r="O10" s="14">
        <f t="shared" si="1"/>
        <v>0</v>
      </c>
      <c r="P10" s="14">
        <f t="shared" si="2"/>
        <v>0.60095123071779277</v>
      </c>
      <c r="Q10" s="14">
        <f t="shared" si="3"/>
        <v>0.96434127820763604</v>
      </c>
      <c r="R10" s="14">
        <f t="shared" si="4"/>
        <v>1.2661979455471672</v>
      </c>
      <c r="S10" s="14">
        <f t="shared" si="5"/>
        <v>2.2389783677199993</v>
      </c>
    </row>
    <row r="11" spans="1:19" x14ac:dyDescent="0.25">
      <c r="A11" t="s">
        <v>140</v>
      </c>
      <c r="B11" t="s">
        <v>52</v>
      </c>
      <c r="C11" t="s">
        <v>53</v>
      </c>
      <c r="F11" t="s">
        <v>51</v>
      </c>
      <c r="G11" t="s">
        <v>237</v>
      </c>
      <c r="H11" s="14">
        <v>0</v>
      </c>
      <c r="I11" s="14">
        <v>0</v>
      </c>
      <c r="J11" s="14">
        <v>0</v>
      </c>
      <c r="K11" s="14">
        <v>8.6461825977264869E-3</v>
      </c>
      <c r="L11" s="14">
        <v>3.3799110629408144E-2</v>
      </c>
      <c r="M11" s="14">
        <v>1.5151239071343634E-2</v>
      </c>
      <c r="N11" s="14">
        <f t="shared" si="0"/>
        <v>0</v>
      </c>
      <c r="O11" s="14">
        <f t="shared" si="1"/>
        <v>0</v>
      </c>
      <c r="P11" s="14">
        <f t="shared" si="2"/>
        <v>0</v>
      </c>
      <c r="Q11" s="14">
        <f t="shared" si="3"/>
        <v>0.86461825977264872</v>
      </c>
      <c r="R11" s="14">
        <f t="shared" si="4"/>
        <v>3.3799110629408142</v>
      </c>
      <c r="S11" s="14">
        <f t="shared" si="5"/>
        <v>1.5151239071343634</v>
      </c>
    </row>
    <row r="12" spans="1:19" x14ac:dyDescent="0.25">
      <c r="A12" s="11" t="s">
        <v>87</v>
      </c>
      <c r="B12" t="s">
        <v>52</v>
      </c>
      <c r="F12" t="s">
        <v>51</v>
      </c>
      <c r="G12" t="s">
        <v>237</v>
      </c>
      <c r="H12" s="14">
        <v>5.1237010494400645E-3</v>
      </c>
      <c r="I12" s="14">
        <v>0</v>
      </c>
      <c r="J12" s="14">
        <v>2.9011582279856131E-3</v>
      </c>
      <c r="K12" s="14">
        <v>0</v>
      </c>
      <c r="L12" s="14">
        <v>0</v>
      </c>
      <c r="M12" s="14">
        <v>6.1934376653646674E-4</v>
      </c>
      <c r="N12" s="14">
        <f t="shared" si="0"/>
        <v>0.51237010494400648</v>
      </c>
      <c r="O12" s="14">
        <f t="shared" si="1"/>
        <v>0</v>
      </c>
      <c r="P12" s="14">
        <f t="shared" si="2"/>
        <v>0.2901158227985613</v>
      </c>
      <c r="Q12" s="14">
        <f t="shared" si="3"/>
        <v>0</v>
      </c>
      <c r="R12" s="14">
        <f t="shared" si="4"/>
        <v>0</v>
      </c>
      <c r="S12" s="14">
        <f t="shared" si="5"/>
        <v>6.1934376653646678E-2</v>
      </c>
    </row>
    <row r="13" spans="1:19" x14ac:dyDescent="0.25">
      <c r="A13" t="s">
        <v>79</v>
      </c>
      <c r="B13" s="10" t="s">
        <v>81</v>
      </c>
      <c r="C13" t="s">
        <v>54</v>
      </c>
      <c r="D13" t="s">
        <v>54</v>
      </c>
      <c r="E13" t="s">
        <v>54</v>
      </c>
      <c r="F13" t="s">
        <v>58</v>
      </c>
      <c r="G13" t="s">
        <v>240</v>
      </c>
      <c r="H13" s="14">
        <v>3.9426299830894219E-2</v>
      </c>
      <c r="I13" s="14">
        <v>0</v>
      </c>
      <c r="J13" s="14">
        <v>2.2327664570257939E-2</v>
      </c>
      <c r="K13" s="14">
        <v>0</v>
      </c>
      <c r="L13" s="14">
        <v>0</v>
      </c>
      <c r="M13" s="14">
        <v>4.7657800817133824E-3</v>
      </c>
      <c r="N13" s="14">
        <f t="shared" si="0"/>
        <v>3.942629983089422</v>
      </c>
      <c r="O13" s="14">
        <f t="shared" si="1"/>
        <v>0</v>
      </c>
      <c r="P13" s="14">
        <f t="shared" si="2"/>
        <v>2.2327664570257939</v>
      </c>
      <c r="Q13" s="14">
        <f t="shared" si="3"/>
        <v>0</v>
      </c>
      <c r="R13" s="14">
        <f t="shared" si="4"/>
        <v>0</v>
      </c>
      <c r="S13" s="14">
        <f t="shared" si="5"/>
        <v>0.47657800817133822</v>
      </c>
    </row>
    <row r="14" spans="1:19" x14ac:dyDescent="0.25">
      <c r="A14" t="s">
        <v>100</v>
      </c>
      <c r="B14" s="10" t="s">
        <v>102</v>
      </c>
      <c r="C14" t="s">
        <v>54</v>
      </c>
      <c r="D14" t="s">
        <v>179</v>
      </c>
      <c r="E14" t="s">
        <v>61</v>
      </c>
      <c r="F14" t="s">
        <v>58</v>
      </c>
      <c r="G14" t="s">
        <v>241</v>
      </c>
      <c r="H14" s="14">
        <v>5.0302058648960873E-3</v>
      </c>
      <c r="I14" s="14">
        <v>5.399274950564244E-5</v>
      </c>
      <c r="J14" s="14">
        <v>6.3573086617189955E-3</v>
      </c>
      <c r="K14" s="14">
        <v>6.8690896986019961E-2</v>
      </c>
      <c r="L14" s="14">
        <v>0</v>
      </c>
      <c r="M14" s="14">
        <v>2.1976384728907263E-2</v>
      </c>
      <c r="N14" s="14">
        <f t="shared" si="0"/>
        <v>0.50302058648960868</v>
      </c>
      <c r="O14" s="14">
        <f t="shared" si="1"/>
        <v>5.3992749505642444E-3</v>
      </c>
      <c r="P14" s="14">
        <f t="shared" si="2"/>
        <v>0.63573086617189956</v>
      </c>
      <c r="Q14" s="14">
        <f t="shared" si="3"/>
        <v>6.8690896986019965</v>
      </c>
      <c r="R14" s="14">
        <f t="shared" si="4"/>
        <v>0</v>
      </c>
      <c r="S14" s="14">
        <f t="shared" si="5"/>
        <v>2.1976384728907261</v>
      </c>
    </row>
    <row r="15" spans="1:19" x14ac:dyDescent="0.25">
      <c r="A15" t="s">
        <v>73</v>
      </c>
      <c r="B15" t="s">
        <v>59</v>
      </c>
      <c r="D15" t="s">
        <v>54</v>
      </c>
      <c r="F15" t="s">
        <v>58</v>
      </c>
      <c r="G15" t="s">
        <v>238</v>
      </c>
      <c r="H15" s="14">
        <v>0.11311393375386355</v>
      </c>
      <c r="I15" s="14">
        <v>0</v>
      </c>
      <c r="J15" s="14">
        <v>6.4058512054904149E-2</v>
      </c>
      <c r="K15" s="14">
        <v>0</v>
      </c>
      <c r="L15" s="14">
        <v>0</v>
      </c>
      <c r="M15" s="14">
        <v>1.3673008513984253E-2</v>
      </c>
      <c r="N15" s="14">
        <f t="shared" si="0"/>
        <v>11.311393375386356</v>
      </c>
      <c r="O15" s="14">
        <f t="shared" si="1"/>
        <v>0</v>
      </c>
      <c r="P15" s="14">
        <f t="shared" si="2"/>
        <v>6.4058512054904151</v>
      </c>
      <c r="Q15" s="14">
        <f t="shared" si="3"/>
        <v>0</v>
      </c>
      <c r="R15" s="14">
        <f t="shared" si="4"/>
        <v>0</v>
      </c>
      <c r="S15" s="14">
        <f t="shared" si="5"/>
        <v>1.3673008513984253</v>
      </c>
    </row>
    <row r="16" spans="1:19" x14ac:dyDescent="0.25">
      <c r="A16" t="s">
        <v>56</v>
      </c>
      <c r="B16" s="10" t="s">
        <v>59</v>
      </c>
      <c r="D16" t="s">
        <v>177</v>
      </c>
      <c r="E16" t="s">
        <v>61</v>
      </c>
      <c r="F16" t="s">
        <v>58</v>
      </c>
      <c r="G16" t="s">
        <v>238</v>
      </c>
      <c r="H16" s="14">
        <v>0.12311045171190023</v>
      </c>
      <c r="I16" s="14">
        <v>0.51880011959002559</v>
      </c>
      <c r="J16" s="14">
        <v>0.25875834973700051</v>
      </c>
      <c r="K16" s="14">
        <v>0.3175813451810291</v>
      </c>
      <c r="L16" s="14">
        <v>1.8252802978103732E-2</v>
      </c>
      <c r="M16" s="14">
        <v>0.16787593433393702</v>
      </c>
      <c r="N16" s="14">
        <f t="shared" si="0"/>
        <v>12.311045171190022</v>
      </c>
      <c r="O16" s="14">
        <f t="shared" si="1"/>
        <v>51.880011959002559</v>
      </c>
      <c r="P16" s="14">
        <f t="shared" si="2"/>
        <v>25.875834973700051</v>
      </c>
      <c r="Q16" s="14">
        <f t="shared" si="3"/>
        <v>31.75813451810291</v>
      </c>
      <c r="R16" s="14">
        <f t="shared" si="4"/>
        <v>1.8252802978103733</v>
      </c>
      <c r="S16" s="14">
        <f t="shared" si="5"/>
        <v>16.787593433393702</v>
      </c>
    </row>
    <row r="17" spans="1:19" x14ac:dyDescent="0.25">
      <c r="A17" t="s">
        <v>94</v>
      </c>
      <c r="B17" t="s">
        <v>59</v>
      </c>
      <c r="C17" t="s">
        <v>69</v>
      </c>
      <c r="D17" t="s">
        <v>178</v>
      </c>
      <c r="E17" t="s">
        <v>97</v>
      </c>
      <c r="F17" t="s">
        <v>58</v>
      </c>
      <c r="G17" t="s">
        <v>238</v>
      </c>
      <c r="H17" s="14">
        <v>3.0181235189376519E-2</v>
      </c>
      <c r="I17" s="14">
        <v>3.2395649703385458E-4</v>
      </c>
      <c r="J17" s="14">
        <v>3.8143851970313968E-2</v>
      </c>
      <c r="K17" s="14">
        <v>0</v>
      </c>
      <c r="L17" s="14">
        <v>0</v>
      </c>
      <c r="M17" s="14">
        <v>1.0511340848553118E-2</v>
      </c>
      <c r="N17" s="14">
        <f t="shared" si="0"/>
        <v>3.0181235189376521</v>
      </c>
      <c r="O17" s="14">
        <f t="shared" si="1"/>
        <v>3.239564970338546E-2</v>
      </c>
      <c r="P17" s="14">
        <f t="shared" si="2"/>
        <v>3.8143851970313967</v>
      </c>
      <c r="Q17" s="14">
        <f t="shared" si="3"/>
        <v>0</v>
      </c>
      <c r="R17" s="14">
        <f t="shared" si="4"/>
        <v>0</v>
      </c>
      <c r="S17" s="14">
        <f t="shared" si="5"/>
        <v>1.0511340848553117</v>
      </c>
    </row>
    <row r="18" spans="1:19" x14ac:dyDescent="0.25">
      <c r="A18" t="s">
        <v>84</v>
      </c>
      <c r="B18" t="s">
        <v>59</v>
      </c>
      <c r="C18" t="s">
        <v>54</v>
      </c>
      <c r="D18" t="s">
        <v>54</v>
      </c>
      <c r="E18" t="s">
        <v>54</v>
      </c>
      <c r="F18" t="s">
        <v>51</v>
      </c>
      <c r="G18" t="s">
        <v>239</v>
      </c>
      <c r="H18" s="14">
        <v>7.4038232062448264E-2</v>
      </c>
      <c r="I18" s="14">
        <v>0</v>
      </c>
      <c r="J18" s="14">
        <v>4.367630389905848E-2</v>
      </c>
      <c r="K18" s="14">
        <v>0</v>
      </c>
      <c r="L18" s="14">
        <v>0.45218771111211586</v>
      </c>
      <c r="M18" s="14">
        <v>0.13479356384087418</v>
      </c>
      <c r="N18" s="14">
        <f t="shared" si="0"/>
        <v>7.4038232062448266</v>
      </c>
      <c r="O18" s="14">
        <f t="shared" si="1"/>
        <v>0</v>
      </c>
      <c r="P18" s="14">
        <f t="shared" si="2"/>
        <v>4.3676303899058482</v>
      </c>
      <c r="Q18" s="14">
        <f t="shared" si="3"/>
        <v>0</v>
      </c>
      <c r="R18" s="14">
        <f t="shared" si="4"/>
        <v>45.218771111211588</v>
      </c>
      <c r="S18" s="14">
        <f t="shared" si="5"/>
        <v>13.479356384087419</v>
      </c>
    </row>
    <row r="19" spans="1:19" x14ac:dyDescent="0.25">
      <c r="A19" t="s">
        <v>120</v>
      </c>
      <c r="B19" t="s">
        <v>59</v>
      </c>
      <c r="C19" t="s">
        <v>54</v>
      </c>
      <c r="D19" t="s">
        <v>54</v>
      </c>
      <c r="E19" t="s">
        <v>54</v>
      </c>
      <c r="F19" t="s">
        <v>51</v>
      </c>
      <c r="G19" t="s">
        <v>239</v>
      </c>
      <c r="H19" s="14">
        <v>0.10416102373915115</v>
      </c>
      <c r="I19" s="14">
        <v>0</v>
      </c>
      <c r="J19" s="14">
        <v>8.4923304325587715E-2</v>
      </c>
      <c r="K19" s="14">
        <v>1.0336656757253624E-2</v>
      </c>
      <c r="L19" s="14">
        <v>2.9693234553989041E-2</v>
      </c>
      <c r="M19" s="14">
        <v>0.12102622283710707</v>
      </c>
      <c r="N19" s="14">
        <f t="shared" si="0"/>
        <v>10.416102373915114</v>
      </c>
      <c r="O19" s="14">
        <f t="shared" si="1"/>
        <v>0</v>
      </c>
      <c r="P19" s="14">
        <f t="shared" si="2"/>
        <v>8.4923304325587718</v>
      </c>
      <c r="Q19" s="14">
        <f t="shared" si="3"/>
        <v>1.0336656757253624</v>
      </c>
      <c r="R19" s="14">
        <f t="shared" si="4"/>
        <v>2.9693234553989041</v>
      </c>
      <c r="S19" s="14">
        <f t="shared" si="5"/>
        <v>12.102622283710707</v>
      </c>
    </row>
    <row r="20" spans="1:19" x14ac:dyDescent="0.25">
      <c r="A20" t="s">
        <v>107</v>
      </c>
      <c r="B20" t="s">
        <v>110</v>
      </c>
      <c r="D20" t="s">
        <v>54</v>
      </c>
      <c r="F20" t="s">
        <v>109</v>
      </c>
      <c r="G20" t="s">
        <v>242</v>
      </c>
      <c r="H20" s="14">
        <v>6.4284706494967897E-2</v>
      </c>
      <c r="I20" s="14">
        <v>0</v>
      </c>
      <c r="J20" s="14">
        <v>3.6410525153903549E-2</v>
      </c>
      <c r="K20" s="14">
        <v>0</v>
      </c>
      <c r="L20" s="14">
        <v>0</v>
      </c>
      <c r="M20" s="14">
        <v>7.7706193982824906E-3</v>
      </c>
      <c r="N20" s="14">
        <f t="shared" si="0"/>
        <v>6.4284706494967896</v>
      </c>
      <c r="O20" s="14">
        <f t="shared" si="1"/>
        <v>0</v>
      </c>
      <c r="P20" s="14">
        <f t="shared" si="2"/>
        <v>3.641052515390355</v>
      </c>
      <c r="Q20" s="14">
        <f t="shared" si="3"/>
        <v>0</v>
      </c>
      <c r="R20" s="14">
        <f t="shared" si="4"/>
        <v>0</v>
      </c>
      <c r="S20" s="14">
        <f t="shared" si="5"/>
        <v>0.77706193982824912</v>
      </c>
    </row>
    <row r="22" spans="1:19" x14ac:dyDescent="0.25">
      <c r="A22" t="s">
        <v>201</v>
      </c>
      <c r="H22" s="14">
        <f t="shared" ref="H22:S22" si="6">SUM(H4:H20)</f>
        <v>0.97917017773244852</v>
      </c>
      <c r="I22" s="14">
        <f t="shared" si="6"/>
        <v>0.99999999999999978</v>
      </c>
      <c r="J22" s="14">
        <f t="shared" si="6"/>
        <v>0.99999999999999989</v>
      </c>
      <c r="K22" s="14">
        <f t="shared" si="6"/>
        <v>1</v>
      </c>
      <c r="L22" s="14">
        <f t="shared" si="6"/>
        <v>1</v>
      </c>
      <c r="M22" s="14">
        <f t="shared" si="6"/>
        <v>0.99748212863197805</v>
      </c>
      <c r="N22" s="15">
        <f t="shared" si="6"/>
        <v>97.917017773244837</v>
      </c>
      <c r="O22" s="15">
        <f t="shared" si="6"/>
        <v>99.999999999999986</v>
      </c>
      <c r="P22" s="15">
        <f t="shared" si="6"/>
        <v>99.999999999999986</v>
      </c>
      <c r="Q22" s="15">
        <f t="shared" si="6"/>
        <v>100</v>
      </c>
      <c r="R22" s="15">
        <f t="shared" si="6"/>
        <v>100.00000000000001</v>
      </c>
      <c r="S22" s="15">
        <f t="shared" si="6"/>
        <v>99.748212863197793</v>
      </c>
    </row>
    <row r="28" spans="1:19" x14ac:dyDescent="0.25">
      <c r="A28" s="1" t="s">
        <v>172</v>
      </c>
      <c r="B28" s="1" t="s">
        <v>176</v>
      </c>
      <c r="C28" s="1" t="s">
        <v>176</v>
      </c>
      <c r="D28" s="1" t="s">
        <v>202</v>
      </c>
      <c r="E28" s="1" t="s">
        <v>203</v>
      </c>
      <c r="F28" s="1" t="s">
        <v>204</v>
      </c>
      <c r="G28" s="1" t="s">
        <v>205</v>
      </c>
      <c r="H28" s="1" t="s">
        <v>174</v>
      </c>
      <c r="I28" s="1" t="s">
        <v>206</v>
      </c>
      <c r="J28" s="1" t="s">
        <v>207</v>
      </c>
      <c r="K28" s="1" t="s">
        <v>208</v>
      </c>
      <c r="L28" s="1" t="s">
        <v>209</v>
      </c>
    </row>
    <row r="29" spans="1:19" x14ac:dyDescent="0.25">
      <c r="A29" t="s">
        <v>52</v>
      </c>
      <c r="B29" t="s">
        <v>51</v>
      </c>
      <c r="C29" t="s">
        <v>210</v>
      </c>
      <c r="D29" t="s">
        <v>211</v>
      </c>
      <c r="E29" t="s">
        <v>212</v>
      </c>
      <c r="F29" t="s">
        <v>213</v>
      </c>
      <c r="G29" t="s">
        <v>214</v>
      </c>
      <c r="H29" t="s">
        <v>215</v>
      </c>
      <c r="I29" t="s">
        <v>216</v>
      </c>
      <c r="J29" t="s">
        <v>217</v>
      </c>
      <c r="K29" t="s">
        <v>218</v>
      </c>
      <c r="L29" t="s">
        <v>219</v>
      </c>
    </row>
    <row r="30" spans="1:19" x14ac:dyDescent="0.25">
      <c r="A30" t="s">
        <v>59</v>
      </c>
      <c r="B30" t="s">
        <v>58</v>
      </c>
      <c r="C30" t="s">
        <v>220</v>
      </c>
      <c r="D30" t="s">
        <v>211</v>
      </c>
      <c r="E30" t="s">
        <v>212</v>
      </c>
      <c r="F30" t="s">
        <v>221</v>
      </c>
      <c r="G30" t="s">
        <v>214</v>
      </c>
      <c r="H30" t="s">
        <v>215</v>
      </c>
      <c r="I30" t="s">
        <v>222</v>
      </c>
      <c r="J30" t="s">
        <v>223</v>
      </c>
      <c r="K30" t="s">
        <v>224</v>
      </c>
      <c r="L30" t="s">
        <v>225</v>
      </c>
    </row>
    <row r="31" spans="1:19" x14ac:dyDescent="0.25">
      <c r="A31" t="s">
        <v>110</v>
      </c>
      <c r="B31" t="s">
        <v>109</v>
      </c>
      <c r="C31" t="s">
        <v>234</v>
      </c>
      <c r="H31" t="s">
        <v>235</v>
      </c>
      <c r="I31" t="s">
        <v>229</v>
      </c>
      <c r="J31" t="s">
        <v>230</v>
      </c>
      <c r="M31" t="s">
        <v>236</v>
      </c>
    </row>
    <row r="32" spans="1:19" x14ac:dyDescent="0.25">
      <c r="A32" s="10" t="s">
        <v>102</v>
      </c>
      <c r="B32" t="s">
        <v>58</v>
      </c>
      <c r="C32" t="s">
        <v>220</v>
      </c>
      <c r="D32" t="s">
        <v>211</v>
      </c>
      <c r="E32" t="s">
        <v>212</v>
      </c>
      <c r="I32" t="s">
        <v>226</v>
      </c>
      <c r="J32" t="s">
        <v>227</v>
      </c>
      <c r="K32" t="s">
        <v>218</v>
      </c>
      <c r="L32" t="s">
        <v>228</v>
      </c>
    </row>
    <row r="33" spans="1:11" x14ac:dyDescent="0.25">
      <c r="A33" s="10" t="s">
        <v>81</v>
      </c>
      <c r="B33" t="s">
        <v>58</v>
      </c>
      <c r="C33" t="s">
        <v>220</v>
      </c>
      <c r="D33" t="s">
        <v>211</v>
      </c>
      <c r="E33" t="s">
        <v>212</v>
      </c>
      <c r="I33" t="s">
        <v>169</v>
      </c>
    </row>
    <row r="35" spans="1:11" x14ac:dyDescent="0.25">
      <c r="B35" t="s">
        <v>50</v>
      </c>
      <c r="K35" s="1"/>
    </row>
    <row r="36" spans="1:11" x14ac:dyDescent="0.25">
      <c r="B36" s="1" t="s">
        <v>231</v>
      </c>
      <c r="D36" t="s">
        <v>50</v>
      </c>
    </row>
    <row r="37" spans="1:11" x14ac:dyDescent="0.25">
      <c r="B37" t="s">
        <v>54</v>
      </c>
    </row>
    <row r="38" spans="1:11" x14ac:dyDescent="0.25">
      <c r="B38" t="s">
        <v>53</v>
      </c>
      <c r="C38" t="s">
        <v>232</v>
      </c>
    </row>
    <row r="39" spans="1:11" x14ac:dyDescent="0.25">
      <c r="B39" t="s">
        <v>69</v>
      </c>
      <c r="C39" t="s">
        <v>233</v>
      </c>
    </row>
  </sheetData>
  <mergeCells count="2">
    <mergeCell ref="H2:M2"/>
    <mergeCell ref="N2:S2"/>
  </mergeCells>
  <conditionalFormatting sqref="A4:A20 A22">
    <cfRule type="containsText" dxfId="297" priority="50" operator="containsText" text="BEDROCK">
      <formula>NOT(ISERROR(SEARCH("BEDROCK",A4)))</formula>
    </cfRule>
    <cfRule type="containsText" dxfId="296" priority="51" operator="containsText" text="CULLITE">
      <formula>NOT(ISERROR(SEARCH("CULLITE",A4)))</formula>
    </cfRule>
    <cfRule type="containsText" dxfId="295" priority="52" operator="containsText" text="ESPINOSA">
      <formula>NOT(ISERROR(SEARCH("ESPINOSA",A4)))</formula>
    </cfRule>
    <cfRule type="containsText" dxfId="294" priority="53" operator="containsText" text="ROBERTSON">
      <formula>NOT(ISERROR(SEARCH("ROBERTSON",A4)))</formula>
    </cfRule>
    <cfRule type="containsText" dxfId="293" priority="54" operator="containsText" text="HONEYMOON">
      <formula>NOT(ISERROR(SEARCH("HONEYMOON",A4)))</formula>
    </cfRule>
    <cfRule type="containsText" dxfId="292" priority="55" operator="containsText" text="HEALEY">
      <formula>NOT(ISERROR(SEARCH("HEALEY",A4)))</formula>
    </cfRule>
    <cfRule type="containsText" dxfId="291" priority="56" operator="containsText" text="HERBERT">
      <formula>NOT(ISERROR(SEARCH("HERBERT",A4)))</formula>
    </cfRule>
    <cfRule type="cellIs" dxfId="290" priority="57" operator="equal">
      <formula>"PACHENA"</formula>
    </cfRule>
    <cfRule type="containsText" dxfId="289" priority="58" operator="containsText" text="OPEN WATER">
      <formula>NOT(ISERROR(SEARCH("OPEN WATER",A4)))</formula>
    </cfRule>
    <cfRule type="cellIs" dxfId="288" priority="59" operator="equal">
      <formula>"ARTLISH"</formula>
    </cfRule>
    <cfRule type="containsText" dxfId="287" priority="60" operator="containsText" text="REEGAN">
      <formula>NOT(ISERROR(SEARCH("REEGAN",A4)))</formula>
    </cfRule>
    <cfRule type="containsText" dxfId="286" priority="61" operator="containsText" text="QUIMPER">
      <formula>NOT(ISERROR(SEARCH("QUIMPER",A4)))</formula>
    </cfRule>
    <cfRule type="containsText" dxfId="285" priority="62" operator="containsText" text="ZEBRIO">
      <formula>NOT(ISERROR(SEARCH("ZEBRIO",A4)))</formula>
    </cfRule>
    <cfRule type="containsText" dxfId="284" priority="63" operator="containsText" text="FLEETWOOD">
      <formula>NOT(ISERROR(SEARCH("FLEETWOOD",A4)))</formula>
    </cfRule>
    <cfRule type="containsText" dxfId="283" priority="64" operator="containsText" text="ROSSITER">
      <formula>NOT(ISERROR(SEARCH("ROSSITER",A4)))</formula>
    </cfRule>
    <cfRule type="containsText" dxfId="282" priority="65" operator="containsText" text="STRATA">
      <formula>NOT(ISERROR(SEARCH("STRATA",A4)))</formula>
    </cfRule>
  </conditionalFormatting>
  <conditionalFormatting sqref="A20">
    <cfRule type="containsText" dxfId="281" priority="49" operator="containsText" text="KILDONAN">
      <formula>NOT(ISERROR(SEARCH("KILDONAN",A20)))</formula>
    </cfRule>
  </conditionalFormatting>
  <conditionalFormatting sqref="I33">
    <cfRule type="containsText" dxfId="280" priority="33" operator="containsText" text="BEDROCK">
      <formula>NOT(ISERROR(SEARCH("BEDROCK",I33)))</formula>
    </cfRule>
    <cfRule type="containsText" dxfId="279" priority="34" operator="containsText" text="CULLITE">
      <formula>NOT(ISERROR(SEARCH("CULLITE",I33)))</formula>
    </cfRule>
    <cfRule type="containsText" dxfId="278" priority="35" operator="containsText" text="ESPINOSA">
      <formula>NOT(ISERROR(SEARCH("ESPINOSA",I33)))</formula>
    </cfRule>
    <cfRule type="containsText" dxfId="277" priority="36" operator="containsText" text="ROBERTSON">
      <formula>NOT(ISERROR(SEARCH("ROBERTSON",I33)))</formula>
    </cfRule>
    <cfRule type="containsText" dxfId="276" priority="37" operator="containsText" text="HONEYMOON">
      <formula>NOT(ISERROR(SEARCH("HONEYMOON",I33)))</formula>
    </cfRule>
    <cfRule type="containsText" dxfId="275" priority="38" operator="containsText" text="HEALEY">
      <formula>NOT(ISERROR(SEARCH("HEALEY",I33)))</formula>
    </cfRule>
    <cfRule type="containsText" dxfId="274" priority="39" operator="containsText" text="HERBERT">
      <formula>NOT(ISERROR(SEARCH("HERBERT",I33)))</formula>
    </cfRule>
    <cfRule type="cellIs" dxfId="273" priority="40" operator="equal">
      <formula>"PACHENA"</formula>
    </cfRule>
    <cfRule type="containsText" dxfId="272" priority="41" operator="containsText" text="OPEN WATER">
      <formula>NOT(ISERROR(SEARCH("OPEN WATER",I33)))</formula>
    </cfRule>
    <cfRule type="cellIs" dxfId="271" priority="42" operator="equal">
      <formula>"ARTLISH"</formula>
    </cfRule>
    <cfRule type="containsText" dxfId="270" priority="43" operator="containsText" text="REEGAN">
      <formula>NOT(ISERROR(SEARCH("REEGAN",I33)))</formula>
    </cfRule>
    <cfRule type="containsText" dxfId="269" priority="44" operator="containsText" text="QUIMPER">
      <formula>NOT(ISERROR(SEARCH("QUIMPER",I33)))</formula>
    </cfRule>
    <cfRule type="containsText" dxfId="268" priority="45" operator="containsText" text="ZEBRIO">
      <formula>NOT(ISERROR(SEARCH("ZEBRIO",I33)))</formula>
    </cfRule>
    <cfRule type="containsText" dxfId="267" priority="46" operator="containsText" text="FLEETWOOD">
      <formula>NOT(ISERROR(SEARCH("FLEETWOOD",I33)))</formula>
    </cfRule>
    <cfRule type="containsText" dxfId="266" priority="47" operator="containsText" text="ROSSITER">
      <formula>NOT(ISERROR(SEARCH("ROSSITER",I33)))</formula>
    </cfRule>
    <cfRule type="containsText" dxfId="265" priority="48" operator="containsText" text="STRATA">
      <formula>NOT(ISERROR(SEARCH("STRATA",I33)))</formula>
    </cfRule>
  </conditionalFormatting>
  <conditionalFormatting sqref="I31">
    <cfRule type="containsText" dxfId="264" priority="17" operator="containsText" text="BEDROCK">
      <formula>NOT(ISERROR(SEARCH("BEDROCK",I31)))</formula>
    </cfRule>
    <cfRule type="containsText" dxfId="263" priority="18" operator="containsText" text="CULLITE">
      <formula>NOT(ISERROR(SEARCH("CULLITE",I31)))</formula>
    </cfRule>
    <cfRule type="containsText" dxfId="262" priority="19" operator="containsText" text="ESPINOSA">
      <formula>NOT(ISERROR(SEARCH("ESPINOSA",I31)))</formula>
    </cfRule>
    <cfRule type="containsText" dxfId="261" priority="20" operator="containsText" text="ROBERTSON">
      <formula>NOT(ISERROR(SEARCH("ROBERTSON",I31)))</formula>
    </cfRule>
    <cfRule type="containsText" dxfId="260" priority="21" operator="containsText" text="HONEYMOON">
      <formula>NOT(ISERROR(SEARCH("HONEYMOON",I31)))</formula>
    </cfRule>
    <cfRule type="containsText" dxfId="259" priority="22" operator="containsText" text="HEALEY">
      <formula>NOT(ISERROR(SEARCH("HEALEY",I31)))</formula>
    </cfRule>
    <cfRule type="containsText" dxfId="258" priority="23" operator="containsText" text="HERBERT">
      <formula>NOT(ISERROR(SEARCH("HERBERT",I31)))</formula>
    </cfRule>
    <cfRule type="cellIs" dxfId="257" priority="24" operator="equal">
      <formula>"PACHENA"</formula>
    </cfRule>
    <cfRule type="containsText" dxfId="256" priority="25" operator="containsText" text="OPEN WATER">
      <formula>NOT(ISERROR(SEARCH("OPEN WATER",I31)))</formula>
    </cfRule>
    <cfRule type="cellIs" dxfId="255" priority="26" operator="equal">
      <formula>"ARTLISH"</formula>
    </cfRule>
    <cfRule type="containsText" dxfId="254" priority="27" operator="containsText" text="REEGAN">
      <formula>NOT(ISERROR(SEARCH("REEGAN",I31)))</formula>
    </cfRule>
    <cfRule type="containsText" dxfId="253" priority="28" operator="containsText" text="QUIMPER">
      <formula>NOT(ISERROR(SEARCH("QUIMPER",I31)))</formula>
    </cfRule>
    <cfRule type="containsText" dxfId="252" priority="29" operator="containsText" text="ZEBRIO">
      <formula>NOT(ISERROR(SEARCH("ZEBRIO",I31)))</formula>
    </cfRule>
    <cfRule type="containsText" dxfId="251" priority="30" operator="containsText" text="FLEETWOOD">
      <formula>NOT(ISERROR(SEARCH("FLEETWOOD",I31)))</formula>
    </cfRule>
    <cfRule type="containsText" dxfId="250" priority="31" operator="containsText" text="ROSSITER">
      <formula>NOT(ISERROR(SEARCH("ROSSITER",I31)))</formula>
    </cfRule>
    <cfRule type="containsText" dxfId="249" priority="32" operator="containsText" text="STRATA">
      <formula>NOT(ISERROR(SEARCH("STRATA",I31)))</formula>
    </cfRule>
  </conditionalFormatting>
  <conditionalFormatting sqref="G20">
    <cfRule type="containsText" dxfId="248" priority="1" operator="containsText" text="BEDROCK">
      <formula>NOT(ISERROR(SEARCH("BEDROCK",G20)))</formula>
    </cfRule>
    <cfRule type="containsText" dxfId="247" priority="2" operator="containsText" text="CULLITE">
      <formula>NOT(ISERROR(SEARCH("CULLITE",G20)))</formula>
    </cfRule>
    <cfRule type="containsText" dxfId="246" priority="3" operator="containsText" text="ESPINOSA">
      <formula>NOT(ISERROR(SEARCH("ESPINOSA",G20)))</formula>
    </cfRule>
    <cfRule type="containsText" dxfId="245" priority="4" operator="containsText" text="ROBERTSON">
      <formula>NOT(ISERROR(SEARCH("ROBERTSON",G20)))</formula>
    </cfRule>
    <cfRule type="containsText" dxfId="244" priority="5" operator="containsText" text="HONEYMOON">
      <formula>NOT(ISERROR(SEARCH("HONEYMOON",G20)))</formula>
    </cfRule>
    <cfRule type="containsText" dxfId="243" priority="6" operator="containsText" text="HEALEY">
      <formula>NOT(ISERROR(SEARCH("HEALEY",G20)))</formula>
    </cfRule>
    <cfRule type="containsText" dxfId="242" priority="7" operator="containsText" text="HERBERT">
      <formula>NOT(ISERROR(SEARCH("HERBERT",G20)))</formula>
    </cfRule>
    <cfRule type="cellIs" dxfId="241" priority="8" operator="equal">
      <formula>"PACHENA"</formula>
    </cfRule>
    <cfRule type="containsText" dxfId="240" priority="9" operator="containsText" text="OPEN WATER">
      <formula>NOT(ISERROR(SEARCH("OPEN WATER",G20)))</formula>
    </cfRule>
    <cfRule type="cellIs" dxfId="239" priority="10" operator="equal">
      <formula>"ARTLISH"</formula>
    </cfRule>
    <cfRule type="containsText" dxfId="238" priority="11" operator="containsText" text="REEGAN">
      <formula>NOT(ISERROR(SEARCH("REEGAN",G20)))</formula>
    </cfRule>
    <cfRule type="containsText" dxfId="237" priority="12" operator="containsText" text="QUIMPER">
      <formula>NOT(ISERROR(SEARCH("QUIMPER",G20)))</formula>
    </cfRule>
    <cfRule type="containsText" dxfId="236" priority="13" operator="containsText" text="ZEBRIO">
      <formula>NOT(ISERROR(SEARCH("ZEBRIO",G20)))</formula>
    </cfRule>
    <cfRule type="containsText" dxfId="235" priority="14" operator="containsText" text="FLEETWOOD">
      <formula>NOT(ISERROR(SEARCH("FLEETWOOD",G20)))</formula>
    </cfRule>
    <cfRule type="containsText" dxfId="234" priority="15" operator="containsText" text="ROSSITER">
      <formula>NOT(ISERROR(SEARCH("ROSSITER",G20)))</formula>
    </cfRule>
    <cfRule type="containsText" dxfId="233" priority="16" operator="containsText" text="STRATA">
      <formula>NOT(ISERROR(SEARCH("STRATA",G20)))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45"/>
  <sheetViews>
    <sheetView workbookViewId="0">
      <selection activeCell="J19" sqref="J19"/>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157</v>
      </c>
    </row>
    <row r="2" spans="1:4" x14ac:dyDescent="0.25">
      <c r="A2" s="1" t="s">
        <v>153</v>
      </c>
      <c r="B2" s="1" t="s">
        <v>154</v>
      </c>
      <c r="C2" s="1" t="s">
        <v>155</v>
      </c>
      <c r="D2" s="1"/>
    </row>
    <row r="3" spans="1:4" x14ac:dyDescent="0.25">
      <c r="A3" s="4" t="s">
        <v>48</v>
      </c>
      <c r="C3" s="2" t="e">
        <f t="shared" ref="C3:C20" si="0">B3/$B$21</f>
        <v>#DIV/0!</v>
      </c>
    </row>
    <row r="4" spans="1:4" x14ac:dyDescent="0.25">
      <c r="A4" s="4" t="s">
        <v>66</v>
      </c>
      <c r="C4" s="2" t="e">
        <f t="shared" si="0"/>
        <v>#DIV/0!</v>
      </c>
    </row>
    <row r="5" spans="1:4" x14ac:dyDescent="0.25">
      <c r="A5" s="4" t="s">
        <v>73</v>
      </c>
      <c r="C5" s="2" t="e">
        <f t="shared" si="0"/>
        <v>#DIV/0!</v>
      </c>
    </row>
    <row r="6" spans="1:4" x14ac:dyDescent="0.25">
      <c r="A6" s="4" t="s">
        <v>76</v>
      </c>
      <c r="C6" s="2" t="e">
        <f t="shared" si="0"/>
        <v>#DIV/0!</v>
      </c>
    </row>
    <row r="7" spans="1:4" x14ac:dyDescent="0.25">
      <c r="A7" s="4" t="s">
        <v>56</v>
      </c>
      <c r="C7" s="2" t="e">
        <f t="shared" si="0"/>
        <v>#DIV/0!</v>
      </c>
    </row>
    <row r="8" spans="1:4" x14ac:dyDescent="0.25">
      <c r="A8" s="4" t="s">
        <v>94</v>
      </c>
      <c r="C8" s="2" t="e">
        <f t="shared" si="0"/>
        <v>#DIV/0!</v>
      </c>
    </row>
    <row r="9" spans="1:4" x14ac:dyDescent="0.25">
      <c r="A9" s="4" t="s">
        <v>107</v>
      </c>
      <c r="C9" s="2" t="e">
        <f t="shared" si="0"/>
        <v>#DIV/0!</v>
      </c>
    </row>
    <row r="10" spans="1:4" x14ac:dyDescent="0.25">
      <c r="A10" s="4" t="s">
        <v>113</v>
      </c>
      <c r="C10" s="2" t="e">
        <f t="shared" si="0"/>
        <v>#DIV/0!</v>
      </c>
    </row>
    <row r="11" spans="1:4" x14ac:dyDescent="0.25">
      <c r="A11" s="4" t="s">
        <v>84</v>
      </c>
      <c r="C11" s="2" t="e">
        <f t="shared" si="0"/>
        <v>#DIV/0!</v>
      </c>
    </row>
    <row r="12" spans="1:4" x14ac:dyDescent="0.25">
      <c r="A12" s="4" t="s">
        <v>120</v>
      </c>
      <c r="C12" s="2" t="e">
        <f t="shared" si="0"/>
        <v>#DIV/0!</v>
      </c>
    </row>
    <row r="13" spans="1:4" x14ac:dyDescent="0.25">
      <c r="A13" s="4" t="s">
        <v>123</v>
      </c>
      <c r="C13" s="2" t="e">
        <f t="shared" si="0"/>
        <v>#DIV/0!</v>
      </c>
    </row>
    <row r="14" spans="1:4" x14ac:dyDescent="0.25">
      <c r="A14" s="4" t="s">
        <v>100</v>
      </c>
      <c r="C14" s="2" t="e">
        <f t="shared" si="0"/>
        <v>#DIV/0!</v>
      </c>
    </row>
    <row r="15" spans="1:4" x14ac:dyDescent="0.25">
      <c r="A15" s="4" t="s">
        <v>149</v>
      </c>
      <c r="C15" s="2" t="e">
        <f t="shared" si="0"/>
        <v>#DIV/0!</v>
      </c>
    </row>
    <row r="16" spans="1:4" x14ac:dyDescent="0.25">
      <c r="A16" s="4" t="s">
        <v>79</v>
      </c>
      <c r="C16" s="2" t="e">
        <f t="shared" si="0"/>
        <v>#DIV/0!</v>
      </c>
    </row>
    <row r="17" spans="1:54" x14ac:dyDescent="0.25">
      <c r="A17" s="4" t="s">
        <v>131</v>
      </c>
      <c r="C17" s="2" t="e">
        <f t="shared" si="0"/>
        <v>#DIV/0!</v>
      </c>
    </row>
    <row r="18" spans="1:54" x14ac:dyDescent="0.25">
      <c r="A18" s="4" t="s">
        <v>140</v>
      </c>
      <c r="C18" s="2" t="e">
        <f t="shared" si="0"/>
        <v>#DIV/0!</v>
      </c>
    </row>
    <row r="19" spans="1:54" x14ac:dyDescent="0.25">
      <c r="A19" s="5" t="s">
        <v>87</v>
      </c>
      <c r="C19" s="2" t="e">
        <f t="shared" si="0"/>
        <v>#DIV/0!</v>
      </c>
    </row>
    <row r="20" spans="1:54" x14ac:dyDescent="0.25">
      <c r="A20" s="6" t="s">
        <v>165</v>
      </c>
      <c r="C20" s="2" t="e">
        <f t="shared" si="0"/>
        <v>#DIV/0!</v>
      </c>
    </row>
    <row r="21" spans="1:54" x14ac:dyDescent="0.25">
      <c r="A21" s="1" t="s">
        <v>156</v>
      </c>
      <c r="B21" s="1">
        <f>SUM(B3:B20)</f>
        <v>0</v>
      </c>
      <c r="C21" s="3" t="e">
        <f>SUM(C3:C19)</f>
        <v>#DIV/0!</v>
      </c>
    </row>
    <row r="22" spans="1:54" x14ac:dyDescent="0.25">
      <c r="A22" s="1"/>
      <c r="B22" s="1"/>
      <c r="C22" s="3"/>
    </row>
    <row r="23" spans="1:54" x14ac:dyDescent="0.25">
      <c r="A23" t="s">
        <v>157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f>I24</f>
        <v>0</v>
      </c>
      <c r="C24">
        <f>(J24/100)*BA24</f>
        <v>0</v>
      </c>
      <c r="D24">
        <f>W24</f>
        <v>0</v>
      </c>
      <c r="E24">
        <f t="shared" ref="E24:E43" si="1">(X24/100)*BA24</f>
        <v>0</v>
      </c>
      <c r="F24">
        <f>AK24</f>
        <v>0</v>
      </c>
      <c r="G24">
        <f>(AL24/100)*BA24</f>
        <v>0</v>
      </c>
    </row>
    <row r="25" spans="1:54" x14ac:dyDescent="0.25">
      <c r="B25">
        <f t="shared" ref="B25:B43" si="2">I25</f>
        <v>0</v>
      </c>
      <c r="C25">
        <f>(J25/100)*BA25</f>
        <v>0</v>
      </c>
      <c r="D25">
        <f t="shared" ref="D25:D43" si="3">W25</f>
        <v>0</v>
      </c>
      <c r="E25">
        <f t="shared" si="1"/>
        <v>0</v>
      </c>
      <c r="F25">
        <f t="shared" ref="F25:F43" si="4">AK25</f>
        <v>0</v>
      </c>
      <c r="G25">
        <f t="shared" ref="G25:G43" si="5">(AL25/100)*BA25</f>
        <v>0</v>
      </c>
    </row>
    <row r="26" spans="1:54" x14ac:dyDescent="0.25">
      <c r="B26">
        <f t="shared" si="2"/>
        <v>0</v>
      </c>
      <c r="C26">
        <f t="shared" ref="C26:C43" si="6">(J26/100)*BA26</f>
        <v>0</v>
      </c>
      <c r="D26">
        <f t="shared" si="3"/>
        <v>0</v>
      </c>
      <c r="E26">
        <f t="shared" si="1"/>
        <v>0</v>
      </c>
      <c r="F26">
        <f t="shared" si="4"/>
        <v>0</v>
      </c>
      <c r="G26">
        <f t="shared" si="5"/>
        <v>0</v>
      </c>
    </row>
    <row r="27" spans="1:54" x14ac:dyDescent="0.25">
      <c r="B27">
        <f t="shared" si="2"/>
        <v>0</v>
      </c>
      <c r="C27">
        <f t="shared" si="6"/>
        <v>0</v>
      </c>
      <c r="D27">
        <f t="shared" si="3"/>
        <v>0</v>
      </c>
      <c r="E27">
        <f t="shared" si="1"/>
        <v>0</v>
      </c>
      <c r="F27">
        <f t="shared" si="4"/>
        <v>0</v>
      </c>
      <c r="G27">
        <f t="shared" si="5"/>
        <v>0</v>
      </c>
    </row>
    <row r="28" spans="1:54" x14ac:dyDescent="0.25">
      <c r="B28">
        <f t="shared" si="2"/>
        <v>0</v>
      </c>
      <c r="C28">
        <f t="shared" si="6"/>
        <v>0</v>
      </c>
      <c r="D28">
        <f t="shared" si="3"/>
        <v>0</v>
      </c>
      <c r="E28">
        <f t="shared" si="1"/>
        <v>0</v>
      </c>
      <c r="F28">
        <f t="shared" si="4"/>
        <v>0</v>
      </c>
      <c r="G28">
        <f t="shared" si="5"/>
        <v>0</v>
      </c>
    </row>
    <row r="29" spans="1:54" x14ac:dyDescent="0.25">
      <c r="B29">
        <f t="shared" si="2"/>
        <v>0</v>
      </c>
      <c r="C29">
        <f t="shared" si="6"/>
        <v>0</v>
      </c>
      <c r="D29">
        <f t="shared" si="3"/>
        <v>0</v>
      </c>
      <c r="E29">
        <f t="shared" si="1"/>
        <v>0</v>
      </c>
      <c r="F29">
        <f t="shared" si="4"/>
        <v>0</v>
      </c>
      <c r="G29">
        <f t="shared" si="5"/>
        <v>0</v>
      </c>
    </row>
    <row r="30" spans="1:54" x14ac:dyDescent="0.25">
      <c r="B30">
        <f t="shared" si="2"/>
        <v>0</v>
      </c>
      <c r="C30">
        <f t="shared" si="6"/>
        <v>0</v>
      </c>
      <c r="D30">
        <f t="shared" si="3"/>
        <v>0</v>
      </c>
      <c r="E30">
        <f t="shared" si="1"/>
        <v>0</v>
      </c>
      <c r="F30">
        <f t="shared" si="4"/>
        <v>0</v>
      </c>
      <c r="G30">
        <f t="shared" si="5"/>
        <v>0</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x14ac:dyDescent="0.25">
      <c r="B38">
        <f t="shared" si="2"/>
        <v>0</v>
      </c>
      <c r="C38">
        <f t="shared" si="6"/>
        <v>0</v>
      </c>
      <c r="D38">
        <f t="shared" si="3"/>
        <v>0</v>
      </c>
      <c r="E38">
        <f t="shared" si="1"/>
        <v>0</v>
      </c>
      <c r="F38">
        <f t="shared" si="4"/>
        <v>0</v>
      </c>
      <c r="G38">
        <f t="shared" si="5"/>
        <v>0</v>
      </c>
    </row>
    <row r="39" spans="1:53" x14ac:dyDescent="0.25">
      <c r="B39">
        <f t="shared" si="2"/>
        <v>0</v>
      </c>
      <c r="C39">
        <f t="shared" si="6"/>
        <v>0</v>
      </c>
      <c r="D39">
        <f t="shared" si="3"/>
        <v>0</v>
      </c>
      <c r="E39">
        <f t="shared" si="1"/>
        <v>0</v>
      </c>
      <c r="F39">
        <f t="shared" si="4"/>
        <v>0</v>
      </c>
      <c r="G39">
        <f t="shared" si="5"/>
        <v>0</v>
      </c>
    </row>
    <row r="40" spans="1:53" x14ac:dyDescent="0.25">
      <c r="B40">
        <f t="shared" si="2"/>
        <v>0</v>
      </c>
      <c r="C40">
        <f t="shared" si="6"/>
        <v>0</v>
      </c>
      <c r="D40">
        <f t="shared" si="3"/>
        <v>0</v>
      </c>
      <c r="E40">
        <f t="shared" si="1"/>
        <v>0</v>
      </c>
      <c r="F40">
        <f t="shared" si="4"/>
        <v>0</v>
      </c>
      <c r="G40">
        <f t="shared" si="5"/>
        <v>0</v>
      </c>
    </row>
    <row r="41" spans="1:53" x14ac:dyDescent="0.25">
      <c r="B41">
        <f t="shared" si="2"/>
        <v>0</v>
      </c>
      <c r="C41">
        <f t="shared" si="6"/>
        <v>0</v>
      </c>
      <c r="D41">
        <f t="shared" si="3"/>
        <v>0</v>
      </c>
      <c r="E41">
        <f t="shared" si="1"/>
        <v>0</v>
      </c>
      <c r="F41">
        <f t="shared" si="4"/>
        <v>0</v>
      </c>
      <c r="G41">
        <f t="shared" si="5"/>
        <v>0</v>
      </c>
    </row>
    <row r="42" spans="1:53" x14ac:dyDescent="0.25">
      <c r="B42">
        <f t="shared" si="2"/>
        <v>0</v>
      </c>
      <c r="C42">
        <f t="shared" si="6"/>
        <v>0</v>
      </c>
      <c r="D42">
        <f t="shared" si="3"/>
        <v>0</v>
      </c>
      <c r="E42">
        <f t="shared" si="1"/>
        <v>0</v>
      </c>
      <c r="F42">
        <f t="shared" si="4"/>
        <v>0</v>
      </c>
      <c r="G42">
        <f t="shared" si="5"/>
        <v>0</v>
      </c>
    </row>
    <row r="43" spans="1:53" ht="13.9" customHeight="1" x14ac:dyDescent="0.25">
      <c r="B43">
        <f t="shared" si="2"/>
        <v>0</v>
      </c>
      <c r="C43">
        <f t="shared" si="6"/>
        <v>0</v>
      </c>
      <c r="D43">
        <f t="shared" si="3"/>
        <v>0</v>
      </c>
      <c r="E43">
        <f t="shared" si="1"/>
        <v>0</v>
      </c>
      <c r="F43">
        <f t="shared" si="4"/>
        <v>0</v>
      </c>
      <c r="G43">
        <f t="shared" si="5"/>
        <v>0</v>
      </c>
    </row>
    <row r="44" spans="1:53" s="1" customFormat="1" ht="13.9" customHeight="1" x14ac:dyDescent="0.25">
      <c r="A44" s="1" t="s">
        <v>161</v>
      </c>
      <c r="B44" s="1">
        <f>SUM(C44:G44)</f>
        <v>0</v>
      </c>
      <c r="C44" s="1">
        <f t="shared" ref="C44:AZ44" si="7">SUM(C24:C43)</f>
        <v>0</v>
      </c>
      <c r="E44" s="1">
        <f t="shared" si="7"/>
        <v>0</v>
      </c>
      <c r="G44" s="1">
        <f t="shared" si="7"/>
        <v>0</v>
      </c>
      <c r="AM44" s="1">
        <f t="shared" si="7"/>
        <v>0</v>
      </c>
      <c r="AN44" s="1">
        <f t="shared" si="7"/>
        <v>0</v>
      </c>
      <c r="AO44" s="1">
        <f t="shared" si="7"/>
        <v>0</v>
      </c>
      <c r="AP44" s="1">
        <f t="shared" si="7"/>
        <v>0</v>
      </c>
      <c r="AQ44" s="1">
        <f t="shared" si="7"/>
        <v>0</v>
      </c>
      <c r="AR44" s="1">
        <f t="shared" si="7"/>
        <v>0</v>
      </c>
      <c r="AS44" s="1">
        <f t="shared" si="7"/>
        <v>0</v>
      </c>
      <c r="AT44" s="1">
        <f t="shared" si="7"/>
        <v>0</v>
      </c>
      <c r="AU44" s="1">
        <f t="shared" si="7"/>
        <v>0</v>
      </c>
      <c r="AV44" s="1">
        <f t="shared" si="7"/>
        <v>0</v>
      </c>
      <c r="AW44" s="1">
        <f t="shared" si="7"/>
        <v>0</v>
      </c>
      <c r="AX44" s="1">
        <f t="shared" si="7"/>
        <v>0</v>
      </c>
      <c r="AY44" s="1">
        <f t="shared" si="7"/>
        <v>0</v>
      </c>
      <c r="AZ44" s="1">
        <f t="shared" si="7"/>
        <v>0</v>
      </c>
      <c r="BA44" s="1">
        <f>SUM(BA24:BA43)</f>
        <v>0</v>
      </c>
    </row>
    <row r="45" spans="1:53" ht="13.9" customHeight="1" x14ac:dyDescent="0.25"/>
  </sheetData>
  <conditionalFormatting sqref="A1:XFD1048576">
    <cfRule type="containsText" dxfId="16" priority="2" operator="containsText" text="BEDROCK">
      <formula>NOT(ISERROR(SEARCH("BEDROCK",A1)))</formula>
    </cfRule>
    <cfRule type="containsText" dxfId="15" priority="3" operator="containsText" text="CULLITE">
      <formula>NOT(ISERROR(SEARCH("CULLITE",A1)))</formula>
    </cfRule>
    <cfRule type="containsText" dxfId="14" priority="4" operator="containsText" text="ESPINOSA">
      <formula>NOT(ISERROR(SEARCH("ESPINOSA",A1)))</formula>
    </cfRule>
    <cfRule type="containsText" dxfId="13" priority="5" operator="containsText" text="ROBERTSON">
      <formula>NOT(ISERROR(SEARCH("ROBERTSON",A1)))</formula>
    </cfRule>
    <cfRule type="containsText" dxfId="12" priority="6" operator="containsText" text="HONEYMOON">
      <formula>NOT(ISERROR(SEARCH("HONEYMOON",A1)))</formula>
    </cfRule>
    <cfRule type="containsText" dxfId="11" priority="7" operator="containsText" text="HEALEY">
      <formula>NOT(ISERROR(SEARCH("HEALEY",A1)))</formula>
    </cfRule>
    <cfRule type="containsText" dxfId="10" priority="8" operator="containsText" text="HERBERT">
      <formula>NOT(ISERROR(SEARCH("HERBERT",A1)))</formula>
    </cfRule>
    <cfRule type="cellIs" dxfId="9" priority="9" operator="equal">
      <formula>"PACHENA"</formula>
    </cfRule>
    <cfRule type="containsText" dxfId="8" priority="10" operator="containsText" text="OPEN WATER">
      <formula>NOT(ISERROR(SEARCH("OPEN WATER",A1)))</formula>
    </cfRule>
    <cfRule type="cellIs" dxfId="7" priority="11" operator="equal">
      <formula>"ARTLISH"</formula>
    </cfRule>
    <cfRule type="containsText" dxfId="6" priority="12" operator="containsText" text="REEGAN">
      <formula>NOT(ISERROR(SEARCH("REEGAN",A1)))</formula>
    </cfRule>
    <cfRule type="containsText" dxfId="5" priority="13" operator="containsText" text="QUIMPER">
      <formula>NOT(ISERROR(SEARCH("QUIMPER",A1)))</formula>
    </cfRule>
    <cfRule type="containsText" dxfId="4" priority="14" operator="containsText" text="ZEBRIO">
      <formula>NOT(ISERROR(SEARCH("ZEBRIO",A1)))</formula>
    </cfRule>
    <cfRule type="containsText" dxfId="3" priority="15" operator="containsText" text="FLEETWOOD">
      <formula>NOT(ISERROR(SEARCH("FLEETWOOD",A1)))</formula>
    </cfRule>
    <cfRule type="containsText" dxfId="2" priority="16" operator="containsText" text="ROSSITER">
      <formula>NOT(ISERROR(SEARCH("ROSSITER",A1)))</formula>
    </cfRule>
    <cfRule type="containsText" dxfId="1" priority="17" operator="containsText" text="STRATA">
      <formula>NOT(ISERROR(SEARCH("STRATA",A1)))</formula>
    </cfRule>
  </conditionalFormatting>
  <conditionalFormatting sqref="A19:A20">
    <cfRule type="containsText" dxfId="0" priority="1" operator="containsText" text="KILDONAN">
      <formula>NOT(ISERROR(SEARCH("KILDONAN",A19)))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U76"/>
  <sheetViews>
    <sheetView workbookViewId="0">
      <selection activeCell="C85" sqref="C85"/>
    </sheetView>
  </sheetViews>
  <sheetFormatPr defaultRowHeight="15" x14ac:dyDescent="0.25"/>
  <cols>
    <col min="1" max="1" width="23" customWidth="1"/>
    <col min="2" max="2" width="16.28515625" customWidth="1"/>
    <col min="3" max="3" width="13.28515625" customWidth="1"/>
    <col min="4" max="4" width="13.7109375" customWidth="1"/>
    <col min="5" max="5" width="16.7109375" customWidth="1"/>
    <col min="6" max="6" width="13" customWidth="1"/>
    <col min="7" max="7" width="16.7109375" customWidth="1"/>
    <col min="8" max="8" width="14.7109375" customWidth="1"/>
    <col min="11" max="11" width="14.28515625" customWidth="1"/>
    <col min="12" max="12" width="11.140625" customWidth="1"/>
    <col min="13" max="13" width="13.28515625" customWidth="1"/>
    <col min="15" max="15" width="18.7109375" customWidth="1"/>
    <col min="16" max="16" width="17.85546875" customWidth="1"/>
    <col min="17" max="17" width="17.5703125" customWidth="1"/>
    <col min="18" max="18" width="15.140625" customWidth="1"/>
    <col min="21" max="21" width="12.5703125" customWidth="1"/>
    <col min="22" max="22" width="15.85546875" customWidth="1"/>
    <col min="23" max="23" width="12" customWidth="1"/>
    <col min="29" max="29" width="16.7109375" customWidth="1"/>
    <col min="30" max="30" width="20.7109375" customWidth="1"/>
    <col min="34" max="34" width="15" customWidth="1"/>
    <col min="35" max="35" width="14.28515625" customWidth="1"/>
    <col min="36" max="36" width="12.2851562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hidden="1" x14ac:dyDescent="0.25">
      <c r="A2" t="s">
        <v>47</v>
      </c>
      <c r="B2" t="s">
        <v>48</v>
      </c>
      <c r="C2">
        <v>60</v>
      </c>
      <c r="D2" t="s">
        <v>49</v>
      </c>
      <c r="E2" t="s">
        <v>50</v>
      </c>
      <c r="F2" t="s">
        <v>50</v>
      </c>
      <c r="G2" t="s">
        <v>51</v>
      </c>
      <c r="H2" t="s">
        <v>50</v>
      </c>
      <c r="I2" t="s">
        <v>52</v>
      </c>
      <c r="J2" t="s">
        <v>53</v>
      </c>
      <c r="K2" t="s">
        <v>50</v>
      </c>
      <c r="L2" t="s">
        <v>54</v>
      </c>
      <c r="M2" t="s">
        <v>54</v>
      </c>
      <c r="N2">
        <v>0</v>
      </c>
      <c r="O2" t="s">
        <v>55</v>
      </c>
      <c r="P2" t="s">
        <v>56</v>
      </c>
      <c r="Q2">
        <v>40</v>
      </c>
      <c r="R2" t="s">
        <v>57</v>
      </c>
      <c r="S2" t="s">
        <v>50</v>
      </c>
      <c r="T2" t="s">
        <v>50</v>
      </c>
      <c r="U2" t="s">
        <v>58</v>
      </c>
      <c r="V2" t="s">
        <v>50</v>
      </c>
      <c r="W2" t="s">
        <v>59</v>
      </c>
      <c r="X2" t="s">
        <v>54</v>
      </c>
      <c r="Y2" t="s">
        <v>50</v>
      </c>
      <c r="Z2" t="s">
        <v>60</v>
      </c>
      <c r="AA2" t="s">
        <v>61</v>
      </c>
      <c r="AB2">
        <v>49.799999999999898</v>
      </c>
      <c r="AC2" t="s">
        <v>62</v>
      </c>
      <c r="AD2" t="s">
        <v>50</v>
      </c>
      <c r="AE2">
        <v>0</v>
      </c>
      <c r="AF2" t="s">
        <v>50</v>
      </c>
      <c r="AG2" t="s">
        <v>50</v>
      </c>
      <c r="AH2" t="s">
        <v>50</v>
      </c>
      <c r="AI2" t="s">
        <v>50</v>
      </c>
      <c r="AJ2" t="s">
        <v>50</v>
      </c>
      <c r="AK2" t="s">
        <v>50</v>
      </c>
      <c r="AL2" t="s">
        <v>50</v>
      </c>
      <c r="AM2" t="s">
        <v>50</v>
      </c>
      <c r="AN2" t="s">
        <v>50</v>
      </c>
      <c r="AO2" t="s">
        <v>54</v>
      </c>
      <c r="AP2">
        <v>0</v>
      </c>
      <c r="AQ2" t="s">
        <v>50</v>
      </c>
      <c r="AR2">
        <v>240</v>
      </c>
      <c r="AS2">
        <v>1386</v>
      </c>
      <c r="AT2">
        <v>2403579.6927999901</v>
      </c>
      <c r="AU2" t="s">
        <v>64</v>
      </c>
    </row>
    <row r="3" spans="1:47" hidden="1" x14ac:dyDescent="0.25">
      <c r="A3" t="s">
        <v>65</v>
      </c>
      <c r="B3" t="s">
        <v>66</v>
      </c>
      <c r="C3">
        <v>60</v>
      </c>
      <c r="D3" t="s">
        <v>67</v>
      </c>
      <c r="E3" t="s">
        <v>50</v>
      </c>
      <c r="F3" t="s">
        <v>68</v>
      </c>
      <c r="G3" t="s">
        <v>51</v>
      </c>
      <c r="H3" t="s">
        <v>50</v>
      </c>
      <c r="I3" t="s">
        <v>52</v>
      </c>
      <c r="J3" t="s">
        <v>69</v>
      </c>
      <c r="K3" t="s">
        <v>50</v>
      </c>
      <c r="L3" t="s">
        <v>60</v>
      </c>
      <c r="M3" t="s">
        <v>61</v>
      </c>
      <c r="N3">
        <v>33.284999999999897</v>
      </c>
      <c r="O3" t="s">
        <v>70</v>
      </c>
      <c r="P3" t="s">
        <v>56</v>
      </c>
      <c r="Q3">
        <v>40</v>
      </c>
      <c r="R3" t="s">
        <v>57</v>
      </c>
      <c r="S3" t="s">
        <v>50</v>
      </c>
      <c r="T3" t="s">
        <v>50</v>
      </c>
      <c r="U3" t="s">
        <v>58</v>
      </c>
      <c r="V3" t="s">
        <v>50</v>
      </c>
      <c r="W3" t="s">
        <v>59</v>
      </c>
      <c r="X3" t="s">
        <v>54</v>
      </c>
      <c r="Y3" t="s">
        <v>50</v>
      </c>
      <c r="Z3" t="s">
        <v>60</v>
      </c>
      <c r="AA3" t="s">
        <v>61</v>
      </c>
      <c r="AB3">
        <v>49.799999999999898</v>
      </c>
      <c r="AC3" t="s">
        <v>62</v>
      </c>
      <c r="AD3" t="s">
        <v>50</v>
      </c>
      <c r="AE3">
        <v>0</v>
      </c>
      <c r="AF3" t="s">
        <v>50</v>
      </c>
      <c r="AG3" t="s">
        <v>50</v>
      </c>
      <c r="AH3" t="s">
        <v>50</v>
      </c>
      <c r="AI3" t="s">
        <v>50</v>
      </c>
      <c r="AJ3" t="s">
        <v>50</v>
      </c>
      <c r="AK3" t="s">
        <v>50</v>
      </c>
      <c r="AL3" t="s">
        <v>50</v>
      </c>
      <c r="AM3" t="s">
        <v>50</v>
      </c>
      <c r="AN3" t="s">
        <v>50</v>
      </c>
      <c r="AO3" t="s">
        <v>54</v>
      </c>
      <c r="AP3">
        <v>0</v>
      </c>
      <c r="AQ3" t="s">
        <v>50</v>
      </c>
      <c r="AR3">
        <v>254</v>
      </c>
      <c r="AS3">
        <v>1495</v>
      </c>
      <c r="AT3">
        <v>1103294.4772600001</v>
      </c>
      <c r="AU3" t="s">
        <v>64</v>
      </c>
    </row>
    <row r="4" spans="1:47" hidden="1" x14ac:dyDescent="0.25">
      <c r="A4" t="s">
        <v>72</v>
      </c>
      <c r="B4" t="s">
        <v>73</v>
      </c>
      <c r="C4">
        <v>60</v>
      </c>
      <c r="D4" t="s">
        <v>74</v>
      </c>
      <c r="E4" t="s">
        <v>50</v>
      </c>
      <c r="F4" t="s">
        <v>50</v>
      </c>
      <c r="G4" t="s">
        <v>58</v>
      </c>
      <c r="H4" t="s">
        <v>50</v>
      </c>
      <c r="I4" t="s">
        <v>59</v>
      </c>
      <c r="J4" t="s">
        <v>50</v>
      </c>
      <c r="K4" t="s">
        <v>50</v>
      </c>
      <c r="L4" t="s">
        <v>54</v>
      </c>
      <c r="M4" t="s">
        <v>54</v>
      </c>
      <c r="N4">
        <v>0</v>
      </c>
      <c r="O4" t="s">
        <v>75</v>
      </c>
      <c r="P4" t="s">
        <v>76</v>
      </c>
      <c r="Q4">
        <v>30</v>
      </c>
      <c r="R4" t="s">
        <v>77</v>
      </c>
      <c r="S4" t="s">
        <v>50</v>
      </c>
      <c r="T4" t="s">
        <v>50</v>
      </c>
      <c r="U4" t="s">
        <v>51</v>
      </c>
      <c r="V4" t="s">
        <v>50</v>
      </c>
      <c r="W4" t="s">
        <v>52</v>
      </c>
      <c r="X4" t="s">
        <v>50</v>
      </c>
      <c r="Y4" t="s">
        <v>50</v>
      </c>
      <c r="Z4" t="s">
        <v>54</v>
      </c>
      <c r="AA4" t="s">
        <v>54</v>
      </c>
      <c r="AB4">
        <v>0</v>
      </c>
      <c r="AC4" t="s">
        <v>78</v>
      </c>
      <c r="AD4" t="s">
        <v>79</v>
      </c>
      <c r="AE4">
        <v>10</v>
      </c>
      <c r="AF4" t="s">
        <v>80</v>
      </c>
      <c r="AG4" t="s">
        <v>50</v>
      </c>
      <c r="AH4" t="s">
        <v>50</v>
      </c>
      <c r="AI4" t="s">
        <v>58</v>
      </c>
      <c r="AJ4" t="s">
        <v>50</v>
      </c>
      <c r="AK4" t="s">
        <v>81</v>
      </c>
      <c r="AL4" t="s">
        <v>50</v>
      </c>
      <c r="AM4" t="s">
        <v>50</v>
      </c>
      <c r="AN4" t="s">
        <v>54</v>
      </c>
      <c r="AO4" t="s">
        <v>54</v>
      </c>
      <c r="AP4">
        <v>0</v>
      </c>
      <c r="AQ4" t="s">
        <v>82</v>
      </c>
      <c r="AR4">
        <v>262</v>
      </c>
      <c r="AS4">
        <v>1549</v>
      </c>
      <c r="AT4">
        <v>2173446.7827300001</v>
      </c>
      <c r="AU4" t="s">
        <v>64</v>
      </c>
    </row>
    <row r="5" spans="1:47" hidden="1" x14ac:dyDescent="0.25">
      <c r="A5" t="s">
        <v>83</v>
      </c>
      <c r="B5" t="s">
        <v>76</v>
      </c>
      <c r="C5">
        <v>80</v>
      </c>
      <c r="D5" t="s">
        <v>77</v>
      </c>
      <c r="E5" t="s">
        <v>50</v>
      </c>
      <c r="F5" t="s">
        <v>50</v>
      </c>
      <c r="G5" t="s">
        <v>51</v>
      </c>
      <c r="H5" t="s">
        <v>50</v>
      </c>
      <c r="I5" t="s">
        <v>52</v>
      </c>
      <c r="J5" t="s">
        <v>50</v>
      </c>
      <c r="K5" t="s">
        <v>50</v>
      </c>
      <c r="L5" t="s">
        <v>54</v>
      </c>
      <c r="M5" t="s">
        <v>54</v>
      </c>
      <c r="N5">
        <v>0</v>
      </c>
      <c r="O5" t="s">
        <v>78</v>
      </c>
      <c r="P5" t="s">
        <v>84</v>
      </c>
      <c r="Q5">
        <v>10</v>
      </c>
      <c r="R5" t="s">
        <v>85</v>
      </c>
      <c r="S5" t="s">
        <v>50</v>
      </c>
      <c r="T5" t="s">
        <v>50</v>
      </c>
      <c r="U5" t="s">
        <v>51</v>
      </c>
      <c r="V5" t="s">
        <v>50</v>
      </c>
      <c r="W5" t="s">
        <v>59</v>
      </c>
      <c r="X5" t="s">
        <v>50</v>
      </c>
      <c r="Y5" t="s">
        <v>50</v>
      </c>
      <c r="Z5" t="s">
        <v>54</v>
      </c>
      <c r="AA5" t="s">
        <v>54</v>
      </c>
      <c r="AB5">
        <v>0</v>
      </c>
      <c r="AC5" t="s">
        <v>86</v>
      </c>
      <c r="AD5" t="s">
        <v>87</v>
      </c>
      <c r="AE5">
        <v>10</v>
      </c>
      <c r="AF5" t="s">
        <v>88</v>
      </c>
      <c r="AG5" t="s">
        <v>50</v>
      </c>
      <c r="AH5" t="s">
        <v>50</v>
      </c>
      <c r="AI5" t="s">
        <v>51</v>
      </c>
      <c r="AJ5" t="s">
        <v>50</v>
      </c>
      <c r="AK5" t="s">
        <v>52</v>
      </c>
      <c r="AL5" t="s">
        <v>50</v>
      </c>
      <c r="AM5" t="s">
        <v>50</v>
      </c>
      <c r="AN5" t="s">
        <v>54</v>
      </c>
      <c r="AO5" t="s">
        <v>54</v>
      </c>
      <c r="AP5">
        <v>0</v>
      </c>
      <c r="AQ5" t="s">
        <v>89</v>
      </c>
      <c r="AR5">
        <v>254</v>
      </c>
      <c r="AS5">
        <v>1475</v>
      </c>
      <c r="AT5">
        <v>590701.31461300002</v>
      </c>
      <c r="AU5" t="s">
        <v>64</v>
      </c>
    </row>
    <row r="6" spans="1:47" hidden="1" x14ac:dyDescent="0.25">
      <c r="A6" t="s">
        <v>90</v>
      </c>
      <c r="B6" t="s">
        <v>76</v>
      </c>
      <c r="C6">
        <v>80</v>
      </c>
      <c r="D6" t="s">
        <v>77</v>
      </c>
      <c r="E6" t="s">
        <v>50</v>
      </c>
      <c r="F6" t="s">
        <v>50</v>
      </c>
      <c r="G6" t="s">
        <v>51</v>
      </c>
      <c r="H6" t="s">
        <v>50</v>
      </c>
      <c r="I6" t="s">
        <v>52</v>
      </c>
      <c r="J6" t="s">
        <v>50</v>
      </c>
      <c r="K6" t="s">
        <v>50</v>
      </c>
      <c r="L6" t="s">
        <v>54</v>
      </c>
      <c r="M6" t="s">
        <v>54</v>
      </c>
      <c r="N6">
        <v>0</v>
      </c>
      <c r="O6" t="s">
        <v>78</v>
      </c>
      <c r="P6" t="s">
        <v>84</v>
      </c>
      <c r="Q6">
        <v>20</v>
      </c>
      <c r="R6" t="s">
        <v>85</v>
      </c>
      <c r="S6" t="s">
        <v>50</v>
      </c>
      <c r="T6" t="s">
        <v>50</v>
      </c>
      <c r="U6" t="s">
        <v>51</v>
      </c>
      <c r="V6" t="s">
        <v>50</v>
      </c>
      <c r="W6" t="s">
        <v>59</v>
      </c>
      <c r="X6" t="s">
        <v>50</v>
      </c>
      <c r="Y6" t="s">
        <v>50</v>
      </c>
      <c r="Z6" t="s">
        <v>54</v>
      </c>
      <c r="AA6" t="s">
        <v>54</v>
      </c>
      <c r="AB6">
        <v>0</v>
      </c>
      <c r="AC6" t="s">
        <v>86</v>
      </c>
      <c r="AD6" t="s">
        <v>50</v>
      </c>
      <c r="AE6">
        <v>0</v>
      </c>
      <c r="AF6" t="s">
        <v>50</v>
      </c>
      <c r="AG6" t="s">
        <v>50</v>
      </c>
      <c r="AH6" t="s">
        <v>50</v>
      </c>
      <c r="AI6" t="s">
        <v>50</v>
      </c>
      <c r="AJ6" t="s">
        <v>50</v>
      </c>
      <c r="AK6" t="s">
        <v>50</v>
      </c>
      <c r="AL6" t="s">
        <v>50</v>
      </c>
      <c r="AM6" t="s">
        <v>50</v>
      </c>
      <c r="AN6" t="s">
        <v>50</v>
      </c>
      <c r="AO6" t="s">
        <v>54</v>
      </c>
      <c r="AP6">
        <v>0</v>
      </c>
      <c r="AQ6" t="s">
        <v>50</v>
      </c>
      <c r="AR6">
        <v>239</v>
      </c>
      <c r="AS6">
        <v>1338</v>
      </c>
      <c r="AT6">
        <v>409492.08518400003</v>
      </c>
      <c r="AU6" t="s">
        <v>64</v>
      </c>
    </row>
    <row r="7" spans="1:47" hidden="1" x14ac:dyDescent="0.25">
      <c r="A7" t="s">
        <v>91</v>
      </c>
      <c r="B7" t="s">
        <v>56</v>
      </c>
      <c r="C7">
        <v>60</v>
      </c>
      <c r="D7" t="s">
        <v>57</v>
      </c>
      <c r="E7" t="s">
        <v>50</v>
      </c>
      <c r="F7" t="s">
        <v>50</v>
      </c>
      <c r="G7" t="s">
        <v>58</v>
      </c>
      <c r="H7" t="s">
        <v>50</v>
      </c>
      <c r="I7" t="s">
        <v>59</v>
      </c>
      <c r="J7" t="s">
        <v>54</v>
      </c>
      <c r="K7" t="s">
        <v>50</v>
      </c>
      <c r="L7" t="s">
        <v>60</v>
      </c>
      <c r="M7" t="s">
        <v>61</v>
      </c>
      <c r="N7">
        <v>49.799999999999898</v>
      </c>
      <c r="O7" t="s">
        <v>62</v>
      </c>
      <c r="P7" t="s">
        <v>66</v>
      </c>
      <c r="Q7">
        <v>40</v>
      </c>
      <c r="R7" t="s">
        <v>67</v>
      </c>
      <c r="S7" t="s">
        <v>50</v>
      </c>
      <c r="T7" t="s">
        <v>68</v>
      </c>
      <c r="U7" t="s">
        <v>51</v>
      </c>
      <c r="V7" t="s">
        <v>50</v>
      </c>
      <c r="W7" t="s">
        <v>52</v>
      </c>
      <c r="X7" t="s">
        <v>69</v>
      </c>
      <c r="Y7" t="s">
        <v>50</v>
      </c>
      <c r="Z7" t="s">
        <v>60</v>
      </c>
      <c r="AA7" t="s">
        <v>61</v>
      </c>
      <c r="AB7">
        <v>33.284999999999897</v>
      </c>
      <c r="AC7" t="s">
        <v>70</v>
      </c>
      <c r="AD7" t="s">
        <v>50</v>
      </c>
      <c r="AE7">
        <v>0</v>
      </c>
      <c r="AF7" t="s">
        <v>50</v>
      </c>
      <c r="AG7" t="s">
        <v>50</v>
      </c>
      <c r="AH7" t="s">
        <v>50</v>
      </c>
      <c r="AI7" t="s">
        <v>50</v>
      </c>
      <c r="AJ7" t="s">
        <v>50</v>
      </c>
      <c r="AK7" t="s">
        <v>50</v>
      </c>
      <c r="AL7" t="s">
        <v>50</v>
      </c>
      <c r="AM7" t="s">
        <v>50</v>
      </c>
      <c r="AN7" t="s">
        <v>50</v>
      </c>
      <c r="AO7" t="s">
        <v>54</v>
      </c>
      <c r="AP7">
        <v>0</v>
      </c>
      <c r="AQ7" t="s">
        <v>50</v>
      </c>
      <c r="AR7">
        <v>252</v>
      </c>
      <c r="AS7">
        <v>1474</v>
      </c>
      <c r="AT7">
        <v>27610.451867600001</v>
      </c>
      <c r="AU7" t="s">
        <v>64</v>
      </c>
    </row>
    <row r="8" spans="1:47" hidden="1" x14ac:dyDescent="0.25">
      <c r="A8" t="s">
        <v>92</v>
      </c>
      <c r="B8" t="s">
        <v>50</v>
      </c>
      <c r="C8">
        <v>0</v>
      </c>
      <c r="D8" t="s">
        <v>50</v>
      </c>
      <c r="E8" t="s">
        <v>50</v>
      </c>
      <c r="F8" t="s">
        <v>50</v>
      </c>
      <c r="G8" t="s">
        <v>50</v>
      </c>
      <c r="H8" t="s">
        <v>50</v>
      </c>
      <c r="I8" t="s">
        <v>50</v>
      </c>
      <c r="J8" t="s">
        <v>50</v>
      </c>
      <c r="K8" t="s">
        <v>50</v>
      </c>
      <c r="L8" t="s">
        <v>50</v>
      </c>
      <c r="M8" t="s">
        <v>54</v>
      </c>
      <c r="N8">
        <v>0</v>
      </c>
      <c r="O8" t="s">
        <v>50</v>
      </c>
      <c r="P8" t="s">
        <v>50</v>
      </c>
      <c r="Q8">
        <v>0</v>
      </c>
      <c r="R8" t="s">
        <v>50</v>
      </c>
      <c r="S8" t="s">
        <v>50</v>
      </c>
      <c r="T8" t="s">
        <v>50</v>
      </c>
      <c r="U8" t="s">
        <v>50</v>
      </c>
      <c r="V8" t="s">
        <v>50</v>
      </c>
      <c r="W8" t="s">
        <v>50</v>
      </c>
      <c r="X8" t="s">
        <v>50</v>
      </c>
      <c r="Y8" t="s">
        <v>50</v>
      </c>
      <c r="Z8" t="s">
        <v>50</v>
      </c>
      <c r="AA8" t="s">
        <v>54</v>
      </c>
      <c r="AB8">
        <v>0</v>
      </c>
      <c r="AC8" t="s">
        <v>50</v>
      </c>
      <c r="AD8" t="s">
        <v>50</v>
      </c>
      <c r="AE8">
        <v>0</v>
      </c>
      <c r="AF8" t="s">
        <v>50</v>
      </c>
      <c r="AG8" t="s">
        <v>50</v>
      </c>
      <c r="AH8" t="s">
        <v>50</v>
      </c>
      <c r="AI8" t="s">
        <v>50</v>
      </c>
      <c r="AJ8" t="s">
        <v>50</v>
      </c>
      <c r="AK8" t="s">
        <v>50</v>
      </c>
      <c r="AL8" t="s">
        <v>50</v>
      </c>
      <c r="AM8" t="s">
        <v>50</v>
      </c>
      <c r="AN8" t="s">
        <v>50</v>
      </c>
      <c r="AO8" t="s">
        <v>54</v>
      </c>
      <c r="AP8">
        <v>0</v>
      </c>
      <c r="AQ8" t="s">
        <v>50</v>
      </c>
      <c r="AR8">
        <v>262</v>
      </c>
      <c r="AS8">
        <v>1554</v>
      </c>
      <c r="AT8">
        <v>240142.882612999</v>
      </c>
      <c r="AU8" t="s">
        <v>64</v>
      </c>
    </row>
    <row r="9" spans="1:47" hidden="1" x14ac:dyDescent="0.25">
      <c r="A9" t="s">
        <v>93</v>
      </c>
      <c r="B9" t="s">
        <v>94</v>
      </c>
      <c r="C9">
        <v>60</v>
      </c>
      <c r="D9" t="s">
        <v>95</v>
      </c>
      <c r="E9" t="s">
        <v>50</v>
      </c>
      <c r="F9" t="s">
        <v>68</v>
      </c>
      <c r="G9" t="s">
        <v>58</v>
      </c>
      <c r="H9" t="s">
        <v>50</v>
      </c>
      <c r="I9" t="s">
        <v>59</v>
      </c>
      <c r="J9" t="s">
        <v>69</v>
      </c>
      <c r="K9" t="s">
        <v>50</v>
      </c>
      <c r="L9" t="s">
        <v>96</v>
      </c>
      <c r="M9" t="s">
        <v>97</v>
      </c>
      <c r="N9">
        <v>57.649999999999899</v>
      </c>
      <c r="O9" t="s">
        <v>98</v>
      </c>
      <c r="P9" t="s">
        <v>66</v>
      </c>
      <c r="Q9">
        <v>30</v>
      </c>
      <c r="R9" t="s">
        <v>67</v>
      </c>
      <c r="S9" t="s">
        <v>50</v>
      </c>
      <c r="T9" t="s">
        <v>68</v>
      </c>
      <c r="U9" t="s">
        <v>51</v>
      </c>
      <c r="V9" t="s">
        <v>50</v>
      </c>
      <c r="W9" t="s">
        <v>52</v>
      </c>
      <c r="X9" t="s">
        <v>69</v>
      </c>
      <c r="Y9" t="s">
        <v>50</v>
      </c>
      <c r="Z9" t="s">
        <v>60</v>
      </c>
      <c r="AA9" t="s">
        <v>61</v>
      </c>
      <c r="AB9">
        <v>33.284999999999897</v>
      </c>
      <c r="AC9" t="s">
        <v>70</v>
      </c>
      <c r="AD9" t="s">
        <v>100</v>
      </c>
      <c r="AE9">
        <v>10</v>
      </c>
      <c r="AF9" t="s">
        <v>101</v>
      </c>
      <c r="AG9" t="s">
        <v>50</v>
      </c>
      <c r="AH9" t="s">
        <v>50</v>
      </c>
      <c r="AI9" t="s">
        <v>58</v>
      </c>
      <c r="AJ9" t="s">
        <v>50</v>
      </c>
      <c r="AK9" t="s">
        <v>102</v>
      </c>
      <c r="AL9" t="s">
        <v>54</v>
      </c>
      <c r="AM9" t="s">
        <v>50</v>
      </c>
      <c r="AN9" t="s">
        <v>103</v>
      </c>
      <c r="AO9" t="s">
        <v>61</v>
      </c>
      <c r="AP9">
        <v>18.93</v>
      </c>
      <c r="AQ9" t="s">
        <v>104</v>
      </c>
      <c r="AR9">
        <v>229</v>
      </c>
      <c r="AS9">
        <v>2147</v>
      </c>
      <c r="AT9">
        <v>579922.44053599902</v>
      </c>
      <c r="AU9" t="s">
        <v>64</v>
      </c>
    </row>
    <row r="10" spans="1:47" hidden="1" x14ac:dyDescent="0.25">
      <c r="A10" t="s">
        <v>106</v>
      </c>
      <c r="B10" t="s">
        <v>107</v>
      </c>
      <c r="C10">
        <v>80</v>
      </c>
      <c r="D10" t="s">
        <v>108</v>
      </c>
      <c r="E10" t="s">
        <v>50</v>
      </c>
      <c r="F10" t="s">
        <v>50</v>
      </c>
      <c r="G10" t="s">
        <v>109</v>
      </c>
      <c r="H10" t="s">
        <v>50</v>
      </c>
      <c r="I10" t="s">
        <v>110</v>
      </c>
      <c r="J10" t="s">
        <v>50</v>
      </c>
      <c r="K10" t="s">
        <v>50</v>
      </c>
      <c r="L10" t="s">
        <v>54</v>
      </c>
      <c r="M10" t="s">
        <v>54</v>
      </c>
      <c r="N10">
        <v>0</v>
      </c>
      <c r="O10" t="s">
        <v>111</v>
      </c>
      <c r="P10" t="s">
        <v>84</v>
      </c>
      <c r="Q10">
        <v>10</v>
      </c>
      <c r="R10" t="s">
        <v>85</v>
      </c>
      <c r="S10" t="s">
        <v>50</v>
      </c>
      <c r="T10" t="s">
        <v>50</v>
      </c>
      <c r="U10" t="s">
        <v>51</v>
      </c>
      <c r="V10" t="s">
        <v>50</v>
      </c>
      <c r="W10" t="s">
        <v>59</v>
      </c>
      <c r="X10" t="s">
        <v>50</v>
      </c>
      <c r="Y10" t="s">
        <v>50</v>
      </c>
      <c r="Z10" t="s">
        <v>54</v>
      </c>
      <c r="AA10" t="s">
        <v>54</v>
      </c>
      <c r="AB10">
        <v>0</v>
      </c>
      <c r="AC10" t="s">
        <v>86</v>
      </c>
      <c r="AD10" t="s">
        <v>79</v>
      </c>
      <c r="AE10">
        <v>10</v>
      </c>
      <c r="AF10" t="s">
        <v>80</v>
      </c>
      <c r="AG10" t="s">
        <v>50</v>
      </c>
      <c r="AH10" t="s">
        <v>50</v>
      </c>
      <c r="AI10" t="s">
        <v>58</v>
      </c>
      <c r="AJ10" t="s">
        <v>50</v>
      </c>
      <c r="AK10" t="s">
        <v>81</v>
      </c>
      <c r="AL10" t="s">
        <v>50</v>
      </c>
      <c r="AM10" t="s">
        <v>50</v>
      </c>
      <c r="AN10" t="s">
        <v>54</v>
      </c>
      <c r="AO10" t="s">
        <v>54</v>
      </c>
      <c r="AP10">
        <v>0</v>
      </c>
      <c r="AQ10" t="s">
        <v>82</v>
      </c>
      <c r="AR10">
        <v>261</v>
      </c>
      <c r="AS10">
        <v>1520</v>
      </c>
      <c r="AT10">
        <v>926407.01198399905</v>
      </c>
      <c r="AU10" t="s">
        <v>64</v>
      </c>
    </row>
    <row r="11" spans="1:47" hidden="1" x14ac:dyDescent="0.25">
      <c r="A11" t="s">
        <v>112</v>
      </c>
      <c r="B11" t="s">
        <v>113</v>
      </c>
      <c r="C11">
        <v>100</v>
      </c>
      <c r="D11" t="s">
        <v>114</v>
      </c>
      <c r="E11" t="s">
        <v>50</v>
      </c>
      <c r="F11" t="s">
        <v>68</v>
      </c>
      <c r="G11" t="s">
        <v>115</v>
      </c>
      <c r="H11" t="s">
        <v>50</v>
      </c>
      <c r="I11" t="s">
        <v>54</v>
      </c>
      <c r="J11" t="s">
        <v>54</v>
      </c>
      <c r="K11" t="s">
        <v>50</v>
      </c>
      <c r="L11" t="s">
        <v>54</v>
      </c>
      <c r="M11" t="s">
        <v>54</v>
      </c>
      <c r="N11">
        <v>0</v>
      </c>
      <c r="O11" t="s">
        <v>116</v>
      </c>
      <c r="P11" t="s">
        <v>50</v>
      </c>
      <c r="Q11">
        <v>0</v>
      </c>
      <c r="R11" t="s">
        <v>50</v>
      </c>
      <c r="S11" t="s">
        <v>50</v>
      </c>
      <c r="T11" t="s">
        <v>50</v>
      </c>
      <c r="U11" t="s">
        <v>50</v>
      </c>
      <c r="V11" t="s">
        <v>50</v>
      </c>
      <c r="W11" t="s">
        <v>50</v>
      </c>
      <c r="X11" t="s">
        <v>50</v>
      </c>
      <c r="Y11" t="s">
        <v>50</v>
      </c>
      <c r="Z11" t="s">
        <v>50</v>
      </c>
      <c r="AA11" t="s">
        <v>54</v>
      </c>
      <c r="AB11">
        <v>0</v>
      </c>
      <c r="AC11" t="s">
        <v>50</v>
      </c>
      <c r="AD11" t="s">
        <v>50</v>
      </c>
      <c r="AE11">
        <v>0</v>
      </c>
      <c r="AF11" t="s">
        <v>50</v>
      </c>
      <c r="AG11" t="s">
        <v>50</v>
      </c>
      <c r="AH11" t="s">
        <v>50</v>
      </c>
      <c r="AI11" t="s">
        <v>50</v>
      </c>
      <c r="AJ11" t="s">
        <v>50</v>
      </c>
      <c r="AK11" t="s">
        <v>50</v>
      </c>
      <c r="AL11" t="s">
        <v>50</v>
      </c>
      <c r="AM11" t="s">
        <v>50</v>
      </c>
      <c r="AN11" t="s">
        <v>50</v>
      </c>
      <c r="AO11" t="s">
        <v>54</v>
      </c>
      <c r="AP11">
        <v>0</v>
      </c>
      <c r="AQ11" t="s">
        <v>50</v>
      </c>
      <c r="AR11">
        <v>262</v>
      </c>
      <c r="AS11">
        <v>1549</v>
      </c>
      <c r="AT11">
        <v>39513.242774999897</v>
      </c>
      <c r="AU11" t="s">
        <v>64</v>
      </c>
    </row>
    <row r="12" spans="1:47" hidden="1" x14ac:dyDescent="0.25">
      <c r="A12" t="s">
        <v>118</v>
      </c>
      <c r="B12" t="s">
        <v>84</v>
      </c>
      <c r="C12">
        <v>60</v>
      </c>
      <c r="D12" t="s">
        <v>85</v>
      </c>
      <c r="E12" t="s">
        <v>50</v>
      </c>
      <c r="F12" t="s">
        <v>50</v>
      </c>
      <c r="G12" t="s">
        <v>51</v>
      </c>
      <c r="H12" t="s">
        <v>50</v>
      </c>
      <c r="I12" t="s">
        <v>59</v>
      </c>
      <c r="J12" t="s">
        <v>50</v>
      </c>
      <c r="K12" t="s">
        <v>50</v>
      </c>
      <c r="L12" t="s">
        <v>54</v>
      </c>
      <c r="M12" t="s">
        <v>54</v>
      </c>
      <c r="N12">
        <v>0</v>
      </c>
      <c r="O12" t="s">
        <v>86</v>
      </c>
      <c r="P12" t="s">
        <v>79</v>
      </c>
      <c r="Q12">
        <v>40</v>
      </c>
      <c r="R12" t="s">
        <v>80</v>
      </c>
      <c r="S12" t="s">
        <v>50</v>
      </c>
      <c r="T12" t="s">
        <v>50</v>
      </c>
      <c r="U12" t="s">
        <v>58</v>
      </c>
      <c r="V12" t="s">
        <v>50</v>
      </c>
      <c r="W12" t="s">
        <v>81</v>
      </c>
      <c r="X12" t="s">
        <v>50</v>
      </c>
      <c r="Y12" t="s">
        <v>50</v>
      </c>
      <c r="Z12" t="s">
        <v>54</v>
      </c>
      <c r="AA12" t="s">
        <v>54</v>
      </c>
      <c r="AB12">
        <v>0</v>
      </c>
      <c r="AC12" t="s">
        <v>82</v>
      </c>
      <c r="AD12" t="s">
        <v>50</v>
      </c>
      <c r="AE12">
        <v>0</v>
      </c>
      <c r="AF12" t="s">
        <v>50</v>
      </c>
      <c r="AG12" t="s">
        <v>50</v>
      </c>
      <c r="AH12" t="s">
        <v>50</v>
      </c>
      <c r="AI12" t="s">
        <v>50</v>
      </c>
      <c r="AJ12" t="s">
        <v>50</v>
      </c>
      <c r="AK12" t="s">
        <v>50</v>
      </c>
      <c r="AL12" t="s">
        <v>50</v>
      </c>
      <c r="AM12" t="s">
        <v>50</v>
      </c>
      <c r="AN12" t="s">
        <v>50</v>
      </c>
      <c r="AO12" t="s">
        <v>54</v>
      </c>
      <c r="AP12">
        <v>0</v>
      </c>
      <c r="AQ12" t="s">
        <v>50</v>
      </c>
      <c r="AR12">
        <v>261</v>
      </c>
      <c r="AS12">
        <v>1471</v>
      </c>
      <c r="AT12">
        <v>361381.495908999</v>
      </c>
      <c r="AU12" t="s">
        <v>64</v>
      </c>
    </row>
    <row r="13" spans="1:47" hidden="1" x14ac:dyDescent="0.25">
      <c r="A13" t="s">
        <v>119</v>
      </c>
      <c r="B13" t="s">
        <v>120</v>
      </c>
      <c r="C13">
        <v>60</v>
      </c>
      <c r="D13" t="s">
        <v>121</v>
      </c>
      <c r="E13" t="s">
        <v>50</v>
      </c>
      <c r="F13" t="s">
        <v>50</v>
      </c>
      <c r="G13" t="s">
        <v>51</v>
      </c>
      <c r="H13" t="s">
        <v>50</v>
      </c>
      <c r="I13" t="s">
        <v>59</v>
      </c>
      <c r="J13" t="s">
        <v>50</v>
      </c>
      <c r="K13" t="s">
        <v>50</v>
      </c>
      <c r="L13" t="s">
        <v>54</v>
      </c>
      <c r="M13" t="s">
        <v>54</v>
      </c>
      <c r="N13">
        <v>0</v>
      </c>
      <c r="O13" t="s">
        <v>122</v>
      </c>
      <c r="P13" t="s">
        <v>123</v>
      </c>
      <c r="Q13">
        <v>40</v>
      </c>
      <c r="R13" t="s">
        <v>124</v>
      </c>
      <c r="S13" t="s">
        <v>50</v>
      </c>
      <c r="T13" t="s">
        <v>50</v>
      </c>
      <c r="U13" t="s">
        <v>51</v>
      </c>
      <c r="V13" t="s">
        <v>50</v>
      </c>
      <c r="W13" t="s">
        <v>52</v>
      </c>
      <c r="X13" t="s">
        <v>53</v>
      </c>
      <c r="Y13" t="s">
        <v>50</v>
      </c>
      <c r="Z13" t="s">
        <v>54</v>
      </c>
      <c r="AA13" t="s">
        <v>54</v>
      </c>
      <c r="AB13">
        <v>0</v>
      </c>
      <c r="AC13" t="s">
        <v>125</v>
      </c>
      <c r="AD13" t="s">
        <v>50</v>
      </c>
      <c r="AE13">
        <v>0</v>
      </c>
      <c r="AF13" t="s">
        <v>50</v>
      </c>
      <c r="AG13" t="s">
        <v>50</v>
      </c>
      <c r="AH13" t="s">
        <v>50</v>
      </c>
      <c r="AI13" t="s">
        <v>50</v>
      </c>
      <c r="AJ13" t="s">
        <v>50</v>
      </c>
      <c r="AK13" t="s">
        <v>50</v>
      </c>
      <c r="AL13" t="s">
        <v>50</v>
      </c>
      <c r="AM13" t="s">
        <v>50</v>
      </c>
      <c r="AN13" t="s">
        <v>50</v>
      </c>
      <c r="AO13" t="s">
        <v>54</v>
      </c>
      <c r="AP13">
        <v>0</v>
      </c>
      <c r="AQ13" t="s">
        <v>50</v>
      </c>
      <c r="AR13">
        <v>254</v>
      </c>
      <c r="AS13">
        <v>1481</v>
      </c>
      <c r="AT13">
        <v>2001419.5812899901</v>
      </c>
      <c r="AU13" t="s">
        <v>64</v>
      </c>
    </row>
    <row r="14" spans="1:47" hidden="1" x14ac:dyDescent="0.25">
      <c r="A14" t="s">
        <v>126</v>
      </c>
      <c r="B14" t="s">
        <v>84</v>
      </c>
      <c r="C14">
        <v>60</v>
      </c>
      <c r="D14" t="s">
        <v>85</v>
      </c>
      <c r="E14" t="s">
        <v>50</v>
      </c>
      <c r="F14" t="s">
        <v>50</v>
      </c>
      <c r="G14" t="s">
        <v>51</v>
      </c>
      <c r="H14" t="s">
        <v>50</v>
      </c>
      <c r="I14" t="s">
        <v>59</v>
      </c>
      <c r="J14" t="s">
        <v>50</v>
      </c>
      <c r="K14" t="s">
        <v>50</v>
      </c>
      <c r="L14" t="s">
        <v>54</v>
      </c>
      <c r="M14" t="s">
        <v>54</v>
      </c>
      <c r="N14">
        <v>0</v>
      </c>
      <c r="O14" t="s">
        <v>86</v>
      </c>
      <c r="P14" t="s">
        <v>76</v>
      </c>
      <c r="Q14">
        <v>40</v>
      </c>
      <c r="R14" t="s">
        <v>77</v>
      </c>
      <c r="S14" t="s">
        <v>50</v>
      </c>
      <c r="T14" t="s">
        <v>50</v>
      </c>
      <c r="U14" t="s">
        <v>51</v>
      </c>
      <c r="V14" t="s">
        <v>50</v>
      </c>
      <c r="W14" t="s">
        <v>52</v>
      </c>
      <c r="X14" t="s">
        <v>50</v>
      </c>
      <c r="Y14" t="s">
        <v>50</v>
      </c>
      <c r="Z14" t="s">
        <v>54</v>
      </c>
      <c r="AA14" t="s">
        <v>54</v>
      </c>
      <c r="AB14">
        <v>0</v>
      </c>
      <c r="AC14" t="s">
        <v>78</v>
      </c>
      <c r="AD14" t="s">
        <v>50</v>
      </c>
      <c r="AE14">
        <v>0</v>
      </c>
      <c r="AF14" t="s">
        <v>50</v>
      </c>
      <c r="AG14" t="s">
        <v>50</v>
      </c>
      <c r="AH14" t="s">
        <v>50</v>
      </c>
      <c r="AI14" t="s">
        <v>50</v>
      </c>
      <c r="AJ14" t="s">
        <v>50</v>
      </c>
      <c r="AK14" t="s">
        <v>50</v>
      </c>
      <c r="AL14" t="s">
        <v>50</v>
      </c>
      <c r="AM14" t="s">
        <v>50</v>
      </c>
      <c r="AN14" t="s">
        <v>50</v>
      </c>
      <c r="AO14" t="s">
        <v>54</v>
      </c>
      <c r="AP14">
        <v>0</v>
      </c>
      <c r="AQ14" t="s">
        <v>50</v>
      </c>
      <c r="AR14">
        <v>245</v>
      </c>
      <c r="AS14">
        <v>1373</v>
      </c>
      <c r="AT14">
        <v>671889.86809500004</v>
      </c>
      <c r="AU14" t="s">
        <v>64</v>
      </c>
    </row>
    <row r="15" spans="1:47" hidden="1" x14ac:dyDescent="0.25">
      <c r="A15" t="s">
        <v>47</v>
      </c>
      <c r="B15" t="s">
        <v>48</v>
      </c>
      <c r="C15">
        <v>60</v>
      </c>
      <c r="D15" t="s">
        <v>49</v>
      </c>
      <c r="E15" t="s">
        <v>50</v>
      </c>
      <c r="F15" t="s">
        <v>50</v>
      </c>
      <c r="G15" t="s">
        <v>51</v>
      </c>
      <c r="H15" t="s">
        <v>50</v>
      </c>
      <c r="I15" t="s">
        <v>52</v>
      </c>
      <c r="J15" t="s">
        <v>53</v>
      </c>
      <c r="K15" t="s">
        <v>50</v>
      </c>
      <c r="L15" t="s">
        <v>54</v>
      </c>
      <c r="M15" t="s">
        <v>54</v>
      </c>
      <c r="N15">
        <v>0</v>
      </c>
      <c r="O15" t="s">
        <v>55</v>
      </c>
      <c r="P15" t="s">
        <v>56</v>
      </c>
      <c r="Q15">
        <v>40</v>
      </c>
      <c r="R15" t="s">
        <v>57</v>
      </c>
      <c r="S15" t="s">
        <v>50</v>
      </c>
      <c r="T15" t="s">
        <v>50</v>
      </c>
      <c r="U15" t="s">
        <v>58</v>
      </c>
      <c r="V15" t="s">
        <v>50</v>
      </c>
      <c r="W15" t="s">
        <v>59</v>
      </c>
      <c r="X15" t="s">
        <v>54</v>
      </c>
      <c r="Y15" t="s">
        <v>50</v>
      </c>
      <c r="Z15" t="s">
        <v>60</v>
      </c>
      <c r="AA15" t="s">
        <v>61</v>
      </c>
      <c r="AB15">
        <v>49.799999999999898</v>
      </c>
      <c r="AC15" t="s">
        <v>62</v>
      </c>
      <c r="AD15" t="s">
        <v>50</v>
      </c>
      <c r="AE15">
        <v>0</v>
      </c>
      <c r="AF15" t="s">
        <v>50</v>
      </c>
      <c r="AG15" t="s">
        <v>50</v>
      </c>
      <c r="AH15" t="s">
        <v>50</v>
      </c>
      <c r="AI15" t="s">
        <v>50</v>
      </c>
      <c r="AJ15" t="s">
        <v>50</v>
      </c>
      <c r="AK15" t="s">
        <v>50</v>
      </c>
      <c r="AL15" t="s">
        <v>50</v>
      </c>
      <c r="AM15" t="s">
        <v>50</v>
      </c>
      <c r="AN15" t="s">
        <v>50</v>
      </c>
      <c r="AO15" t="s">
        <v>54</v>
      </c>
      <c r="AP15">
        <v>0</v>
      </c>
      <c r="AQ15" t="s">
        <v>50</v>
      </c>
      <c r="AR15">
        <v>240</v>
      </c>
      <c r="AS15">
        <v>1386</v>
      </c>
      <c r="AT15">
        <v>2380900.7506800001</v>
      </c>
      <c r="AU15" t="s">
        <v>127</v>
      </c>
    </row>
    <row r="16" spans="1:47" hidden="1" x14ac:dyDescent="0.25">
      <c r="A16" t="s">
        <v>65</v>
      </c>
      <c r="B16" t="s">
        <v>66</v>
      </c>
      <c r="C16">
        <v>60</v>
      </c>
      <c r="D16" t="s">
        <v>67</v>
      </c>
      <c r="E16" t="s">
        <v>50</v>
      </c>
      <c r="F16" t="s">
        <v>68</v>
      </c>
      <c r="G16" t="s">
        <v>51</v>
      </c>
      <c r="H16" t="s">
        <v>50</v>
      </c>
      <c r="I16" t="s">
        <v>52</v>
      </c>
      <c r="J16" t="s">
        <v>69</v>
      </c>
      <c r="K16" t="s">
        <v>50</v>
      </c>
      <c r="L16" t="s">
        <v>60</v>
      </c>
      <c r="M16" t="s">
        <v>61</v>
      </c>
      <c r="N16">
        <v>33.284999999999897</v>
      </c>
      <c r="O16" t="s">
        <v>70</v>
      </c>
      <c r="P16" t="s">
        <v>56</v>
      </c>
      <c r="Q16">
        <v>40</v>
      </c>
      <c r="R16" t="s">
        <v>57</v>
      </c>
      <c r="S16" t="s">
        <v>50</v>
      </c>
      <c r="T16" t="s">
        <v>50</v>
      </c>
      <c r="U16" t="s">
        <v>58</v>
      </c>
      <c r="V16" t="s">
        <v>50</v>
      </c>
      <c r="W16" t="s">
        <v>59</v>
      </c>
      <c r="X16" t="s">
        <v>54</v>
      </c>
      <c r="Y16" t="s">
        <v>50</v>
      </c>
      <c r="Z16" t="s">
        <v>60</v>
      </c>
      <c r="AA16" t="s">
        <v>61</v>
      </c>
      <c r="AB16">
        <v>49.799999999999898</v>
      </c>
      <c r="AC16" t="s">
        <v>62</v>
      </c>
      <c r="AD16" t="s">
        <v>50</v>
      </c>
      <c r="AE16">
        <v>0</v>
      </c>
      <c r="AF16" t="s">
        <v>50</v>
      </c>
      <c r="AG16" t="s">
        <v>50</v>
      </c>
      <c r="AH16" t="s">
        <v>50</v>
      </c>
      <c r="AI16" t="s">
        <v>50</v>
      </c>
      <c r="AJ16" t="s">
        <v>50</v>
      </c>
      <c r="AK16" t="s">
        <v>50</v>
      </c>
      <c r="AL16" t="s">
        <v>50</v>
      </c>
      <c r="AM16" t="s">
        <v>50</v>
      </c>
      <c r="AN16" t="s">
        <v>50</v>
      </c>
      <c r="AO16" t="s">
        <v>54</v>
      </c>
      <c r="AP16">
        <v>0</v>
      </c>
      <c r="AQ16" t="s">
        <v>50</v>
      </c>
      <c r="AR16">
        <v>254</v>
      </c>
      <c r="AS16">
        <v>1495</v>
      </c>
      <c r="AT16">
        <v>7620.33692229999</v>
      </c>
      <c r="AU16" t="s">
        <v>127</v>
      </c>
    </row>
    <row r="17" spans="1:47" hidden="1" x14ac:dyDescent="0.25">
      <c r="A17" t="s">
        <v>128</v>
      </c>
      <c r="B17" t="s">
        <v>56</v>
      </c>
      <c r="C17">
        <v>60</v>
      </c>
      <c r="D17" t="s">
        <v>57</v>
      </c>
      <c r="E17" t="s">
        <v>50</v>
      </c>
      <c r="F17" t="s">
        <v>50</v>
      </c>
      <c r="G17" t="s">
        <v>58</v>
      </c>
      <c r="H17" t="s">
        <v>50</v>
      </c>
      <c r="I17" t="s">
        <v>59</v>
      </c>
      <c r="J17" t="s">
        <v>54</v>
      </c>
      <c r="K17" t="s">
        <v>50</v>
      </c>
      <c r="L17" t="s">
        <v>60</v>
      </c>
      <c r="M17" t="s">
        <v>61</v>
      </c>
      <c r="N17">
        <v>49.799999999999898</v>
      </c>
      <c r="O17" t="s">
        <v>62</v>
      </c>
      <c r="P17" t="s">
        <v>66</v>
      </c>
      <c r="Q17">
        <v>40</v>
      </c>
      <c r="R17" t="s">
        <v>67</v>
      </c>
      <c r="S17" t="s">
        <v>50</v>
      </c>
      <c r="T17" t="s">
        <v>68</v>
      </c>
      <c r="U17" t="s">
        <v>51</v>
      </c>
      <c r="V17" t="s">
        <v>50</v>
      </c>
      <c r="W17" t="s">
        <v>52</v>
      </c>
      <c r="X17" t="s">
        <v>69</v>
      </c>
      <c r="Y17" t="s">
        <v>50</v>
      </c>
      <c r="Z17" t="s">
        <v>60</v>
      </c>
      <c r="AA17" t="s">
        <v>61</v>
      </c>
      <c r="AB17">
        <v>33.284999999999897</v>
      </c>
      <c r="AC17" t="s">
        <v>70</v>
      </c>
      <c r="AD17" t="s">
        <v>50</v>
      </c>
      <c r="AE17">
        <v>0</v>
      </c>
      <c r="AF17" t="s">
        <v>50</v>
      </c>
      <c r="AG17" t="s">
        <v>50</v>
      </c>
      <c r="AH17" t="s">
        <v>50</v>
      </c>
      <c r="AI17" t="s">
        <v>50</v>
      </c>
      <c r="AJ17" t="s">
        <v>50</v>
      </c>
      <c r="AK17" t="s">
        <v>50</v>
      </c>
      <c r="AL17" t="s">
        <v>50</v>
      </c>
      <c r="AM17" t="s">
        <v>50</v>
      </c>
      <c r="AN17" t="s">
        <v>50</v>
      </c>
      <c r="AO17" t="s">
        <v>54</v>
      </c>
      <c r="AP17">
        <v>0</v>
      </c>
      <c r="AQ17" t="s">
        <v>50</v>
      </c>
      <c r="AR17">
        <v>234</v>
      </c>
      <c r="AS17">
        <v>1323</v>
      </c>
      <c r="AT17">
        <v>2019244.3562400001</v>
      </c>
      <c r="AU17" t="s">
        <v>127</v>
      </c>
    </row>
    <row r="18" spans="1:47" hidden="1" x14ac:dyDescent="0.25">
      <c r="A18" t="s">
        <v>91</v>
      </c>
      <c r="B18" t="s">
        <v>56</v>
      </c>
      <c r="C18">
        <v>60</v>
      </c>
      <c r="D18" t="s">
        <v>57</v>
      </c>
      <c r="E18" t="s">
        <v>50</v>
      </c>
      <c r="F18" t="s">
        <v>50</v>
      </c>
      <c r="G18" t="s">
        <v>58</v>
      </c>
      <c r="H18" t="s">
        <v>50</v>
      </c>
      <c r="I18" t="s">
        <v>59</v>
      </c>
      <c r="J18" t="s">
        <v>54</v>
      </c>
      <c r="K18" t="s">
        <v>50</v>
      </c>
      <c r="L18" t="s">
        <v>60</v>
      </c>
      <c r="M18" t="s">
        <v>61</v>
      </c>
      <c r="N18">
        <v>49.799999999999898</v>
      </c>
      <c r="O18" t="s">
        <v>62</v>
      </c>
      <c r="P18" t="s">
        <v>66</v>
      </c>
      <c r="Q18">
        <v>40</v>
      </c>
      <c r="R18" t="s">
        <v>67</v>
      </c>
      <c r="S18" t="s">
        <v>50</v>
      </c>
      <c r="T18" t="s">
        <v>68</v>
      </c>
      <c r="U18" t="s">
        <v>51</v>
      </c>
      <c r="V18" t="s">
        <v>50</v>
      </c>
      <c r="W18" t="s">
        <v>52</v>
      </c>
      <c r="X18" t="s">
        <v>69</v>
      </c>
      <c r="Y18" t="s">
        <v>50</v>
      </c>
      <c r="Z18" t="s">
        <v>60</v>
      </c>
      <c r="AA18" t="s">
        <v>61</v>
      </c>
      <c r="AB18">
        <v>33.284999999999897</v>
      </c>
      <c r="AC18" t="s">
        <v>70</v>
      </c>
      <c r="AD18" t="s">
        <v>50</v>
      </c>
      <c r="AE18">
        <v>0</v>
      </c>
      <c r="AF18" t="s">
        <v>50</v>
      </c>
      <c r="AG18" t="s">
        <v>50</v>
      </c>
      <c r="AH18" t="s">
        <v>50</v>
      </c>
      <c r="AI18" t="s">
        <v>50</v>
      </c>
      <c r="AJ18" t="s">
        <v>50</v>
      </c>
      <c r="AK18" t="s">
        <v>50</v>
      </c>
      <c r="AL18" t="s">
        <v>50</v>
      </c>
      <c r="AM18" t="s">
        <v>50</v>
      </c>
      <c r="AN18" t="s">
        <v>50</v>
      </c>
      <c r="AO18" t="s">
        <v>54</v>
      </c>
      <c r="AP18">
        <v>0</v>
      </c>
      <c r="AQ18" t="s">
        <v>50</v>
      </c>
      <c r="AR18">
        <v>252</v>
      </c>
      <c r="AS18">
        <v>1474</v>
      </c>
      <c r="AT18">
        <v>1495676.1340600001</v>
      </c>
      <c r="AU18" t="s">
        <v>127</v>
      </c>
    </row>
    <row r="19" spans="1:47" hidden="1" x14ac:dyDescent="0.25">
      <c r="A19" t="s">
        <v>93</v>
      </c>
      <c r="B19" t="s">
        <v>94</v>
      </c>
      <c r="C19">
        <v>60</v>
      </c>
      <c r="D19" t="s">
        <v>95</v>
      </c>
      <c r="E19" t="s">
        <v>50</v>
      </c>
      <c r="F19" t="s">
        <v>68</v>
      </c>
      <c r="G19" t="s">
        <v>58</v>
      </c>
      <c r="H19" t="s">
        <v>50</v>
      </c>
      <c r="I19" t="s">
        <v>59</v>
      </c>
      <c r="J19" t="s">
        <v>69</v>
      </c>
      <c r="K19" t="s">
        <v>50</v>
      </c>
      <c r="L19" t="s">
        <v>96</v>
      </c>
      <c r="M19" t="s">
        <v>97</v>
      </c>
      <c r="N19">
        <v>57.649999999999899</v>
      </c>
      <c r="O19" t="s">
        <v>98</v>
      </c>
      <c r="P19" t="s">
        <v>66</v>
      </c>
      <c r="Q19">
        <v>30</v>
      </c>
      <c r="R19" t="s">
        <v>67</v>
      </c>
      <c r="S19" t="s">
        <v>50</v>
      </c>
      <c r="T19" t="s">
        <v>68</v>
      </c>
      <c r="U19" t="s">
        <v>51</v>
      </c>
      <c r="V19" t="s">
        <v>50</v>
      </c>
      <c r="W19" t="s">
        <v>52</v>
      </c>
      <c r="X19" t="s">
        <v>69</v>
      </c>
      <c r="Y19" t="s">
        <v>50</v>
      </c>
      <c r="Z19" t="s">
        <v>60</v>
      </c>
      <c r="AA19" t="s">
        <v>61</v>
      </c>
      <c r="AB19">
        <v>33.284999999999897</v>
      </c>
      <c r="AC19" t="s">
        <v>70</v>
      </c>
      <c r="AD19" t="s">
        <v>100</v>
      </c>
      <c r="AE19">
        <v>10</v>
      </c>
      <c r="AF19" t="s">
        <v>101</v>
      </c>
      <c r="AG19" t="s">
        <v>50</v>
      </c>
      <c r="AH19" t="s">
        <v>50</v>
      </c>
      <c r="AI19" t="s">
        <v>58</v>
      </c>
      <c r="AJ19" t="s">
        <v>50</v>
      </c>
      <c r="AK19" t="s">
        <v>102</v>
      </c>
      <c r="AL19" t="s">
        <v>54</v>
      </c>
      <c r="AM19" t="s">
        <v>50</v>
      </c>
      <c r="AN19" t="s">
        <v>103</v>
      </c>
      <c r="AO19" t="s">
        <v>61</v>
      </c>
      <c r="AP19">
        <v>18.93</v>
      </c>
      <c r="AQ19" t="s">
        <v>104</v>
      </c>
      <c r="AR19">
        <v>229</v>
      </c>
      <c r="AS19">
        <v>2147</v>
      </c>
      <c r="AT19">
        <v>3189.1523344000002</v>
      </c>
      <c r="AU19" t="s">
        <v>127</v>
      </c>
    </row>
    <row r="20" spans="1:47" hidden="1" x14ac:dyDescent="0.25">
      <c r="A20" t="s">
        <v>47</v>
      </c>
      <c r="B20" t="s">
        <v>48</v>
      </c>
      <c r="C20">
        <v>60</v>
      </c>
      <c r="D20" t="s">
        <v>49</v>
      </c>
      <c r="E20" t="s">
        <v>50</v>
      </c>
      <c r="F20" t="s">
        <v>50</v>
      </c>
      <c r="G20" t="s">
        <v>51</v>
      </c>
      <c r="H20" t="s">
        <v>50</v>
      </c>
      <c r="I20" t="s">
        <v>52</v>
      </c>
      <c r="J20" t="s">
        <v>53</v>
      </c>
      <c r="K20" t="s">
        <v>50</v>
      </c>
      <c r="L20" t="s">
        <v>54</v>
      </c>
      <c r="M20" t="s">
        <v>54</v>
      </c>
      <c r="N20">
        <v>0</v>
      </c>
      <c r="O20" t="s">
        <v>55</v>
      </c>
      <c r="P20" t="s">
        <v>56</v>
      </c>
      <c r="Q20">
        <v>40</v>
      </c>
      <c r="R20" t="s">
        <v>57</v>
      </c>
      <c r="S20" t="s">
        <v>50</v>
      </c>
      <c r="T20" t="s">
        <v>50</v>
      </c>
      <c r="U20" t="s">
        <v>58</v>
      </c>
      <c r="V20" t="s">
        <v>50</v>
      </c>
      <c r="W20" t="s">
        <v>59</v>
      </c>
      <c r="X20" t="s">
        <v>54</v>
      </c>
      <c r="Y20" t="s">
        <v>50</v>
      </c>
      <c r="Z20" t="s">
        <v>60</v>
      </c>
      <c r="AA20" t="s">
        <v>61</v>
      </c>
      <c r="AB20">
        <v>49.799999999999898</v>
      </c>
      <c r="AC20" t="s">
        <v>62</v>
      </c>
      <c r="AD20" t="s">
        <v>50</v>
      </c>
      <c r="AE20">
        <v>0</v>
      </c>
      <c r="AF20" t="s">
        <v>50</v>
      </c>
      <c r="AG20" t="s">
        <v>50</v>
      </c>
      <c r="AH20" t="s">
        <v>50</v>
      </c>
      <c r="AI20" t="s">
        <v>50</v>
      </c>
      <c r="AJ20" t="s">
        <v>50</v>
      </c>
      <c r="AK20" t="s">
        <v>50</v>
      </c>
      <c r="AL20" t="s">
        <v>50</v>
      </c>
      <c r="AM20" t="s">
        <v>50</v>
      </c>
      <c r="AN20" t="s">
        <v>50</v>
      </c>
      <c r="AO20" t="s">
        <v>54</v>
      </c>
      <c r="AP20">
        <v>0</v>
      </c>
      <c r="AQ20" t="s">
        <v>50</v>
      </c>
      <c r="AR20">
        <v>240</v>
      </c>
      <c r="AS20">
        <v>1386</v>
      </c>
      <c r="AT20">
        <v>4788907.2088099904</v>
      </c>
      <c r="AU20" t="s">
        <v>129</v>
      </c>
    </row>
    <row r="21" spans="1:47" hidden="1" x14ac:dyDescent="0.25">
      <c r="A21" t="s">
        <v>65</v>
      </c>
      <c r="B21" t="s">
        <v>66</v>
      </c>
      <c r="C21">
        <v>60</v>
      </c>
      <c r="D21" t="s">
        <v>67</v>
      </c>
      <c r="E21" t="s">
        <v>50</v>
      </c>
      <c r="F21" t="s">
        <v>68</v>
      </c>
      <c r="G21" t="s">
        <v>51</v>
      </c>
      <c r="H21" t="s">
        <v>50</v>
      </c>
      <c r="I21" t="s">
        <v>52</v>
      </c>
      <c r="J21" t="s">
        <v>69</v>
      </c>
      <c r="K21" t="s">
        <v>50</v>
      </c>
      <c r="L21" t="s">
        <v>60</v>
      </c>
      <c r="M21" t="s">
        <v>61</v>
      </c>
      <c r="N21">
        <v>33.284999999999897</v>
      </c>
      <c r="O21" t="s">
        <v>70</v>
      </c>
      <c r="P21" t="s">
        <v>56</v>
      </c>
      <c r="Q21">
        <v>40</v>
      </c>
      <c r="R21" t="s">
        <v>57</v>
      </c>
      <c r="S21" t="s">
        <v>50</v>
      </c>
      <c r="T21" t="s">
        <v>50</v>
      </c>
      <c r="U21" t="s">
        <v>58</v>
      </c>
      <c r="V21" t="s">
        <v>50</v>
      </c>
      <c r="W21" t="s">
        <v>59</v>
      </c>
      <c r="X21" t="s">
        <v>54</v>
      </c>
      <c r="Y21" t="s">
        <v>50</v>
      </c>
      <c r="Z21" t="s">
        <v>60</v>
      </c>
      <c r="AA21" t="s">
        <v>61</v>
      </c>
      <c r="AB21">
        <v>49.799999999999898</v>
      </c>
      <c r="AC21" t="s">
        <v>62</v>
      </c>
      <c r="AD21" t="s">
        <v>50</v>
      </c>
      <c r="AE21">
        <v>0</v>
      </c>
      <c r="AF21" t="s">
        <v>50</v>
      </c>
      <c r="AG21" t="s">
        <v>50</v>
      </c>
      <c r="AH21" t="s">
        <v>50</v>
      </c>
      <c r="AI21" t="s">
        <v>50</v>
      </c>
      <c r="AJ21" t="s">
        <v>50</v>
      </c>
      <c r="AK21" t="s">
        <v>50</v>
      </c>
      <c r="AL21" t="s">
        <v>50</v>
      </c>
      <c r="AM21" t="s">
        <v>50</v>
      </c>
      <c r="AN21" t="s">
        <v>50</v>
      </c>
      <c r="AO21" t="s">
        <v>54</v>
      </c>
      <c r="AP21">
        <v>0</v>
      </c>
      <c r="AQ21" t="s">
        <v>50</v>
      </c>
      <c r="AR21">
        <v>254</v>
      </c>
      <c r="AS21">
        <v>1495</v>
      </c>
      <c r="AT21">
        <v>1111568.30162</v>
      </c>
      <c r="AU21" t="s">
        <v>129</v>
      </c>
    </row>
    <row r="22" spans="1:47" hidden="1" x14ac:dyDescent="0.25">
      <c r="A22" t="s">
        <v>72</v>
      </c>
      <c r="B22" t="s">
        <v>73</v>
      </c>
      <c r="C22">
        <v>60</v>
      </c>
      <c r="D22" t="s">
        <v>74</v>
      </c>
      <c r="E22" t="s">
        <v>50</v>
      </c>
      <c r="F22" t="s">
        <v>50</v>
      </c>
      <c r="G22" t="s">
        <v>58</v>
      </c>
      <c r="H22" t="s">
        <v>50</v>
      </c>
      <c r="I22" t="s">
        <v>59</v>
      </c>
      <c r="J22" t="s">
        <v>50</v>
      </c>
      <c r="K22" t="s">
        <v>50</v>
      </c>
      <c r="L22" t="s">
        <v>54</v>
      </c>
      <c r="M22" t="s">
        <v>54</v>
      </c>
      <c r="N22">
        <v>0</v>
      </c>
      <c r="O22" t="s">
        <v>75</v>
      </c>
      <c r="P22" t="s">
        <v>76</v>
      </c>
      <c r="Q22">
        <v>30</v>
      </c>
      <c r="R22" t="s">
        <v>77</v>
      </c>
      <c r="S22" t="s">
        <v>50</v>
      </c>
      <c r="T22" t="s">
        <v>50</v>
      </c>
      <c r="U22" t="s">
        <v>51</v>
      </c>
      <c r="V22" t="s">
        <v>50</v>
      </c>
      <c r="W22" t="s">
        <v>52</v>
      </c>
      <c r="X22" t="s">
        <v>50</v>
      </c>
      <c r="Y22" t="s">
        <v>50</v>
      </c>
      <c r="Z22" t="s">
        <v>54</v>
      </c>
      <c r="AA22" t="s">
        <v>54</v>
      </c>
      <c r="AB22">
        <v>0</v>
      </c>
      <c r="AC22" t="s">
        <v>78</v>
      </c>
      <c r="AD22" t="s">
        <v>79</v>
      </c>
      <c r="AE22">
        <v>10</v>
      </c>
      <c r="AF22" t="s">
        <v>80</v>
      </c>
      <c r="AG22" t="s">
        <v>50</v>
      </c>
      <c r="AH22" t="s">
        <v>50</v>
      </c>
      <c r="AI22" t="s">
        <v>58</v>
      </c>
      <c r="AJ22" t="s">
        <v>50</v>
      </c>
      <c r="AK22" t="s">
        <v>81</v>
      </c>
      <c r="AL22" t="s">
        <v>50</v>
      </c>
      <c r="AM22" t="s">
        <v>50</v>
      </c>
      <c r="AN22" t="s">
        <v>54</v>
      </c>
      <c r="AO22" t="s">
        <v>54</v>
      </c>
      <c r="AP22">
        <v>0</v>
      </c>
      <c r="AQ22" t="s">
        <v>82</v>
      </c>
      <c r="AR22">
        <v>262</v>
      </c>
      <c r="AS22">
        <v>1549</v>
      </c>
      <c r="AT22">
        <v>2173725.2206700002</v>
      </c>
      <c r="AU22" t="s">
        <v>129</v>
      </c>
    </row>
    <row r="23" spans="1:47" hidden="1" x14ac:dyDescent="0.25">
      <c r="A23" t="s">
        <v>83</v>
      </c>
      <c r="B23" t="s">
        <v>76</v>
      </c>
      <c r="C23">
        <v>80</v>
      </c>
      <c r="D23" t="s">
        <v>77</v>
      </c>
      <c r="E23" t="s">
        <v>50</v>
      </c>
      <c r="F23" t="s">
        <v>50</v>
      </c>
      <c r="G23" t="s">
        <v>51</v>
      </c>
      <c r="H23" t="s">
        <v>50</v>
      </c>
      <c r="I23" t="s">
        <v>52</v>
      </c>
      <c r="J23" t="s">
        <v>50</v>
      </c>
      <c r="K23" t="s">
        <v>50</v>
      </c>
      <c r="L23" t="s">
        <v>54</v>
      </c>
      <c r="M23" t="s">
        <v>54</v>
      </c>
      <c r="N23">
        <v>0</v>
      </c>
      <c r="O23" t="s">
        <v>78</v>
      </c>
      <c r="P23" t="s">
        <v>84</v>
      </c>
      <c r="Q23">
        <v>10</v>
      </c>
      <c r="R23" t="s">
        <v>85</v>
      </c>
      <c r="S23" t="s">
        <v>50</v>
      </c>
      <c r="T23" t="s">
        <v>50</v>
      </c>
      <c r="U23" t="s">
        <v>51</v>
      </c>
      <c r="V23" t="s">
        <v>50</v>
      </c>
      <c r="W23" t="s">
        <v>59</v>
      </c>
      <c r="X23" t="s">
        <v>50</v>
      </c>
      <c r="Y23" t="s">
        <v>50</v>
      </c>
      <c r="Z23" t="s">
        <v>54</v>
      </c>
      <c r="AA23" t="s">
        <v>54</v>
      </c>
      <c r="AB23">
        <v>0</v>
      </c>
      <c r="AC23" t="s">
        <v>86</v>
      </c>
      <c r="AD23" t="s">
        <v>87</v>
      </c>
      <c r="AE23">
        <v>10</v>
      </c>
      <c r="AF23" t="s">
        <v>88</v>
      </c>
      <c r="AG23" t="s">
        <v>50</v>
      </c>
      <c r="AH23" t="s">
        <v>50</v>
      </c>
      <c r="AI23" t="s">
        <v>51</v>
      </c>
      <c r="AJ23" t="s">
        <v>50</v>
      </c>
      <c r="AK23" t="s">
        <v>52</v>
      </c>
      <c r="AL23" t="s">
        <v>50</v>
      </c>
      <c r="AM23" t="s">
        <v>50</v>
      </c>
      <c r="AN23" t="s">
        <v>54</v>
      </c>
      <c r="AO23" t="s">
        <v>54</v>
      </c>
      <c r="AP23">
        <v>0</v>
      </c>
      <c r="AQ23" t="s">
        <v>89</v>
      </c>
      <c r="AR23">
        <v>254</v>
      </c>
      <c r="AS23">
        <v>1475</v>
      </c>
      <c r="AT23">
        <v>590677.54841899895</v>
      </c>
      <c r="AU23" t="s">
        <v>129</v>
      </c>
    </row>
    <row r="24" spans="1:47" hidden="1" x14ac:dyDescent="0.25">
      <c r="A24" t="s">
        <v>90</v>
      </c>
      <c r="B24" t="s">
        <v>76</v>
      </c>
      <c r="C24">
        <v>80</v>
      </c>
      <c r="D24" t="s">
        <v>77</v>
      </c>
      <c r="E24" t="s">
        <v>50</v>
      </c>
      <c r="F24" t="s">
        <v>50</v>
      </c>
      <c r="G24" t="s">
        <v>51</v>
      </c>
      <c r="H24" t="s">
        <v>50</v>
      </c>
      <c r="I24" t="s">
        <v>52</v>
      </c>
      <c r="J24" t="s">
        <v>50</v>
      </c>
      <c r="K24" t="s">
        <v>50</v>
      </c>
      <c r="L24" t="s">
        <v>54</v>
      </c>
      <c r="M24" t="s">
        <v>54</v>
      </c>
      <c r="N24">
        <v>0</v>
      </c>
      <c r="O24" t="s">
        <v>78</v>
      </c>
      <c r="P24" t="s">
        <v>84</v>
      </c>
      <c r="Q24">
        <v>20</v>
      </c>
      <c r="R24" t="s">
        <v>85</v>
      </c>
      <c r="S24" t="s">
        <v>50</v>
      </c>
      <c r="T24" t="s">
        <v>50</v>
      </c>
      <c r="U24" t="s">
        <v>51</v>
      </c>
      <c r="V24" t="s">
        <v>50</v>
      </c>
      <c r="W24" t="s">
        <v>59</v>
      </c>
      <c r="X24" t="s">
        <v>50</v>
      </c>
      <c r="Y24" t="s">
        <v>50</v>
      </c>
      <c r="Z24" t="s">
        <v>54</v>
      </c>
      <c r="AA24" t="s">
        <v>54</v>
      </c>
      <c r="AB24">
        <v>0</v>
      </c>
      <c r="AC24" t="s">
        <v>86</v>
      </c>
      <c r="AD24" t="s">
        <v>50</v>
      </c>
      <c r="AE24">
        <v>0</v>
      </c>
      <c r="AF24" t="s">
        <v>50</v>
      </c>
      <c r="AG24" t="s">
        <v>50</v>
      </c>
      <c r="AH24" t="s">
        <v>50</v>
      </c>
      <c r="AI24" t="s">
        <v>50</v>
      </c>
      <c r="AJ24" t="s">
        <v>50</v>
      </c>
      <c r="AK24" t="s">
        <v>50</v>
      </c>
      <c r="AL24" t="s">
        <v>50</v>
      </c>
      <c r="AM24" t="s">
        <v>50</v>
      </c>
      <c r="AN24" t="s">
        <v>50</v>
      </c>
      <c r="AO24" t="s">
        <v>54</v>
      </c>
      <c r="AP24">
        <v>0</v>
      </c>
      <c r="AQ24" t="s">
        <v>50</v>
      </c>
      <c r="AR24">
        <v>239</v>
      </c>
      <c r="AS24">
        <v>1338</v>
      </c>
      <c r="AT24">
        <v>409343.24637000001</v>
      </c>
      <c r="AU24" t="s">
        <v>129</v>
      </c>
    </row>
    <row r="25" spans="1:47" hidden="1" x14ac:dyDescent="0.25">
      <c r="A25" t="s">
        <v>128</v>
      </c>
      <c r="B25" t="s">
        <v>56</v>
      </c>
      <c r="C25">
        <v>60</v>
      </c>
      <c r="D25" t="s">
        <v>57</v>
      </c>
      <c r="E25" t="s">
        <v>50</v>
      </c>
      <c r="F25" t="s">
        <v>50</v>
      </c>
      <c r="G25" t="s">
        <v>58</v>
      </c>
      <c r="H25" t="s">
        <v>50</v>
      </c>
      <c r="I25" t="s">
        <v>59</v>
      </c>
      <c r="J25" t="s">
        <v>54</v>
      </c>
      <c r="K25" t="s">
        <v>50</v>
      </c>
      <c r="L25" t="s">
        <v>60</v>
      </c>
      <c r="M25" t="s">
        <v>61</v>
      </c>
      <c r="N25">
        <v>49.799999999999898</v>
      </c>
      <c r="O25" t="s">
        <v>62</v>
      </c>
      <c r="P25" t="s">
        <v>66</v>
      </c>
      <c r="Q25">
        <v>40</v>
      </c>
      <c r="R25" t="s">
        <v>67</v>
      </c>
      <c r="S25" t="s">
        <v>50</v>
      </c>
      <c r="T25" t="s">
        <v>68</v>
      </c>
      <c r="U25" t="s">
        <v>51</v>
      </c>
      <c r="V25" t="s">
        <v>50</v>
      </c>
      <c r="W25" t="s">
        <v>52</v>
      </c>
      <c r="X25" t="s">
        <v>69</v>
      </c>
      <c r="Y25" t="s">
        <v>50</v>
      </c>
      <c r="Z25" t="s">
        <v>60</v>
      </c>
      <c r="AA25" t="s">
        <v>61</v>
      </c>
      <c r="AB25">
        <v>33.284999999999897</v>
      </c>
      <c r="AC25" t="s">
        <v>70</v>
      </c>
      <c r="AD25" t="s">
        <v>50</v>
      </c>
      <c r="AE25">
        <v>0</v>
      </c>
      <c r="AF25" t="s">
        <v>50</v>
      </c>
      <c r="AG25" t="s">
        <v>50</v>
      </c>
      <c r="AH25" t="s">
        <v>50</v>
      </c>
      <c r="AI25" t="s">
        <v>50</v>
      </c>
      <c r="AJ25" t="s">
        <v>50</v>
      </c>
      <c r="AK25" t="s">
        <v>50</v>
      </c>
      <c r="AL25" t="s">
        <v>50</v>
      </c>
      <c r="AM25" t="s">
        <v>50</v>
      </c>
      <c r="AN25" t="s">
        <v>50</v>
      </c>
      <c r="AO25" t="s">
        <v>54</v>
      </c>
      <c r="AP25">
        <v>0</v>
      </c>
      <c r="AQ25" t="s">
        <v>50</v>
      </c>
      <c r="AR25">
        <v>234</v>
      </c>
      <c r="AS25">
        <v>1323</v>
      </c>
      <c r="AT25">
        <v>2476069.6691100001</v>
      </c>
      <c r="AU25" t="s">
        <v>129</v>
      </c>
    </row>
    <row r="26" spans="1:47" hidden="1" x14ac:dyDescent="0.25">
      <c r="A26" t="s">
        <v>91</v>
      </c>
      <c r="B26" t="s">
        <v>56</v>
      </c>
      <c r="C26">
        <v>60</v>
      </c>
      <c r="D26" t="s">
        <v>57</v>
      </c>
      <c r="E26" t="s">
        <v>50</v>
      </c>
      <c r="F26" t="s">
        <v>50</v>
      </c>
      <c r="G26" t="s">
        <v>58</v>
      </c>
      <c r="H26" t="s">
        <v>50</v>
      </c>
      <c r="I26" t="s">
        <v>59</v>
      </c>
      <c r="J26" t="s">
        <v>54</v>
      </c>
      <c r="K26" t="s">
        <v>50</v>
      </c>
      <c r="L26" t="s">
        <v>60</v>
      </c>
      <c r="M26" t="s">
        <v>61</v>
      </c>
      <c r="N26">
        <v>49.799999999999898</v>
      </c>
      <c r="O26" t="s">
        <v>62</v>
      </c>
      <c r="P26" t="s">
        <v>66</v>
      </c>
      <c r="Q26">
        <v>40</v>
      </c>
      <c r="R26" t="s">
        <v>67</v>
      </c>
      <c r="S26" t="s">
        <v>50</v>
      </c>
      <c r="T26" t="s">
        <v>68</v>
      </c>
      <c r="U26" t="s">
        <v>51</v>
      </c>
      <c r="V26" t="s">
        <v>50</v>
      </c>
      <c r="W26" t="s">
        <v>52</v>
      </c>
      <c r="X26" t="s">
        <v>69</v>
      </c>
      <c r="Y26" t="s">
        <v>50</v>
      </c>
      <c r="Z26" t="s">
        <v>60</v>
      </c>
      <c r="AA26" t="s">
        <v>61</v>
      </c>
      <c r="AB26">
        <v>33.284999999999897</v>
      </c>
      <c r="AC26" t="s">
        <v>70</v>
      </c>
      <c r="AD26" t="s">
        <v>50</v>
      </c>
      <c r="AE26">
        <v>0</v>
      </c>
      <c r="AF26" t="s">
        <v>50</v>
      </c>
      <c r="AG26" t="s">
        <v>50</v>
      </c>
      <c r="AH26" t="s">
        <v>50</v>
      </c>
      <c r="AI26" t="s">
        <v>50</v>
      </c>
      <c r="AJ26" t="s">
        <v>50</v>
      </c>
      <c r="AK26" t="s">
        <v>50</v>
      </c>
      <c r="AL26" t="s">
        <v>50</v>
      </c>
      <c r="AM26" t="s">
        <v>50</v>
      </c>
      <c r="AN26" t="s">
        <v>50</v>
      </c>
      <c r="AO26" t="s">
        <v>54</v>
      </c>
      <c r="AP26">
        <v>0</v>
      </c>
      <c r="AQ26" t="s">
        <v>50</v>
      </c>
      <c r="AR26">
        <v>252</v>
      </c>
      <c r="AS26">
        <v>1474</v>
      </c>
      <c r="AT26">
        <v>2370839.0894499901</v>
      </c>
      <c r="AU26" t="s">
        <v>129</v>
      </c>
    </row>
    <row r="27" spans="1:47" hidden="1" x14ac:dyDescent="0.25">
      <c r="A27" t="s">
        <v>92</v>
      </c>
      <c r="B27" t="s">
        <v>50</v>
      </c>
      <c r="C27">
        <v>0</v>
      </c>
      <c r="D27" t="s">
        <v>50</v>
      </c>
      <c r="E27" t="s">
        <v>50</v>
      </c>
      <c r="F27" t="s">
        <v>50</v>
      </c>
      <c r="G27" t="s">
        <v>50</v>
      </c>
      <c r="H27" t="s">
        <v>50</v>
      </c>
      <c r="I27" t="s">
        <v>50</v>
      </c>
      <c r="J27" t="s">
        <v>50</v>
      </c>
      <c r="K27" t="s">
        <v>50</v>
      </c>
      <c r="L27" t="s">
        <v>50</v>
      </c>
      <c r="M27" t="s">
        <v>54</v>
      </c>
      <c r="N27">
        <v>0</v>
      </c>
      <c r="O27" t="s">
        <v>50</v>
      </c>
      <c r="P27" t="s">
        <v>50</v>
      </c>
      <c r="Q27">
        <v>0</v>
      </c>
      <c r="R27" t="s">
        <v>50</v>
      </c>
      <c r="S27" t="s">
        <v>50</v>
      </c>
      <c r="T27" t="s">
        <v>50</v>
      </c>
      <c r="U27" t="s">
        <v>50</v>
      </c>
      <c r="V27" t="s">
        <v>50</v>
      </c>
      <c r="W27" t="s">
        <v>50</v>
      </c>
      <c r="X27" t="s">
        <v>50</v>
      </c>
      <c r="Y27" t="s">
        <v>50</v>
      </c>
      <c r="Z27" t="s">
        <v>50</v>
      </c>
      <c r="AA27" t="s">
        <v>54</v>
      </c>
      <c r="AB27">
        <v>0</v>
      </c>
      <c r="AC27" t="s">
        <v>50</v>
      </c>
      <c r="AD27" t="s">
        <v>50</v>
      </c>
      <c r="AE27">
        <v>0</v>
      </c>
      <c r="AF27" t="s">
        <v>50</v>
      </c>
      <c r="AG27" t="s">
        <v>50</v>
      </c>
      <c r="AH27" t="s">
        <v>50</v>
      </c>
      <c r="AI27" t="s">
        <v>50</v>
      </c>
      <c r="AJ27" t="s">
        <v>50</v>
      </c>
      <c r="AK27" t="s">
        <v>50</v>
      </c>
      <c r="AL27" t="s">
        <v>50</v>
      </c>
      <c r="AM27" t="s">
        <v>50</v>
      </c>
      <c r="AN27" t="s">
        <v>50</v>
      </c>
      <c r="AO27" t="s">
        <v>54</v>
      </c>
      <c r="AP27">
        <v>0</v>
      </c>
      <c r="AQ27" t="s">
        <v>50</v>
      </c>
      <c r="AR27">
        <v>262</v>
      </c>
      <c r="AS27">
        <v>1554</v>
      </c>
      <c r="AT27">
        <v>240142.882612999</v>
      </c>
      <c r="AU27" t="s">
        <v>129</v>
      </c>
    </row>
    <row r="28" spans="1:47" hidden="1" x14ac:dyDescent="0.25">
      <c r="A28" t="s">
        <v>93</v>
      </c>
      <c r="B28" t="s">
        <v>94</v>
      </c>
      <c r="C28">
        <v>60</v>
      </c>
      <c r="D28" t="s">
        <v>95</v>
      </c>
      <c r="E28" t="s">
        <v>50</v>
      </c>
      <c r="F28" t="s">
        <v>68</v>
      </c>
      <c r="G28" t="s">
        <v>58</v>
      </c>
      <c r="H28" t="s">
        <v>50</v>
      </c>
      <c r="I28" t="s">
        <v>59</v>
      </c>
      <c r="J28" t="s">
        <v>69</v>
      </c>
      <c r="K28" t="s">
        <v>50</v>
      </c>
      <c r="L28" t="s">
        <v>96</v>
      </c>
      <c r="M28" t="s">
        <v>97</v>
      </c>
      <c r="N28">
        <v>57.649999999999899</v>
      </c>
      <c r="O28" t="s">
        <v>98</v>
      </c>
      <c r="P28" t="s">
        <v>66</v>
      </c>
      <c r="Q28">
        <v>30</v>
      </c>
      <c r="R28" t="s">
        <v>67</v>
      </c>
      <c r="S28" t="s">
        <v>50</v>
      </c>
      <c r="T28" t="s">
        <v>68</v>
      </c>
      <c r="U28" t="s">
        <v>51</v>
      </c>
      <c r="V28" t="s">
        <v>50</v>
      </c>
      <c r="W28" t="s">
        <v>52</v>
      </c>
      <c r="X28" t="s">
        <v>69</v>
      </c>
      <c r="Y28" t="s">
        <v>50</v>
      </c>
      <c r="Z28" t="s">
        <v>60</v>
      </c>
      <c r="AA28" t="s">
        <v>61</v>
      </c>
      <c r="AB28">
        <v>33.284999999999897</v>
      </c>
      <c r="AC28" t="s">
        <v>70</v>
      </c>
      <c r="AD28" t="s">
        <v>100</v>
      </c>
      <c r="AE28">
        <v>10</v>
      </c>
      <c r="AF28" t="s">
        <v>101</v>
      </c>
      <c r="AG28" t="s">
        <v>50</v>
      </c>
      <c r="AH28" t="s">
        <v>50</v>
      </c>
      <c r="AI28" t="s">
        <v>58</v>
      </c>
      <c r="AJ28" t="s">
        <v>50</v>
      </c>
      <c r="AK28" t="s">
        <v>102</v>
      </c>
      <c r="AL28" t="s">
        <v>54</v>
      </c>
      <c r="AM28" t="s">
        <v>50</v>
      </c>
      <c r="AN28" t="s">
        <v>103</v>
      </c>
      <c r="AO28" t="s">
        <v>61</v>
      </c>
      <c r="AP28">
        <v>18.93</v>
      </c>
      <c r="AQ28" t="s">
        <v>104</v>
      </c>
      <c r="AR28">
        <v>229</v>
      </c>
      <c r="AS28">
        <v>2147</v>
      </c>
      <c r="AT28">
        <v>1294351.84149</v>
      </c>
      <c r="AU28" t="s">
        <v>129</v>
      </c>
    </row>
    <row r="29" spans="1:47" hidden="1" x14ac:dyDescent="0.25">
      <c r="A29" t="s">
        <v>106</v>
      </c>
      <c r="B29" t="s">
        <v>107</v>
      </c>
      <c r="C29">
        <v>80</v>
      </c>
      <c r="D29" t="s">
        <v>108</v>
      </c>
      <c r="E29" t="s">
        <v>50</v>
      </c>
      <c r="F29" t="s">
        <v>50</v>
      </c>
      <c r="G29" t="s">
        <v>109</v>
      </c>
      <c r="H29" t="s">
        <v>50</v>
      </c>
      <c r="I29" t="s">
        <v>110</v>
      </c>
      <c r="J29" t="s">
        <v>50</v>
      </c>
      <c r="K29" t="s">
        <v>50</v>
      </c>
      <c r="L29" t="s">
        <v>54</v>
      </c>
      <c r="M29" t="s">
        <v>54</v>
      </c>
      <c r="N29">
        <v>0</v>
      </c>
      <c r="O29" t="s">
        <v>111</v>
      </c>
      <c r="P29" t="s">
        <v>84</v>
      </c>
      <c r="Q29">
        <v>10</v>
      </c>
      <c r="R29" t="s">
        <v>85</v>
      </c>
      <c r="S29" t="s">
        <v>50</v>
      </c>
      <c r="T29" t="s">
        <v>50</v>
      </c>
      <c r="U29" t="s">
        <v>51</v>
      </c>
      <c r="V29" t="s">
        <v>50</v>
      </c>
      <c r="W29" t="s">
        <v>59</v>
      </c>
      <c r="X29" t="s">
        <v>50</v>
      </c>
      <c r="Y29" t="s">
        <v>50</v>
      </c>
      <c r="Z29" t="s">
        <v>54</v>
      </c>
      <c r="AA29" t="s">
        <v>54</v>
      </c>
      <c r="AB29">
        <v>0</v>
      </c>
      <c r="AC29" t="s">
        <v>86</v>
      </c>
      <c r="AD29" t="s">
        <v>79</v>
      </c>
      <c r="AE29">
        <v>10</v>
      </c>
      <c r="AF29" t="s">
        <v>80</v>
      </c>
      <c r="AG29" t="s">
        <v>50</v>
      </c>
      <c r="AH29" t="s">
        <v>50</v>
      </c>
      <c r="AI29" t="s">
        <v>58</v>
      </c>
      <c r="AJ29" t="s">
        <v>50</v>
      </c>
      <c r="AK29" t="s">
        <v>81</v>
      </c>
      <c r="AL29" t="s">
        <v>50</v>
      </c>
      <c r="AM29" t="s">
        <v>50</v>
      </c>
      <c r="AN29" t="s">
        <v>54</v>
      </c>
      <c r="AO29" t="s">
        <v>54</v>
      </c>
      <c r="AP29">
        <v>0</v>
      </c>
      <c r="AQ29" t="s">
        <v>82</v>
      </c>
      <c r="AR29">
        <v>261</v>
      </c>
      <c r="AS29">
        <v>1520</v>
      </c>
      <c r="AT29">
        <v>926650.58420000004</v>
      </c>
      <c r="AU29" t="s">
        <v>129</v>
      </c>
    </row>
    <row r="30" spans="1:47" hidden="1" x14ac:dyDescent="0.25">
      <c r="A30" t="s">
        <v>112</v>
      </c>
      <c r="B30" t="s">
        <v>113</v>
      </c>
      <c r="C30">
        <v>100</v>
      </c>
      <c r="D30" t="s">
        <v>114</v>
      </c>
      <c r="E30" t="s">
        <v>50</v>
      </c>
      <c r="F30" t="s">
        <v>68</v>
      </c>
      <c r="G30" t="s">
        <v>115</v>
      </c>
      <c r="H30" t="s">
        <v>50</v>
      </c>
      <c r="I30" t="s">
        <v>54</v>
      </c>
      <c r="J30" t="s">
        <v>54</v>
      </c>
      <c r="K30" t="s">
        <v>50</v>
      </c>
      <c r="L30" t="s">
        <v>54</v>
      </c>
      <c r="M30" t="s">
        <v>54</v>
      </c>
      <c r="N30">
        <v>0</v>
      </c>
      <c r="O30" t="s">
        <v>116</v>
      </c>
      <c r="P30" t="s">
        <v>50</v>
      </c>
      <c r="Q30">
        <v>0</v>
      </c>
      <c r="R30" t="s">
        <v>50</v>
      </c>
      <c r="S30" t="s">
        <v>50</v>
      </c>
      <c r="T30" t="s">
        <v>50</v>
      </c>
      <c r="U30" t="s">
        <v>50</v>
      </c>
      <c r="V30" t="s">
        <v>50</v>
      </c>
      <c r="W30" t="s">
        <v>50</v>
      </c>
      <c r="X30" t="s">
        <v>50</v>
      </c>
      <c r="Y30" t="s">
        <v>50</v>
      </c>
      <c r="Z30" t="s">
        <v>50</v>
      </c>
      <c r="AA30" t="s">
        <v>54</v>
      </c>
      <c r="AB30">
        <v>0</v>
      </c>
      <c r="AC30" t="s">
        <v>50</v>
      </c>
      <c r="AD30" t="s">
        <v>50</v>
      </c>
      <c r="AE30">
        <v>0</v>
      </c>
      <c r="AF30" t="s">
        <v>50</v>
      </c>
      <c r="AG30" t="s">
        <v>50</v>
      </c>
      <c r="AH30" t="s">
        <v>50</v>
      </c>
      <c r="AI30" t="s">
        <v>50</v>
      </c>
      <c r="AJ30" t="s">
        <v>50</v>
      </c>
      <c r="AK30" t="s">
        <v>50</v>
      </c>
      <c r="AL30" t="s">
        <v>50</v>
      </c>
      <c r="AM30" t="s">
        <v>50</v>
      </c>
      <c r="AN30" t="s">
        <v>50</v>
      </c>
      <c r="AO30" t="s">
        <v>54</v>
      </c>
      <c r="AP30">
        <v>0</v>
      </c>
      <c r="AQ30" t="s">
        <v>50</v>
      </c>
      <c r="AR30">
        <v>262</v>
      </c>
      <c r="AS30">
        <v>1549</v>
      </c>
      <c r="AT30">
        <v>39513.242774999897</v>
      </c>
      <c r="AU30" t="s">
        <v>129</v>
      </c>
    </row>
    <row r="31" spans="1:47" hidden="1" x14ac:dyDescent="0.25">
      <c r="A31" t="s">
        <v>130</v>
      </c>
      <c r="B31" t="s">
        <v>123</v>
      </c>
      <c r="C31">
        <v>40</v>
      </c>
      <c r="D31" t="s">
        <v>124</v>
      </c>
      <c r="E31" t="s">
        <v>50</v>
      </c>
      <c r="F31" t="s">
        <v>50</v>
      </c>
      <c r="G31" t="s">
        <v>51</v>
      </c>
      <c r="H31" t="s">
        <v>50</v>
      </c>
      <c r="I31" t="s">
        <v>52</v>
      </c>
      <c r="J31" t="s">
        <v>53</v>
      </c>
      <c r="K31" t="s">
        <v>50</v>
      </c>
      <c r="L31" t="s">
        <v>54</v>
      </c>
      <c r="M31" t="s">
        <v>54</v>
      </c>
      <c r="N31">
        <v>0</v>
      </c>
      <c r="O31" t="s">
        <v>125</v>
      </c>
      <c r="P31" t="s">
        <v>120</v>
      </c>
      <c r="Q31">
        <v>40</v>
      </c>
      <c r="R31" t="s">
        <v>121</v>
      </c>
      <c r="S31" t="s">
        <v>50</v>
      </c>
      <c r="T31" t="s">
        <v>50</v>
      </c>
      <c r="U31" t="s">
        <v>51</v>
      </c>
      <c r="V31" t="s">
        <v>50</v>
      </c>
      <c r="W31" t="s">
        <v>59</v>
      </c>
      <c r="X31" t="s">
        <v>50</v>
      </c>
      <c r="Y31" t="s">
        <v>50</v>
      </c>
      <c r="Z31" t="s">
        <v>54</v>
      </c>
      <c r="AA31" t="s">
        <v>54</v>
      </c>
      <c r="AB31">
        <v>0</v>
      </c>
      <c r="AC31" t="s">
        <v>122</v>
      </c>
      <c r="AD31" t="s">
        <v>131</v>
      </c>
      <c r="AE31">
        <v>20</v>
      </c>
      <c r="AF31" t="s">
        <v>132</v>
      </c>
      <c r="AG31" t="s">
        <v>50</v>
      </c>
      <c r="AH31" t="s">
        <v>50</v>
      </c>
      <c r="AI31" t="s">
        <v>51</v>
      </c>
      <c r="AJ31" t="s">
        <v>50</v>
      </c>
      <c r="AK31" t="s">
        <v>52</v>
      </c>
      <c r="AL31" t="s">
        <v>54</v>
      </c>
      <c r="AM31" t="s">
        <v>50</v>
      </c>
      <c r="AN31" t="s">
        <v>54</v>
      </c>
      <c r="AO31" t="s">
        <v>97</v>
      </c>
      <c r="AP31">
        <v>47.32</v>
      </c>
      <c r="AQ31" t="s">
        <v>133</v>
      </c>
      <c r="AR31">
        <v>276</v>
      </c>
      <c r="AS31">
        <v>1694</v>
      </c>
      <c r="AT31">
        <v>611770.14796299895</v>
      </c>
      <c r="AU31" t="s">
        <v>129</v>
      </c>
    </row>
    <row r="32" spans="1:47" hidden="1" x14ac:dyDescent="0.25">
      <c r="A32" t="s">
        <v>118</v>
      </c>
      <c r="B32" t="s">
        <v>84</v>
      </c>
      <c r="C32">
        <v>60</v>
      </c>
      <c r="D32" t="s">
        <v>85</v>
      </c>
      <c r="E32" t="s">
        <v>50</v>
      </c>
      <c r="F32" t="s">
        <v>50</v>
      </c>
      <c r="G32" t="s">
        <v>51</v>
      </c>
      <c r="H32" t="s">
        <v>50</v>
      </c>
      <c r="I32" t="s">
        <v>59</v>
      </c>
      <c r="J32" t="s">
        <v>50</v>
      </c>
      <c r="K32" t="s">
        <v>50</v>
      </c>
      <c r="L32" t="s">
        <v>54</v>
      </c>
      <c r="M32" t="s">
        <v>54</v>
      </c>
      <c r="N32">
        <v>0</v>
      </c>
      <c r="O32" t="s">
        <v>86</v>
      </c>
      <c r="P32" t="s">
        <v>79</v>
      </c>
      <c r="Q32">
        <v>40</v>
      </c>
      <c r="R32" t="s">
        <v>80</v>
      </c>
      <c r="S32" t="s">
        <v>50</v>
      </c>
      <c r="T32" t="s">
        <v>50</v>
      </c>
      <c r="U32" t="s">
        <v>58</v>
      </c>
      <c r="V32" t="s">
        <v>50</v>
      </c>
      <c r="W32" t="s">
        <v>81</v>
      </c>
      <c r="X32" t="s">
        <v>50</v>
      </c>
      <c r="Y32" t="s">
        <v>50</v>
      </c>
      <c r="Z32" t="s">
        <v>54</v>
      </c>
      <c r="AA32" t="s">
        <v>54</v>
      </c>
      <c r="AB32">
        <v>0</v>
      </c>
      <c r="AC32" t="s">
        <v>82</v>
      </c>
      <c r="AD32" t="s">
        <v>50</v>
      </c>
      <c r="AE32">
        <v>0</v>
      </c>
      <c r="AF32" t="s">
        <v>50</v>
      </c>
      <c r="AG32" t="s">
        <v>50</v>
      </c>
      <c r="AH32" t="s">
        <v>50</v>
      </c>
      <c r="AI32" t="s">
        <v>50</v>
      </c>
      <c r="AJ32" t="s">
        <v>50</v>
      </c>
      <c r="AK32" t="s">
        <v>50</v>
      </c>
      <c r="AL32" t="s">
        <v>50</v>
      </c>
      <c r="AM32" t="s">
        <v>50</v>
      </c>
      <c r="AN32" t="s">
        <v>50</v>
      </c>
      <c r="AO32" t="s">
        <v>54</v>
      </c>
      <c r="AP32">
        <v>0</v>
      </c>
      <c r="AQ32" t="s">
        <v>50</v>
      </c>
      <c r="AR32">
        <v>261</v>
      </c>
      <c r="AS32">
        <v>1471</v>
      </c>
      <c r="AT32">
        <v>361387.51014000003</v>
      </c>
      <c r="AU32" t="s">
        <v>129</v>
      </c>
    </row>
    <row r="33" spans="1:47" hidden="1" x14ac:dyDescent="0.25">
      <c r="A33" t="s">
        <v>119</v>
      </c>
      <c r="B33" t="s">
        <v>120</v>
      </c>
      <c r="C33">
        <v>60</v>
      </c>
      <c r="D33" t="s">
        <v>121</v>
      </c>
      <c r="E33" t="s">
        <v>50</v>
      </c>
      <c r="F33" t="s">
        <v>50</v>
      </c>
      <c r="G33" t="s">
        <v>51</v>
      </c>
      <c r="H33" t="s">
        <v>50</v>
      </c>
      <c r="I33" t="s">
        <v>59</v>
      </c>
      <c r="J33" t="s">
        <v>50</v>
      </c>
      <c r="K33" t="s">
        <v>50</v>
      </c>
      <c r="L33" t="s">
        <v>54</v>
      </c>
      <c r="M33" t="s">
        <v>54</v>
      </c>
      <c r="N33">
        <v>0</v>
      </c>
      <c r="O33" t="s">
        <v>122</v>
      </c>
      <c r="P33" t="s">
        <v>123</v>
      </c>
      <c r="Q33">
        <v>40</v>
      </c>
      <c r="R33" t="s">
        <v>124</v>
      </c>
      <c r="S33" t="s">
        <v>50</v>
      </c>
      <c r="T33" t="s">
        <v>50</v>
      </c>
      <c r="U33" t="s">
        <v>51</v>
      </c>
      <c r="V33" t="s">
        <v>50</v>
      </c>
      <c r="W33" t="s">
        <v>52</v>
      </c>
      <c r="X33" t="s">
        <v>53</v>
      </c>
      <c r="Y33" t="s">
        <v>50</v>
      </c>
      <c r="Z33" t="s">
        <v>54</v>
      </c>
      <c r="AA33" t="s">
        <v>54</v>
      </c>
      <c r="AB33">
        <v>0</v>
      </c>
      <c r="AC33" t="s">
        <v>125</v>
      </c>
      <c r="AD33" t="s">
        <v>50</v>
      </c>
      <c r="AE33">
        <v>0</v>
      </c>
      <c r="AF33" t="s">
        <v>50</v>
      </c>
      <c r="AG33" t="s">
        <v>50</v>
      </c>
      <c r="AH33" t="s">
        <v>50</v>
      </c>
      <c r="AI33" t="s">
        <v>50</v>
      </c>
      <c r="AJ33" t="s">
        <v>50</v>
      </c>
      <c r="AK33" t="s">
        <v>50</v>
      </c>
      <c r="AL33" t="s">
        <v>50</v>
      </c>
      <c r="AM33" t="s">
        <v>50</v>
      </c>
      <c r="AN33" t="s">
        <v>50</v>
      </c>
      <c r="AO33" t="s">
        <v>54</v>
      </c>
      <c r="AP33">
        <v>0</v>
      </c>
      <c r="AQ33" t="s">
        <v>50</v>
      </c>
      <c r="AR33">
        <v>254</v>
      </c>
      <c r="AS33">
        <v>1481</v>
      </c>
      <c r="AT33">
        <v>2473892.4839099902</v>
      </c>
      <c r="AU33" t="s">
        <v>129</v>
      </c>
    </row>
    <row r="34" spans="1:47" hidden="1" x14ac:dyDescent="0.25">
      <c r="A34" t="s">
        <v>126</v>
      </c>
      <c r="B34" t="s">
        <v>84</v>
      </c>
      <c r="C34">
        <v>60</v>
      </c>
      <c r="D34" t="s">
        <v>85</v>
      </c>
      <c r="E34" t="s">
        <v>50</v>
      </c>
      <c r="F34" t="s">
        <v>50</v>
      </c>
      <c r="G34" t="s">
        <v>51</v>
      </c>
      <c r="H34" t="s">
        <v>50</v>
      </c>
      <c r="I34" t="s">
        <v>59</v>
      </c>
      <c r="J34" t="s">
        <v>50</v>
      </c>
      <c r="K34" t="s">
        <v>50</v>
      </c>
      <c r="L34" t="s">
        <v>54</v>
      </c>
      <c r="M34" t="s">
        <v>54</v>
      </c>
      <c r="N34">
        <v>0</v>
      </c>
      <c r="O34" t="s">
        <v>86</v>
      </c>
      <c r="P34" t="s">
        <v>76</v>
      </c>
      <c r="Q34">
        <v>40</v>
      </c>
      <c r="R34" t="s">
        <v>77</v>
      </c>
      <c r="S34" t="s">
        <v>50</v>
      </c>
      <c r="T34" t="s">
        <v>50</v>
      </c>
      <c r="U34" t="s">
        <v>51</v>
      </c>
      <c r="V34" t="s">
        <v>50</v>
      </c>
      <c r="W34" t="s">
        <v>52</v>
      </c>
      <c r="X34" t="s">
        <v>50</v>
      </c>
      <c r="Y34" t="s">
        <v>50</v>
      </c>
      <c r="Z34" t="s">
        <v>54</v>
      </c>
      <c r="AA34" t="s">
        <v>54</v>
      </c>
      <c r="AB34">
        <v>0</v>
      </c>
      <c r="AC34" t="s">
        <v>78</v>
      </c>
      <c r="AD34" t="s">
        <v>50</v>
      </c>
      <c r="AE34">
        <v>0</v>
      </c>
      <c r="AF34" t="s">
        <v>50</v>
      </c>
      <c r="AG34" t="s">
        <v>50</v>
      </c>
      <c r="AH34" t="s">
        <v>50</v>
      </c>
      <c r="AI34" t="s">
        <v>50</v>
      </c>
      <c r="AJ34" t="s">
        <v>50</v>
      </c>
      <c r="AK34" t="s">
        <v>50</v>
      </c>
      <c r="AL34" t="s">
        <v>50</v>
      </c>
      <c r="AM34" t="s">
        <v>50</v>
      </c>
      <c r="AN34" t="s">
        <v>50</v>
      </c>
      <c r="AO34" t="s">
        <v>54</v>
      </c>
      <c r="AP34">
        <v>0</v>
      </c>
      <c r="AQ34" t="s">
        <v>50</v>
      </c>
      <c r="AR34">
        <v>245</v>
      </c>
      <c r="AS34">
        <v>1373</v>
      </c>
      <c r="AT34">
        <v>731363.64676899905</v>
      </c>
      <c r="AU34" t="s">
        <v>129</v>
      </c>
    </row>
    <row r="35" spans="1:47" hidden="1" x14ac:dyDescent="0.25">
      <c r="A35" t="s">
        <v>47</v>
      </c>
      <c r="B35" t="s">
        <v>48</v>
      </c>
      <c r="C35">
        <v>60</v>
      </c>
      <c r="D35" t="s">
        <v>49</v>
      </c>
      <c r="E35" t="s">
        <v>50</v>
      </c>
      <c r="F35" t="s">
        <v>50</v>
      </c>
      <c r="G35" t="s">
        <v>51</v>
      </c>
      <c r="H35" t="s">
        <v>50</v>
      </c>
      <c r="I35" t="s">
        <v>52</v>
      </c>
      <c r="J35" t="s">
        <v>53</v>
      </c>
      <c r="K35" t="s">
        <v>50</v>
      </c>
      <c r="L35" t="s">
        <v>54</v>
      </c>
      <c r="M35" t="s">
        <v>54</v>
      </c>
      <c r="N35">
        <v>0</v>
      </c>
      <c r="O35" t="s">
        <v>55</v>
      </c>
      <c r="P35" t="s">
        <v>56</v>
      </c>
      <c r="Q35">
        <v>40</v>
      </c>
      <c r="R35" t="s">
        <v>57</v>
      </c>
      <c r="S35" t="s">
        <v>50</v>
      </c>
      <c r="T35" t="s">
        <v>50</v>
      </c>
      <c r="U35" t="s">
        <v>58</v>
      </c>
      <c r="V35" t="s">
        <v>50</v>
      </c>
      <c r="W35" t="s">
        <v>59</v>
      </c>
      <c r="X35" t="s">
        <v>54</v>
      </c>
      <c r="Y35" t="s">
        <v>50</v>
      </c>
      <c r="Z35" t="s">
        <v>60</v>
      </c>
      <c r="AA35" t="s">
        <v>61</v>
      </c>
      <c r="AB35">
        <v>49.799999999999898</v>
      </c>
      <c r="AC35" t="s">
        <v>62</v>
      </c>
      <c r="AD35" t="s">
        <v>50</v>
      </c>
      <c r="AE35">
        <v>0</v>
      </c>
      <c r="AF35" t="s">
        <v>50</v>
      </c>
      <c r="AG35" t="s">
        <v>50</v>
      </c>
      <c r="AH35" t="s">
        <v>50</v>
      </c>
      <c r="AI35" t="s">
        <v>50</v>
      </c>
      <c r="AJ35" t="s">
        <v>50</v>
      </c>
      <c r="AK35" t="s">
        <v>50</v>
      </c>
      <c r="AL35" t="s">
        <v>50</v>
      </c>
      <c r="AM35" t="s">
        <v>50</v>
      </c>
      <c r="AN35" t="s">
        <v>50</v>
      </c>
      <c r="AO35" t="s">
        <v>54</v>
      </c>
      <c r="AP35">
        <v>0</v>
      </c>
      <c r="AQ35" t="s">
        <v>50</v>
      </c>
      <c r="AR35">
        <v>240</v>
      </c>
      <c r="AS35">
        <v>1386</v>
      </c>
      <c r="AT35">
        <v>12888002.1183</v>
      </c>
      <c r="AU35" t="s">
        <v>134</v>
      </c>
    </row>
    <row r="36" spans="1:47" hidden="1" x14ac:dyDescent="0.25">
      <c r="A36" t="s">
        <v>128</v>
      </c>
      <c r="B36" t="s">
        <v>56</v>
      </c>
      <c r="C36">
        <v>60</v>
      </c>
      <c r="D36" t="s">
        <v>57</v>
      </c>
      <c r="E36" t="s">
        <v>50</v>
      </c>
      <c r="F36" t="s">
        <v>50</v>
      </c>
      <c r="G36" t="s">
        <v>58</v>
      </c>
      <c r="H36" t="s">
        <v>50</v>
      </c>
      <c r="I36" t="s">
        <v>59</v>
      </c>
      <c r="J36" t="s">
        <v>54</v>
      </c>
      <c r="K36" t="s">
        <v>50</v>
      </c>
      <c r="L36" t="s">
        <v>60</v>
      </c>
      <c r="M36" t="s">
        <v>61</v>
      </c>
      <c r="N36">
        <v>49.799999999999898</v>
      </c>
      <c r="O36" t="s">
        <v>62</v>
      </c>
      <c r="P36" t="s">
        <v>66</v>
      </c>
      <c r="Q36">
        <v>40</v>
      </c>
      <c r="R36" t="s">
        <v>67</v>
      </c>
      <c r="S36" t="s">
        <v>50</v>
      </c>
      <c r="T36" t="s">
        <v>68</v>
      </c>
      <c r="U36" t="s">
        <v>51</v>
      </c>
      <c r="V36" t="s">
        <v>50</v>
      </c>
      <c r="W36" t="s">
        <v>52</v>
      </c>
      <c r="X36" t="s">
        <v>69</v>
      </c>
      <c r="Y36" t="s">
        <v>50</v>
      </c>
      <c r="Z36" t="s">
        <v>60</v>
      </c>
      <c r="AA36" t="s">
        <v>61</v>
      </c>
      <c r="AB36">
        <v>33.284999999999897</v>
      </c>
      <c r="AC36" t="s">
        <v>70</v>
      </c>
      <c r="AD36" t="s">
        <v>50</v>
      </c>
      <c r="AE36">
        <v>0</v>
      </c>
      <c r="AF36" t="s">
        <v>50</v>
      </c>
      <c r="AG36" t="s">
        <v>50</v>
      </c>
      <c r="AH36" t="s">
        <v>50</v>
      </c>
      <c r="AI36" t="s">
        <v>50</v>
      </c>
      <c r="AJ36" t="s">
        <v>50</v>
      </c>
      <c r="AK36" t="s">
        <v>50</v>
      </c>
      <c r="AL36" t="s">
        <v>50</v>
      </c>
      <c r="AM36" t="s">
        <v>50</v>
      </c>
      <c r="AN36" t="s">
        <v>50</v>
      </c>
      <c r="AO36" t="s">
        <v>54</v>
      </c>
      <c r="AP36">
        <v>0</v>
      </c>
      <c r="AQ36" t="s">
        <v>50</v>
      </c>
      <c r="AR36">
        <v>234</v>
      </c>
      <c r="AS36">
        <v>1323</v>
      </c>
      <c r="AT36">
        <v>5415419.0454900004</v>
      </c>
      <c r="AU36" t="s">
        <v>134</v>
      </c>
    </row>
    <row r="37" spans="1:47" hidden="1" x14ac:dyDescent="0.25">
      <c r="A37" t="s">
        <v>135</v>
      </c>
      <c r="B37" t="s">
        <v>113</v>
      </c>
      <c r="C37">
        <v>100</v>
      </c>
      <c r="D37" t="s">
        <v>114</v>
      </c>
      <c r="E37" t="s">
        <v>50</v>
      </c>
      <c r="F37" t="s">
        <v>68</v>
      </c>
      <c r="G37" t="s">
        <v>115</v>
      </c>
      <c r="H37" t="s">
        <v>50</v>
      </c>
      <c r="I37" t="s">
        <v>54</v>
      </c>
      <c r="J37" t="s">
        <v>54</v>
      </c>
      <c r="K37" t="s">
        <v>50</v>
      </c>
      <c r="L37" t="s">
        <v>54</v>
      </c>
      <c r="M37" t="s">
        <v>54</v>
      </c>
      <c r="N37">
        <v>0</v>
      </c>
      <c r="O37" t="s">
        <v>116</v>
      </c>
      <c r="P37" t="s">
        <v>50</v>
      </c>
      <c r="Q37">
        <v>0</v>
      </c>
      <c r="R37" t="s">
        <v>50</v>
      </c>
      <c r="S37" t="s">
        <v>50</v>
      </c>
      <c r="T37" t="s">
        <v>50</v>
      </c>
      <c r="U37" t="s">
        <v>50</v>
      </c>
      <c r="V37" t="s">
        <v>50</v>
      </c>
      <c r="W37" t="s">
        <v>50</v>
      </c>
      <c r="X37" t="s">
        <v>50</v>
      </c>
      <c r="Y37" t="s">
        <v>50</v>
      </c>
      <c r="Z37" t="s">
        <v>50</v>
      </c>
      <c r="AA37" t="s">
        <v>54</v>
      </c>
      <c r="AB37">
        <v>0</v>
      </c>
      <c r="AC37" t="s">
        <v>50</v>
      </c>
      <c r="AD37" t="s">
        <v>50</v>
      </c>
      <c r="AE37">
        <v>0</v>
      </c>
      <c r="AF37" t="s">
        <v>50</v>
      </c>
      <c r="AG37" t="s">
        <v>50</v>
      </c>
      <c r="AH37" t="s">
        <v>50</v>
      </c>
      <c r="AI37" t="s">
        <v>50</v>
      </c>
      <c r="AJ37" t="s">
        <v>50</v>
      </c>
      <c r="AK37" t="s">
        <v>50</v>
      </c>
      <c r="AL37" t="s">
        <v>50</v>
      </c>
      <c r="AM37" t="s">
        <v>50</v>
      </c>
      <c r="AN37" t="s">
        <v>50</v>
      </c>
      <c r="AO37" t="s">
        <v>54</v>
      </c>
      <c r="AP37">
        <v>0</v>
      </c>
      <c r="AQ37" t="s">
        <v>50</v>
      </c>
      <c r="AR37">
        <v>251</v>
      </c>
      <c r="AS37">
        <v>1470</v>
      </c>
      <c r="AT37">
        <v>3289871.02222999</v>
      </c>
      <c r="AU37" t="s">
        <v>134</v>
      </c>
    </row>
    <row r="38" spans="1:47" hidden="1" x14ac:dyDescent="0.25">
      <c r="A38" t="s">
        <v>136</v>
      </c>
      <c r="B38" t="s">
        <v>113</v>
      </c>
      <c r="C38">
        <v>100</v>
      </c>
      <c r="D38" t="s">
        <v>114</v>
      </c>
      <c r="E38" t="s">
        <v>50</v>
      </c>
      <c r="F38" t="s">
        <v>68</v>
      </c>
      <c r="G38" t="s">
        <v>115</v>
      </c>
      <c r="H38" t="s">
        <v>50</v>
      </c>
      <c r="I38" t="s">
        <v>54</v>
      </c>
      <c r="J38" t="s">
        <v>54</v>
      </c>
      <c r="K38" t="s">
        <v>50</v>
      </c>
      <c r="L38" t="s">
        <v>54</v>
      </c>
      <c r="M38" t="s">
        <v>54</v>
      </c>
      <c r="N38">
        <v>0</v>
      </c>
      <c r="O38" t="s">
        <v>116</v>
      </c>
      <c r="P38" t="s">
        <v>50</v>
      </c>
      <c r="Q38">
        <v>0</v>
      </c>
      <c r="R38" t="s">
        <v>50</v>
      </c>
      <c r="S38" t="s">
        <v>50</v>
      </c>
      <c r="T38" t="s">
        <v>50</v>
      </c>
      <c r="U38" t="s">
        <v>50</v>
      </c>
      <c r="V38" t="s">
        <v>50</v>
      </c>
      <c r="W38" t="s">
        <v>50</v>
      </c>
      <c r="X38" t="s">
        <v>50</v>
      </c>
      <c r="Y38" t="s">
        <v>50</v>
      </c>
      <c r="Z38" t="s">
        <v>50</v>
      </c>
      <c r="AA38" t="s">
        <v>54</v>
      </c>
      <c r="AB38">
        <v>0</v>
      </c>
      <c r="AC38" t="s">
        <v>50</v>
      </c>
      <c r="AD38" t="s">
        <v>50</v>
      </c>
      <c r="AE38">
        <v>0</v>
      </c>
      <c r="AF38" t="s">
        <v>50</v>
      </c>
      <c r="AG38" t="s">
        <v>50</v>
      </c>
      <c r="AH38" t="s">
        <v>50</v>
      </c>
      <c r="AI38" t="s">
        <v>50</v>
      </c>
      <c r="AJ38" t="s">
        <v>50</v>
      </c>
      <c r="AK38" t="s">
        <v>50</v>
      </c>
      <c r="AL38" t="s">
        <v>50</v>
      </c>
      <c r="AM38" t="s">
        <v>50</v>
      </c>
      <c r="AN38" t="s">
        <v>50</v>
      </c>
      <c r="AO38" t="s">
        <v>54</v>
      </c>
      <c r="AP38">
        <v>0</v>
      </c>
      <c r="AQ38" t="s">
        <v>50</v>
      </c>
      <c r="AR38">
        <v>249</v>
      </c>
      <c r="AS38">
        <v>1463</v>
      </c>
      <c r="AT38">
        <v>153197.13844999901</v>
      </c>
      <c r="AU38" t="s">
        <v>134</v>
      </c>
    </row>
    <row r="39" spans="1:47" hidden="1" x14ac:dyDescent="0.25">
      <c r="A39" t="s">
        <v>137</v>
      </c>
      <c r="B39" t="s">
        <v>100</v>
      </c>
      <c r="C39">
        <v>100</v>
      </c>
      <c r="D39" t="s">
        <v>101</v>
      </c>
      <c r="E39" t="s">
        <v>50</v>
      </c>
      <c r="F39" t="s">
        <v>50</v>
      </c>
      <c r="G39" t="s">
        <v>58</v>
      </c>
      <c r="H39" t="s">
        <v>50</v>
      </c>
      <c r="I39" t="s">
        <v>102</v>
      </c>
      <c r="J39" t="s">
        <v>54</v>
      </c>
      <c r="K39" t="s">
        <v>50</v>
      </c>
      <c r="L39" t="s">
        <v>103</v>
      </c>
      <c r="M39" t="s">
        <v>61</v>
      </c>
      <c r="N39">
        <v>18.93</v>
      </c>
      <c r="O39" t="s">
        <v>104</v>
      </c>
      <c r="P39" t="s">
        <v>50</v>
      </c>
      <c r="Q39">
        <v>0</v>
      </c>
      <c r="R39" t="s">
        <v>50</v>
      </c>
      <c r="S39" t="s">
        <v>50</v>
      </c>
      <c r="T39" t="s">
        <v>50</v>
      </c>
      <c r="U39" t="s">
        <v>50</v>
      </c>
      <c r="V39" t="s">
        <v>50</v>
      </c>
      <c r="W39" t="s">
        <v>50</v>
      </c>
      <c r="X39" t="s">
        <v>50</v>
      </c>
      <c r="Y39" t="s">
        <v>50</v>
      </c>
      <c r="Z39" t="s">
        <v>50</v>
      </c>
      <c r="AA39" t="s">
        <v>54</v>
      </c>
      <c r="AB39">
        <v>0</v>
      </c>
      <c r="AC39" t="s">
        <v>50</v>
      </c>
      <c r="AD39" t="s">
        <v>50</v>
      </c>
      <c r="AE39">
        <v>0</v>
      </c>
      <c r="AF39" t="s">
        <v>50</v>
      </c>
      <c r="AG39" t="s">
        <v>50</v>
      </c>
      <c r="AH39" t="s">
        <v>50</v>
      </c>
      <c r="AI39" t="s">
        <v>50</v>
      </c>
      <c r="AJ39" t="s">
        <v>50</v>
      </c>
      <c r="AK39" t="s">
        <v>50</v>
      </c>
      <c r="AL39" t="s">
        <v>50</v>
      </c>
      <c r="AM39" t="s">
        <v>50</v>
      </c>
      <c r="AN39" t="s">
        <v>50</v>
      </c>
      <c r="AO39" t="s">
        <v>54</v>
      </c>
      <c r="AP39">
        <v>0</v>
      </c>
      <c r="AQ39" t="s">
        <v>50</v>
      </c>
      <c r="AR39">
        <v>260</v>
      </c>
      <c r="AS39">
        <v>1552</v>
      </c>
      <c r="AT39">
        <v>1928918.4075499901</v>
      </c>
      <c r="AU39" t="s">
        <v>134</v>
      </c>
    </row>
    <row r="40" spans="1:47" hidden="1" x14ac:dyDescent="0.25">
      <c r="A40" t="s">
        <v>138</v>
      </c>
      <c r="B40" t="s">
        <v>66</v>
      </c>
      <c r="C40">
        <v>80</v>
      </c>
      <c r="D40" t="s">
        <v>67</v>
      </c>
      <c r="E40" t="s">
        <v>50</v>
      </c>
      <c r="F40" t="s">
        <v>68</v>
      </c>
      <c r="G40" t="s">
        <v>51</v>
      </c>
      <c r="H40" t="s">
        <v>50</v>
      </c>
      <c r="I40" t="s">
        <v>52</v>
      </c>
      <c r="J40" t="s">
        <v>69</v>
      </c>
      <c r="K40" t="s">
        <v>50</v>
      </c>
      <c r="L40" t="s">
        <v>60</v>
      </c>
      <c r="M40" t="s">
        <v>61</v>
      </c>
      <c r="N40">
        <v>33.284999999999897</v>
      </c>
      <c r="O40" t="s">
        <v>70</v>
      </c>
      <c r="P40" t="s">
        <v>131</v>
      </c>
      <c r="Q40">
        <v>10</v>
      </c>
      <c r="R40" t="s">
        <v>132</v>
      </c>
      <c r="S40" t="s">
        <v>50</v>
      </c>
      <c r="T40" t="s">
        <v>50</v>
      </c>
      <c r="U40" t="s">
        <v>51</v>
      </c>
      <c r="V40" t="s">
        <v>50</v>
      </c>
      <c r="W40" t="s">
        <v>52</v>
      </c>
      <c r="X40" t="s">
        <v>54</v>
      </c>
      <c r="Y40" t="s">
        <v>50</v>
      </c>
      <c r="Z40" t="s">
        <v>54</v>
      </c>
      <c r="AA40" t="s">
        <v>97</v>
      </c>
      <c r="AB40">
        <v>47.32</v>
      </c>
      <c r="AC40" t="s">
        <v>133</v>
      </c>
      <c r="AD40" t="s">
        <v>56</v>
      </c>
      <c r="AE40">
        <v>10</v>
      </c>
      <c r="AF40" t="s">
        <v>57</v>
      </c>
      <c r="AG40" t="s">
        <v>50</v>
      </c>
      <c r="AH40" t="s">
        <v>50</v>
      </c>
      <c r="AI40" t="s">
        <v>58</v>
      </c>
      <c r="AJ40" t="s">
        <v>50</v>
      </c>
      <c r="AK40" t="s">
        <v>59</v>
      </c>
      <c r="AL40" t="s">
        <v>54</v>
      </c>
      <c r="AM40" t="s">
        <v>50</v>
      </c>
      <c r="AN40" t="s">
        <v>60</v>
      </c>
      <c r="AO40" t="s">
        <v>61</v>
      </c>
      <c r="AP40">
        <v>49.799999999999898</v>
      </c>
      <c r="AQ40" t="s">
        <v>62</v>
      </c>
      <c r="AR40">
        <v>255</v>
      </c>
      <c r="AS40">
        <v>1506</v>
      </c>
      <c r="AT40">
        <v>2707979.8405800001</v>
      </c>
      <c r="AU40" t="s">
        <v>134</v>
      </c>
    </row>
    <row r="41" spans="1:47" hidden="1" x14ac:dyDescent="0.25">
      <c r="A41" t="s">
        <v>139</v>
      </c>
      <c r="B41" t="s">
        <v>48</v>
      </c>
      <c r="C41">
        <v>60</v>
      </c>
      <c r="D41" t="s">
        <v>49</v>
      </c>
      <c r="E41" t="s">
        <v>50</v>
      </c>
      <c r="F41" t="s">
        <v>50</v>
      </c>
      <c r="G41" t="s">
        <v>51</v>
      </c>
      <c r="H41" t="s">
        <v>50</v>
      </c>
      <c r="I41" t="s">
        <v>52</v>
      </c>
      <c r="J41" t="s">
        <v>53</v>
      </c>
      <c r="K41" t="s">
        <v>50</v>
      </c>
      <c r="L41" t="s">
        <v>54</v>
      </c>
      <c r="M41" t="s">
        <v>54</v>
      </c>
      <c r="N41">
        <v>0</v>
      </c>
      <c r="O41" t="s">
        <v>55</v>
      </c>
      <c r="P41" t="s">
        <v>56</v>
      </c>
      <c r="Q41">
        <v>20</v>
      </c>
      <c r="R41" t="s">
        <v>57</v>
      </c>
      <c r="S41" t="s">
        <v>50</v>
      </c>
      <c r="T41" t="s">
        <v>50</v>
      </c>
      <c r="U41" t="s">
        <v>58</v>
      </c>
      <c r="V41" t="s">
        <v>50</v>
      </c>
      <c r="W41" t="s">
        <v>59</v>
      </c>
      <c r="X41" t="s">
        <v>54</v>
      </c>
      <c r="Y41" t="s">
        <v>50</v>
      </c>
      <c r="Z41" t="s">
        <v>60</v>
      </c>
      <c r="AA41" t="s">
        <v>61</v>
      </c>
      <c r="AB41">
        <v>49.799999999999898</v>
      </c>
      <c r="AC41" t="s">
        <v>62</v>
      </c>
      <c r="AD41" t="s">
        <v>140</v>
      </c>
      <c r="AE41">
        <v>20</v>
      </c>
      <c r="AF41" t="s">
        <v>141</v>
      </c>
      <c r="AG41" t="s">
        <v>50</v>
      </c>
      <c r="AH41" t="s">
        <v>68</v>
      </c>
      <c r="AI41" t="s">
        <v>115</v>
      </c>
      <c r="AJ41" t="s">
        <v>50</v>
      </c>
      <c r="AK41" t="s">
        <v>54</v>
      </c>
      <c r="AL41" t="s">
        <v>54</v>
      </c>
      <c r="AM41" t="s">
        <v>50</v>
      </c>
      <c r="AN41" t="s">
        <v>54</v>
      </c>
      <c r="AO41" t="s">
        <v>54</v>
      </c>
      <c r="AP41">
        <v>0</v>
      </c>
      <c r="AQ41" t="s">
        <v>142</v>
      </c>
      <c r="AR41">
        <v>248</v>
      </c>
      <c r="AS41">
        <v>1437</v>
      </c>
      <c r="AT41">
        <v>1213973.1390599899</v>
      </c>
      <c r="AU41" t="s">
        <v>134</v>
      </c>
    </row>
    <row r="42" spans="1:47" hidden="1" x14ac:dyDescent="0.25">
      <c r="A42" t="s">
        <v>144</v>
      </c>
      <c r="B42" t="s">
        <v>120</v>
      </c>
      <c r="C42">
        <v>60</v>
      </c>
      <c r="D42" t="s">
        <v>121</v>
      </c>
      <c r="E42" t="s">
        <v>50</v>
      </c>
      <c r="F42" t="s">
        <v>50</v>
      </c>
      <c r="G42" t="s">
        <v>51</v>
      </c>
      <c r="H42" t="s">
        <v>50</v>
      </c>
      <c r="I42" t="s">
        <v>59</v>
      </c>
      <c r="J42" t="s">
        <v>50</v>
      </c>
      <c r="K42" t="s">
        <v>50</v>
      </c>
      <c r="L42" t="s">
        <v>54</v>
      </c>
      <c r="M42" t="s">
        <v>54</v>
      </c>
      <c r="N42">
        <v>0</v>
      </c>
      <c r="O42" t="s">
        <v>122</v>
      </c>
      <c r="P42" t="s">
        <v>123</v>
      </c>
      <c r="Q42">
        <v>40</v>
      </c>
      <c r="R42" t="s">
        <v>124</v>
      </c>
      <c r="S42" t="s">
        <v>50</v>
      </c>
      <c r="T42" t="s">
        <v>50</v>
      </c>
      <c r="U42" t="s">
        <v>51</v>
      </c>
      <c r="V42" t="s">
        <v>50</v>
      </c>
      <c r="W42" t="s">
        <v>52</v>
      </c>
      <c r="X42" t="s">
        <v>53</v>
      </c>
      <c r="Y42" t="s">
        <v>50</v>
      </c>
      <c r="Z42" t="s">
        <v>54</v>
      </c>
      <c r="AA42" t="s">
        <v>54</v>
      </c>
      <c r="AB42">
        <v>0</v>
      </c>
      <c r="AC42" t="s">
        <v>125</v>
      </c>
      <c r="AD42" t="s">
        <v>50</v>
      </c>
      <c r="AE42">
        <v>0</v>
      </c>
      <c r="AF42" t="s">
        <v>50</v>
      </c>
      <c r="AG42" t="s">
        <v>50</v>
      </c>
      <c r="AH42" t="s">
        <v>50</v>
      </c>
      <c r="AI42" t="s">
        <v>50</v>
      </c>
      <c r="AJ42" t="s">
        <v>50</v>
      </c>
      <c r="AK42" t="s">
        <v>50</v>
      </c>
      <c r="AL42" t="s">
        <v>50</v>
      </c>
      <c r="AM42" t="s">
        <v>50</v>
      </c>
      <c r="AN42" t="s">
        <v>50</v>
      </c>
      <c r="AO42" t="s">
        <v>54</v>
      </c>
      <c r="AP42">
        <v>0</v>
      </c>
      <c r="AQ42" t="s">
        <v>50</v>
      </c>
      <c r="AR42">
        <v>229</v>
      </c>
      <c r="AS42">
        <v>2147</v>
      </c>
      <c r="AT42">
        <v>483775.10379700002</v>
      </c>
      <c r="AU42" t="s">
        <v>134</v>
      </c>
    </row>
    <row r="43" spans="1:47" hidden="1" x14ac:dyDescent="0.25">
      <c r="A43" t="s">
        <v>130</v>
      </c>
      <c r="B43" t="s">
        <v>123</v>
      </c>
      <c r="C43">
        <v>40</v>
      </c>
      <c r="D43" t="s">
        <v>124</v>
      </c>
      <c r="E43" t="s">
        <v>50</v>
      </c>
      <c r="F43" t="s">
        <v>50</v>
      </c>
      <c r="G43" t="s">
        <v>51</v>
      </c>
      <c r="H43" t="s">
        <v>50</v>
      </c>
      <c r="I43" t="s">
        <v>52</v>
      </c>
      <c r="J43" t="s">
        <v>53</v>
      </c>
      <c r="K43" t="s">
        <v>50</v>
      </c>
      <c r="L43" t="s">
        <v>54</v>
      </c>
      <c r="M43" t="s">
        <v>54</v>
      </c>
      <c r="N43">
        <v>0</v>
      </c>
      <c r="O43" t="s">
        <v>125</v>
      </c>
      <c r="P43" t="s">
        <v>120</v>
      </c>
      <c r="Q43">
        <v>40</v>
      </c>
      <c r="R43" t="s">
        <v>121</v>
      </c>
      <c r="S43" t="s">
        <v>50</v>
      </c>
      <c r="T43" t="s">
        <v>50</v>
      </c>
      <c r="U43" t="s">
        <v>51</v>
      </c>
      <c r="V43" t="s">
        <v>50</v>
      </c>
      <c r="W43" t="s">
        <v>59</v>
      </c>
      <c r="X43" t="s">
        <v>50</v>
      </c>
      <c r="Y43" t="s">
        <v>50</v>
      </c>
      <c r="Z43" t="s">
        <v>54</v>
      </c>
      <c r="AA43" t="s">
        <v>54</v>
      </c>
      <c r="AB43">
        <v>0</v>
      </c>
      <c r="AC43" t="s">
        <v>122</v>
      </c>
      <c r="AD43" t="s">
        <v>131</v>
      </c>
      <c r="AE43">
        <v>20</v>
      </c>
      <c r="AF43" t="s">
        <v>132</v>
      </c>
      <c r="AG43" t="s">
        <v>50</v>
      </c>
      <c r="AH43" t="s">
        <v>50</v>
      </c>
      <c r="AI43" t="s">
        <v>51</v>
      </c>
      <c r="AJ43" t="s">
        <v>50</v>
      </c>
      <c r="AK43" t="s">
        <v>52</v>
      </c>
      <c r="AL43" t="s">
        <v>54</v>
      </c>
      <c r="AM43" t="s">
        <v>50</v>
      </c>
      <c r="AN43" t="s">
        <v>54</v>
      </c>
      <c r="AO43" t="s">
        <v>97</v>
      </c>
      <c r="AP43">
        <v>47.32</v>
      </c>
      <c r="AQ43" t="s">
        <v>133</v>
      </c>
      <c r="AR43">
        <v>276</v>
      </c>
      <c r="AS43">
        <v>1694</v>
      </c>
      <c r="AT43">
        <v>1321191.71744</v>
      </c>
      <c r="AU43" t="s">
        <v>145</v>
      </c>
    </row>
    <row r="44" spans="1:47" hidden="1" x14ac:dyDescent="0.25">
      <c r="A44" t="s">
        <v>126</v>
      </c>
      <c r="B44" t="s">
        <v>84</v>
      </c>
      <c r="C44">
        <v>60</v>
      </c>
      <c r="D44" t="s">
        <v>85</v>
      </c>
      <c r="E44" t="s">
        <v>50</v>
      </c>
      <c r="F44" t="s">
        <v>50</v>
      </c>
      <c r="G44" t="s">
        <v>51</v>
      </c>
      <c r="H44" t="s">
        <v>50</v>
      </c>
      <c r="I44" t="s">
        <v>59</v>
      </c>
      <c r="J44" t="s">
        <v>50</v>
      </c>
      <c r="K44" t="s">
        <v>50</v>
      </c>
      <c r="L44" t="s">
        <v>54</v>
      </c>
      <c r="M44" t="s">
        <v>54</v>
      </c>
      <c r="N44">
        <v>0</v>
      </c>
      <c r="O44" t="s">
        <v>86</v>
      </c>
      <c r="P44" t="s">
        <v>76</v>
      </c>
      <c r="Q44">
        <v>40</v>
      </c>
      <c r="R44" t="s">
        <v>77</v>
      </c>
      <c r="S44" t="s">
        <v>50</v>
      </c>
      <c r="T44" t="s">
        <v>50</v>
      </c>
      <c r="U44" t="s">
        <v>51</v>
      </c>
      <c r="V44" t="s">
        <v>50</v>
      </c>
      <c r="W44" t="s">
        <v>52</v>
      </c>
      <c r="X44" t="s">
        <v>50</v>
      </c>
      <c r="Y44" t="s">
        <v>50</v>
      </c>
      <c r="Z44" t="s">
        <v>54</v>
      </c>
      <c r="AA44" t="s">
        <v>54</v>
      </c>
      <c r="AB44">
        <v>0</v>
      </c>
      <c r="AC44" t="s">
        <v>78</v>
      </c>
      <c r="AD44" t="s">
        <v>50</v>
      </c>
      <c r="AE44">
        <v>0</v>
      </c>
      <c r="AF44" t="s">
        <v>50</v>
      </c>
      <c r="AG44" t="s">
        <v>50</v>
      </c>
      <c r="AH44" t="s">
        <v>50</v>
      </c>
      <c r="AI44" t="s">
        <v>50</v>
      </c>
      <c r="AJ44" t="s">
        <v>50</v>
      </c>
      <c r="AK44" t="s">
        <v>50</v>
      </c>
      <c r="AL44" t="s">
        <v>50</v>
      </c>
      <c r="AM44" t="s">
        <v>50</v>
      </c>
      <c r="AN44" t="s">
        <v>50</v>
      </c>
      <c r="AO44" t="s">
        <v>54</v>
      </c>
      <c r="AP44">
        <v>0</v>
      </c>
      <c r="AQ44" t="s">
        <v>50</v>
      </c>
      <c r="AR44">
        <v>245</v>
      </c>
      <c r="AS44">
        <v>1373</v>
      </c>
      <c r="AT44">
        <v>15727574.0535</v>
      </c>
      <c r="AU44" t="s">
        <v>145</v>
      </c>
    </row>
    <row r="45" spans="1:47" hidden="1" x14ac:dyDescent="0.25">
      <c r="A45" t="s">
        <v>146</v>
      </c>
      <c r="B45" t="s">
        <v>120</v>
      </c>
      <c r="C45">
        <v>60</v>
      </c>
      <c r="D45" t="s">
        <v>121</v>
      </c>
      <c r="E45" t="s">
        <v>50</v>
      </c>
      <c r="F45" t="s">
        <v>50</v>
      </c>
      <c r="G45" t="s">
        <v>51</v>
      </c>
      <c r="H45" t="s">
        <v>50</v>
      </c>
      <c r="I45" t="s">
        <v>59</v>
      </c>
      <c r="J45" t="s">
        <v>50</v>
      </c>
      <c r="K45" t="s">
        <v>50</v>
      </c>
      <c r="L45" t="s">
        <v>54</v>
      </c>
      <c r="M45" t="s">
        <v>54</v>
      </c>
      <c r="N45">
        <v>0</v>
      </c>
      <c r="O45" t="s">
        <v>122</v>
      </c>
      <c r="P45" t="s">
        <v>123</v>
      </c>
      <c r="Q45">
        <v>40</v>
      </c>
      <c r="R45" t="s">
        <v>124</v>
      </c>
      <c r="S45" t="s">
        <v>50</v>
      </c>
      <c r="T45" t="s">
        <v>50</v>
      </c>
      <c r="U45" t="s">
        <v>51</v>
      </c>
      <c r="V45" t="s">
        <v>50</v>
      </c>
      <c r="W45" t="s">
        <v>52</v>
      </c>
      <c r="X45" t="s">
        <v>53</v>
      </c>
      <c r="Y45" t="s">
        <v>50</v>
      </c>
      <c r="Z45" t="s">
        <v>54</v>
      </c>
      <c r="AA45" t="s">
        <v>54</v>
      </c>
      <c r="AB45">
        <v>0</v>
      </c>
      <c r="AC45" t="s">
        <v>125</v>
      </c>
      <c r="AD45" t="s">
        <v>50</v>
      </c>
      <c r="AE45">
        <v>0</v>
      </c>
      <c r="AF45" t="s">
        <v>50</v>
      </c>
      <c r="AG45" t="s">
        <v>50</v>
      </c>
      <c r="AH45" t="s">
        <v>50</v>
      </c>
      <c r="AI45" t="s">
        <v>50</v>
      </c>
      <c r="AJ45" t="s">
        <v>50</v>
      </c>
      <c r="AK45" t="s">
        <v>50</v>
      </c>
      <c r="AL45" t="s">
        <v>50</v>
      </c>
      <c r="AM45" t="s">
        <v>50</v>
      </c>
      <c r="AN45" t="s">
        <v>50</v>
      </c>
      <c r="AO45" t="s">
        <v>54</v>
      </c>
      <c r="AP45">
        <v>0</v>
      </c>
      <c r="AQ45" t="s">
        <v>50</v>
      </c>
      <c r="AR45">
        <v>266</v>
      </c>
      <c r="AS45">
        <v>1577</v>
      </c>
      <c r="AT45">
        <v>151968.097645</v>
      </c>
      <c r="AU45" t="s">
        <v>145</v>
      </c>
    </row>
    <row r="46" spans="1:47" hidden="1" x14ac:dyDescent="0.25">
      <c r="A46" t="s">
        <v>147</v>
      </c>
      <c r="B46" t="s">
        <v>123</v>
      </c>
      <c r="C46">
        <v>80</v>
      </c>
      <c r="D46" t="s">
        <v>124</v>
      </c>
      <c r="E46" t="s">
        <v>50</v>
      </c>
      <c r="F46" t="s">
        <v>50</v>
      </c>
      <c r="G46" t="s">
        <v>51</v>
      </c>
      <c r="H46" t="s">
        <v>50</v>
      </c>
      <c r="I46" t="s">
        <v>52</v>
      </c>
      <c r="J46" t="s">
        <v>53</v>
      </c>
      <c r="K46" t="s">
        <v>50</v>
      </c>
      <c r="L46" t="s">
        <v>54</v>
      </c>
      <c r="M46" t="s">
        <v>54</v>
      </c>
      <c r="N46">
        <v>0</v>
      </c>
      <c r="O46" t="s">
        <v>125</v>
      </c>
      <c r="P46" t="s">
        <v>56</v>
      </c>
      <c r="Q46">
        <v>20</v>
      </c>
      <c r="R46" t="s">
        <v>57</v>
      </c>
      <c r="S46" t="s">
        <v>50</v>
      </c>
      <c r="T46" t="s">
        <v>50</v>
      </c>
      <c r="U46" t="s">
        <v>58</v>
      </c>
      <c r="V46" t="s">
        <v>50</v>
      </c>
      <c r="W46" t="s">
        <v>59</v>
      </c>
      <c r="X46" t="s">
        <v>54</v>
      </c>
      <c r="Y46" t="s">
        <v>50</v>
      </c>
      <c r="Z46" t="s">
        <v>60</v>
      </c>
      <c r="AA46" t="s">
        <v>61</v>
      </c>
      <c r="AB46">
        <v>49.799999999999898</v>
      </c>
      <c r="AC46" t="s">
        <v>62</v>
      </c>
      <c r="AD46" t="s">
        <v>50</v>
      </c>
      <c r="AE46">
        <v>0</v>
      </c>
      <c r="AF46" t="s">
        <v>50</v>
      </c>
      <c r="AG46" t="s">
        <v>50</v>
      </c>
      <c r="AH46" t="s">
        <v>50</v>
      </c>
      <c r="AI46" t="s">
        <v>50</v>
      </c>
      <c r="AJ46" t="s">
        <v>50</v>
      </c>
      <c r="AK46" t="s">
        <v>50</v>
      </c>
      <c r="AL46" t="s">
        <v>50</v>
      </c>
      <c r="AM46" t="s">
        <v>50</v>
      </c>
      <c r="AN46" t="s">
        <v>50</v>
      </c>
      <c r="AO46" t="s">
        <v>54</v>
      </c>
      <c r="AP46">
        <v>0</v>
      </c>
      <c r="AQ46" t="s">
        <v>50</v>
      </c>
      <c r="AR46">
        <v>266</v>
      </c>
      <c r="AS46">
        <v>1552</v>
      </c>
      <c r="AT46">
        <v>1904556.25043</v>
      </c>
      <c r="AU46" t="s">
        <v>145</v>
      </c>
    </row>
    <row r="47" spans="1:47" hidden="1" x14ac:dyDescent="0.25">
      <c r="A47" t="s">
        <v>148</v>
      </c>
      <c r="B47" t="s">
        <v>149</v>
      </c>
      <c r="C47">
        <v>60</v>
      </c>
      <c r="D47" t="s">
        <v>150</v>
      </c>
      <c r="E47" t="s">
        <v>50</v>
      </c>
      <c r="F47" t="s">
        <v>50</v>
      </c>
      <c r="G47" t="s">
        <v>51</v>
      </c>
      <c r="H47" t="s">
        <v>50</v>
      </c>
      <c r="I47" t="s">
        <v>52</v>
      </c>
      <c r="J47" t="s">
        <v>53</v>
      </c>
      <c r="K47" t="s">
        <v>50</v>
      </c>
      <c r="L47" t="s">
        <v>54</v>
      </c>
      <c r="M47" t="s">
        <v>54</v>
      </c>
      <c r="N47">
        <v>0</v>
      </c>
      <c r="O47" t="s">
        <v>151</v>
      </c>
      <c r="P47" t="s">
        <v>140</v>
      </c>
      <c r="Q47">
        <v>40</v>
      </c>
      <c r="R47" t="s">
        <v>141</v>
      </c>
      <c r="S47" t="s">
        <v>50</v>
      </c>
      <c r="T47" t="s">
        <v>68</v>
      </c>
      <c r="U47" t="s">
        <v>115</v>
      </c>
      <c r="V47" t="s">
        <v>50</v>
      </c>
      <c r="W47" t="s">
        <v>54</v>
      </c>
      <c r="X47" t="s">
        <v>54</v>
      </c>
      <c r="Y47" t="s">
        <v>50</v>
      </c>
      <c r="Z47" t="s">
        <v>54</v>
      </c>
      <c r="AA47" t="s">
        <v>54</v>
      </c>
      <c r="AB47">
        <v>0</v>
      </c>
      <c r="AC47" t="s">
        <v>142</v>
      </c>
      <c r="AD47" t="s">
        <v>50</v>
      </c>
      <c r="AE47">
        <v>0</v>
      </c>
      <c r="AF47" t="s">
        <v>50</v>
      </c>
      <c r="AG47" t="s">
        <v>50</v>
      </c>
      <c r="AH47" t="s">
        <v>50</v>
      </c>
      <c r="AI47" t="s">
        <v>50</v>
      </c>
      <c r="AJ47" t="s">
        <v>50</v>
      </c>
      <c r="AK47" t="s">
        <v>50</v>
      </c>
      <c r="AL47" t="s">
        <v>50</v>
      </c>
      <c r="AM47" t="s">
        <v>50</v>
      </c>
      <c r="AN47" t="s">
        <v>50</v>
      </c>
      <c r="AO47" t="s">
        <v>54</v>
      </c>
      <c r="AP47">
        <v>0</v>
      </c>
      <c r="AQ47" t="s">
        <v>50</v>
      </c>
      <c r="AR47">
        <v>275</v>
      </c>
      <c r="AS47">
        <v>1655</v>
      </c>
      <c r="AT47">
        <v>1763354.03075999</v>
      </c>
      <c r="AU47" t="s">
        <v>145</v>
      </c>
    </row>
    <row r="48" spans="1:47" hidden="1" x14ac:dyDescent="0.25">
      <c r="A48" t="s">
        <v>130</v>
      </c>
      <c r="B48" t="s">
        <v>123</v>
      </c>
      <c r="C48">
        <v>40</v>
      </c>
      <c r="D48" t="s">
        <v>124</v>
      </c>
      <c r="E48" t="s">
        <v>50</v>
      </c>
      <c r="F48" t="s">
        <v>50</v>
      </c>
      <c r="G48" t="s">
        <v>51</v>
      </c>
      <c r="H48" t="s">
        <v>50</v>
      </c>
      <c r="I48" t="s">
        <v>52</v>
      </c>
      <c r="J48" t="s">
        <v>53</v>
      </c>
      <c r="K48" t="s">
        <v>50</v>
      </c>
      <c r="L48" t="s">
        <v>54</v>
      </c>
      <c r="M48" t="s">
        <v>54</v>
      </c>
      <c r="N48">
        <v>0</v>
      </c>
      <c r="O48" t="s">
        <v>125</v>
      </c>
      <c r="P48" t="s">
        <v>120</v>
      </c>
      <c r="Q48">
        <v>40</v>
      </c>
      <c r="R48" t="s">
        <v>121</v>
      </c>
      <c r="S48" t="s">
        <v>50</v>
      </c>
      <c r="T48" t="s">
        <v>50</v>
      </c>
      <c r="U48" t="s">
        <v>51</v>
      </c>
      <c r="V48" t="s">
        <v>50</v>
      </c>
      <c r="W48" t="s">
        <v>59</v>
      </c>
      <c r="X48" t="s">
        <v>50</v>
      </c>
      <c r="Y48" t="s">
        <v>50</v>
      </c>
      <c r="Z48" t="s">
        <v>54</v>
      </c>
      <c r="AA48" t="s">
        <v>54</v>
      </c>
      <c r="AB48">
        <v>0</v>
      </c>
      <c r="AC48" t="s">
        <v>122</v>
      </c>
      <c r="AD48" t="s">
        <v>131</v>
      </c>
      <c r="AE48">
        <v>20</v>
      </c>
      <c r="AF48" t="s">
        <v>132</v>
      </c>
      <c r="AG48" t="s">
        <v>50</v>
      </c>
      <c r="AH48" t="s">
        <v>50</v>
      </c>
      <c r="AI48" t="s">
        <v>51</v>
      </c>
      <c r="AJ48" t="s">
        <v>50</v>
      </c>
      <c r="AK48" t="s">
        <v>52</v>
      </c>
      <c r="AL48" t="s">
        <v>54</v>
      </c>
      <c r="AM48" t="s">
        <v>50</v>
      </c>
      <c r="AN48" t="s">
        <v>54</v>
      </c>
      <c r="AO48" t="s">
        <v>97</v>
      </c>
      <c r="AP48">
        <v>47.32</v>
      </c>
      <c r="AQ48" t="s">
        <v>133</v>
      </c>
      <c r="AR48">
        <v>276</v>
      </c>
      <c r="AS48">
        <v>1694</v>
      </c>
      <c r="AT48">
        <v>1321191.71744</v>
      </c>
      <c r="AU48" t="s">
        <v>145</v>
      </c>
    </row>
    <row r="49" spans="1:47" hidden="1" x14ac:dyDescent="0.25">
      <c r="A49" t="s">
        <v>126</v>
      </c>
      <c r="B49" t="s">
        <v>84</v>
      </c>
      <c r="C49">
        <v>60</v>
      </c>
      <c r="D49" t="s">
        <v>85</v>
      </c>
      <c r="E49" t="s">
        <v>50</v>
      </c>
      <c r="F49" t="s">
        <v>50</v>
      </c>
      <c r="G49" t="s">
        <v>51</v>
      </c>
      <c r="H49" t="s">
        <v>50</v>
      </c>
      <c r="I49" t="s">
        <v>59</v>
      </c>
      <c r="J49" t="s">
        <v>50</v>
      </c>
      <c r="K49" t="s">
        <v>50</v>
      </c>
      <c r="L49" t="s">
        <v>54</v>
      </c>
      <c r="M49" t="s">
        <v>54</v>
      </c>
      <c r="N49">
        <v>0</v>
      </c>
      <c r="O49" t="s">
        <v>86</v>
      </c>
      <c r="P49" t="s">
        <v>76</v>
      </c>
      <c r="Q49">
        <v>40</v>
      </c>
      <c r="R49" t="s">
        <v>77</v>
      </c>
      <c r="S49" t="s">
        <v>50</v>
      </c>
      <c r="T49" t="s">
        <v>50</v>
      </c>
      <c r="U49" t="s">
        <v>51</v>
      </c>
      <c r="V49" t="s">
        <v>50</v>
      </c>
      <c r="W49" t="s">
        <v>52</v>
      </c>
      <c r="X49" t="s">
        <v>50</v>
      </c>
      <c r="Y49" t="s">
        <v>50</v>
      </c>
      <c r="Z49" t="s">
        <v>54</v>
      </c>
      <c r="AA49" t="s">
        <v>54</v>
      </c>
      <c r="AB49">
        <v>0</v>
      </c>
      <c r="AC49" t="s">
        <v>78</v>
      </c>
      <c r="AD49" t="s">
        <v>50</v>
      </c>
      <c r="AE49">
        <v>0</v>
      </c>
      <c r="AF49" t="s">
        <v>50</v>
      </c>
      <c r="AG49" t="s">
        <v>50</v>
      </c>
      <c r="AH49" t="s">
        <v>50</v>
      </c>
      <c r="AI49" t="s">
        <v>50</v>
      </c>
      <c r="AJ49" t="s">
        <v>50</v>
      </c>
      <c r="AK49" t="s">
        <v>50</v>
      </c>
      <c r="AL49" t="s">
        <v>50</v>
      </c>
      <c r="AM49" t="s">
        <v>50</v>
      </c>
      <c r="AN49" t="s">
        <v>50</v>
      </c>
      <c r="AO49" t="s">
        <v>54</v>
      </c>
      <c r="AP49">
        <v>0</v>
      </c>
      <c r="AQ49" t="s">
        <v>50</v>
      </c>
      <c r="AR49">
        <v>245</v>
      </c>
      <c r="AS49">
        <v>1373</v>
      </c>
      <c r="AT49">
        <v>15727574.0535</v>
      </c>
      <c r="AU49" t="s">
        <v>145</v>
      </c>
    </row>
    <row r="50" spans="1:47" hidden="1" x14ac:dyDescent="0.25">
      <c r="A50" t="s">
        <v>146</v>
      </c>
      <c r="B50" t="s">
        <v>120</v>
      </c>
      <c r="C50">
        <v>60</v>
      </c>
      <c r="D50" t="s">
        <v>121</v>
      </c>
      <c r="E50" t="s">
        <v>50</v>
      </c>
      <c r="F50" t="s">
        <v>50</v>
      </c>
      <c r="G50" t="s">
        <v>51</v>
      </c>
      <c r="H50" t="s">
        <v>50</v>
      </c>
      <c r="I50" t="s">
        <v>59</v>
      </c>
      <c r="J50" t="s">
        <v>50</v>
      </c>
      <c r="K50" t="s">
        <v>50</v>
      </c>
      <c r="L50" t="s">
        <v>54</v>
      </c>
      <c r="M50" t="s">
        <v>54</v>
      </c>
      <c r="N50">
        <v>0</v>
      </c>
      <c r="O50" t="s">
        <v>122</v>
      </c>
      <c r="P50" t="s">
        <v>123</v>
      </c>
      <c r="Q50">
        <v>40</v>
      </c>
      <c r="R50" t="s">
        <v>124</v>
      </c>
      <c r="S50" t="s">
        <v>50</v>
      </c>
      <c r="T50" t="s">
        <v>50</v>
      </c>
      <c r="U50" t="s">
        <v>51</v>
      </c>
      <c r="V50" t="s">
        <v>50</v>
      </c>
      <c r="W50" t="s">
        <v>52</v>
      </c>
      <c r="X50" t="s">
        <v>53</v>
      </c>
      <c r="Y50" t="s">
        <v>50</v>
      </c>
      <c r="Z50" t="s">
        <v>54</v>
      </c>
      <c r="AA50" t="s">
        <v>54</v>
      </c>
      <c r="AB50">
        <v>0</v>
      </c>
      <c r="AC50" t="s">
        <v>125</v>
      </c>
      <c r="AD50" t="s">
        <v>50</v>
      </c>
      <c r="AE50">
        <v>0</v>
      </c>
      <c r="AF50" t="s">
        <v>50</v>
      </c>
      <c r="AG50" t="s">
        <v>50</v>
      </c>
      <c r="AH50" t="s">
        <v>50</v>
      </c>
      <c r="AI50" t="s">
        <v>50</v>
      </c>
      <c r="AJ50" t="s">
        <v>50</v>
      </c>
      <c r="AK50" t="s">
        <v>50</v>
      </c>
      <c r="AL50" t="s">
        <v>50</v>
      </c>
      <c r="AM50" t="s">
        <v>50</v>
      </c>
      <c r="AN50" t="s">
        <v>50</v>
      </c>
      <c r="AO50" t="s">
        <v>54</v>
      </c>
      <c r="AP50">
        <v>0</v>
      </c>
      <c r="AQ50" t="s">
        <v>50</v>
      </c>
      <c r="AR50">
        <v>266</v>
      </c>
      <c r="AS50">
        <v>1577</v>
      </c>
      <c r="AT50">
        <v>151968.097645</v>
      </c>
      <c r="AU50" t="s">
        <v>145</v>
      </c>
    </row>
    <row r="51" spans="1:47" hidden="1" x14ac:dyDescent="0.25">
      <c r="A51" t="s">
        <v>147</v>
      </c>
      <c r="B51" t="s">
        <v>123</v>
      </c>
      <c r="C51">
        <v>80</v>
      </c>
      <c r="D51" t="s">
        <v>124</v>
      </c>
      <c r="E51" t="s">
        <v>50</v>
      </c>
      <c r="F51" t="s">
        <v>50</v>
      </c>
      <c r="G51" t="s">
        <v>51</v>
      </c>
      <c r="H51" t="s">
        <v>50</v>
      </c>
      <c r="I51" t="s">
        <v>52</v>
      </c>
      <c r="J51" t="s">
        <v>53</v>
      </c>
      <c r="K51" t="s">
        <v>50</v>
      </c>
      <c r="L51" t="s">
        <v>54</v>
      </c>
      <c r="M51" t="s">
        <v>54</v>
      </c>
      <c r="N51">
        <v>0</v>
      </c>
      <c r="O51" t="s">
        <v>125</v>
      </c>
      <c r="P51" t="s">
        <v>56</v>
      </c>
      <c r="Q51">
        <v>20</v>
      </c>
      <c r="R51" t="s">
        <v>57</v>
      </c>
      <c r="S51" t="s">
        <v>50</v>
      </c>
      <c r="T51" t="s">
        <v>50</v>
      </c>
      <c r="U51" t="s">
        <v>58</v>
      </c>
      <c r="V51" t="s">
        <v>50</v>
      </c>
      <c r="W51" t="s">
        <v>59</v>
      </c>
      <c r="X51" t="s">
        <v>54</v>
      </c>
      <c r="Y51" t="s">
        <v>50</v>
      </c>
      <c r="Z51" t="s">
        <v>60</v>
      </c>
      <c r="AA51" t="s">
        <v>61</v>
      </c>
      <c r="AB51">
        <v>49.799999999999898</v>
      </c>
      <c r="AC51" t="s">
        <v>62</v>
      </c>
      <c r="AD51" t="s">
        <v>50</v>
      </c>
      <c r="AE51">
        <v>0</v>
      </c>
      <c r="AF51" t="s">
        <v>50</v>
      </c>
      <c r="AG51" t="s">
        <v>50</v>
      </c>
      <c r="AH51" t="s">
        <v>50</v>
      </c>
      <c r="AI51" t="s">
        <v>50</v>
      </c>
      <c r="AJ51" t="s">
        <v>50</v>
      </c>
      <c r="AK51" t="s">
        <v>50</v>
      </c>
      <c r="AL51" t="s">
        <v>50</v>
      </c>
      <c r="AM51" t="s">
        <v>50</v>
      </c>
      <c r="AN51" t="s">
        <v>50</v>
      </c>
      <c r="AO51" t="s">
        <v>54</v>
      </c>
      <c r="AP51">
        <v>0</v>
      </c>
      <c r="AQ51" t="s">
        <v>50</v>
      </c>
      <c r="AR51">
        <v>266</v>
      </c>
      <c r="AS51">
        <v>1552</v>
      </c>
      <c r="AT51">
        <v>1904556.25043</v>
      </c>
      <c r="AU51" t="s">
        <v>145</v>
      </c>
    </row>
    <row r="52" spans="1:47" hidden="1" x14ac:dyDescent="0.25">
      <c r="A52" t="s">
        <v>148</v>
      </c>
      <c r="B52" t="s">
        <v>149</v>
      </c>
      <c r="C52">
        <v>60</v>
      </c>
      <c r="D52" t="s">
        <v>150</v>
      </c>
      <c r="E52" t="s">
        <v>50</v>
      </c>
      <c r="F52" t="s">
        <v>50</v>
      </c>
      <c r="G52" t="s">
        <v>51</v>
      </c>
      <c r="H52" t="s">
        <v>50</v>
      </c>
      <c r="I52" t="s">
        <v>52</v>
      </c>
      <c r="J52" t="s">
        <v>53</v>
      </c>
      <c r="K52" t="s">
        <v>50</v>
      </c>
      <c r="L52" t="s">
        <v>54</v>
      </c>
      <c r="M52" t="s">
        <v>54</v>
      </c>
      <c r="N52">
        <v>0</v>
      </c>
      <c r="O52" t="s">
        <v>151</v>
      </c>
      <c r="P52" t="s">
        <v>140</v>
      </c>
      <c r="Q52">
        <v>40</v>
      </c>
      <c r="R52" t="s">
        <v>141</v>
      </c>
      <c r="S52" t="s">
        <v>50</v>
      </c>
      <c r="T52" t="s">
        <v>68</v>
      </c>
      <c r="U52" t="s">
        <v>115</v>
      </c>
      <c r="V52" t="s">
        <v>50</v>
      </c>
      <c r="W52" t="s">
        <v>54</v>
      </c>
      <c r="X52" t="s">
        <v>54</v>
      </c>
      <c r="Y52" t="s">
        <v>50</v>
      </c>
      <c r="Z52" t="s">
        <v>54</v>
      </c>
      <c r="AA52" t="s">
        <v>54</v>
      </c>
      <c r="AB52">
        <v>0</v>
      </c>
      <c r="AC52" t="s">
        <v>142</v>
      </c>
      <c r="AD52" t="s">
        <v>50</v>
      </c>
      <c r="AE52">
        <v>0</v>
      </c>
      <c r="AF52" t="s">
        <v>50</v>
      </c>
      <c r="AG52" t="s">
        <v>50</v>
      </c>
      <c r="AH52" t="s">
        <v>50</v>
      </c>
      <c r="AI52" t="s">
        <v>50</v>
      </c>
      <c r="AJ52" t="s">
        <v>50</v>
      </c>
      <c r="AK52" t="s">
        <v>50</v>
      </c>
      <c r="AL52" t="s">
        <v>50</v>
      </c>
      <c r="AM52" t="s">
        <v>50</v>
      </c>
      <c r="AN52" t="s">
        <v>50</v>
      </c>
      <c r="AO52" t="s">
        <v>54</v>
      </c>
      <c r="AP52">
        <v>0</v>
      </c>
      <c r="AQ52" t="s">
        <v>50</v>
      </c>
      <c r="AR52">
        <v>275</v>
      </c>
      <c r="AS52">
        <v>1655</v>
      </c>
      <c r="AT52">
        <v>1763354.03075999</v>
      </c>
      <c r="AU52" t="s">
        <v>145</v>
      </c>
    </row>
    <row r="53" spans="1:47" x14ac:dyDescent="0.25">
      <c r="A53" t="s">
        <v>47</v>
      </c>
      <c r="B53" t="s">
        <v>48</v>
      </c>
      <c r="C53">
        <v>60</v>
      </c>
      <c r="D53" t="s">
        <v>49</v>
      </c>
      <c r="G53" t="s">
        <v>51</v>
      </c>
      <c r="I53" t="s">
        <v>52</v>
      </c>
      <c r="J53" t="s">
        <v>53</v>
      </c>
      <c r="L53" t="s">
        <v>54</v>
      </c>
      <c r="M53" t="s">
        <v>54</v>
      </c>
      <c r="O53" t="s">
        <v>55</v>
      </c>
      <c r="P53" t="s">
        <v>56</v>
      </c>
      <c r="Q53">
        <v>40</v>
      </c>
      <c r="R53" t="s">
        <v>57</v>
      </c>
      <c r="U53" t="s">
        <v>58</v>
      </c>
      <c r="W53" t="s">
        <v>59</v>
      </c>
      <c r="X53" t="s">
        <v>54</v>
      </c>
      <c r="Z53" t="s">
        <v>60</v>
      </c>
      <c r="AA53" t="s">
        <v>61</v>
      </c>
      <c r="AB53">
        <v>49.799999999999898</v>
      </c>
      <c r="AC53" t="s">
        <v>62</v>
      </c>
      <c r="AO53" t="s">
        <v>54</v>
      </c>
      <c r="AR53">
        <v>240</v>
      </c>
      <c r="AS53">
        <v>1386</v>
      </c>
      <c r="AT53">
        <v>17674678.1234986</v>
      </c>
      <c r="AU53" t="s">
        <v>181</v>
      </c>
    </row>
    <row r="54" spans="1:47" x14ac:dyDescent="0.25">
      <c r="A54" t="s">
        <v>65</v>
      </c>
      <c r="B54" t="s">
        <v>66</v>
      </c>
      <c r="C54">
        <v>60</v>
      </c>
      <c r="D54" t="s">
        <v>67</v>
      </c>
      <c r="F54" t="s">
        <v>68</v>
      </c>
      <c r="G54" t="s">
        <v>51</v>
      </c>
      <c r="I54" t="s">
        <v>52</v>
      </c>
      <c r="J54" t="s">
        <v>69</v>
      </c>
      <c r="L54" t="s">
        <v>60</v>
      </c>
      <c r="M54" t="s">
        <v>61</v>
      </c>
      <c r="N54">
        <v>33.284999999999997</v>
      </c>
      <c r="O54" t="s">
        <v>70</v>
      </c>
      <c r="P54" t="s">
        <v>56</v>
      </c>
      <c r="Q54">
        <v>40</v>
      </c>
      <c r="R54" t="s">
        <v>57</v>
      </c>
      <c r="U54" t="s">
        <v>58</v>
      </c>
      <c r="W54" t="s">
        <v>59</v>
      </c>
      <c r="X54" t="s">
        <v>54</v>
      </c>
      <c r="Z54" t="s">
        <v>60</v>
      </c>
      <c r="AA54" t="s">
        <v>61</v>
      </c>
      <c r="AB54">
        <v>49.799999999999898</v>
      </c>
      <c r="AC54" t="s">
        <v>62</v>
      </c>
      <c r="AO54" t="s">
        <v>54</v>
      </c>
      <c r="AR54">
        <v>254</v>
      </c>
      <c r="AS54">
        <v>1495</v>
      </c>
      <c r="AT54">
        <v>1111496.8933171099</v>
      </c>
      <c r="AU54" t="s">
        <v>181</v>
      </c>
    </row>
    <row r="55" spans="1:47" x14ac:dyDescent="0.25">
      <c r="A55" t="s">
        <v>72</v>
      </c>
      <c r="B55" t="s">
        <v>73</v>
      </c>
      <c r="C55">
        <v>60</v>
      </c>
      <c r="D55" t="s">
        <v>74</v>
      </c>
      <c r="G55" t="s">
        <v>58</v>
      </c>
      <c r="I55" t="s">
        <v>59</v>
      </c>
      <c r="L55" t="s">
        <v>54</v>
      </c>
      <c r="M55" t="s">
        <v>54</v>
      </c>
      <c r="O55" t="s">
        <v>75</v>
      </c>
      <c r="P55" t="s">
        <v>76</v>
      </c>
      <c r="Q55">
        <v>30</v>
      </c>
      <c r="R55" t="s">
        <v>77</v>
      </c>
      <c r="U55" t="s">
        <v>51</v>
      </c>
      <c r="W55" t="s">
        <v>52</v>
      </c>
      <c r="Z55" t="s">
        <v>54</v>
      </c>
      <c r="AA55" t="s">
        <v>54</v>
      </c>
      <c r="AC55" t="s">
        <v>78</v>
      </c>
      <c r="AD55" t="s">
        <v>79</v>
      </c>
      <c r="AE55">
        <v>10</v>
      </c>
      <c r="AF55" t="s">
        <v>80</v>
      </c>
      <c r="AI55" t="s">
        <v>58</v>
      </c>
      <c r="AK55" t="s">
        <v>81</v>
      </c>
      <c r="AN55" t="s">
        <v>54</v>
      </c>
      <c r="AO55" t="s">
        <v>54</v>
      </c>
      <c r="AQ55" t="s">
        <v>82</v>
      </c>
      <c r="AR55">
        <v>262</v>
      </c>
      <c r="AS55">
        <v>1549</v>
      </c>
      <c r="AT55">
        <v>2173446.7986440901</v>
      </c>
      <c r="AU55" t="s">
        <v>181</v>
      </c>
    </row>
    <row r="56" spans="1:47" x14ac:dyDescent="0.25">
      <c r="A56" t="s">
        <v>83</v>
      </c>
      <c r="B56" t="s">
        <v>76</v>
      </c>
      <c r="C56">
        <v>80</v>
      </c>
      <c r="D56" t="s">
        <v>77</v>
      </c>
      <c r="G56" t="s">
        <v>51</v>
      </c>
      <c r="I56" t="s">
        <v>52</v>
      </c>
      <c r="L56" t="s">
        <v>54</v>
      </c>
      <c r="M56" t="s">
        <v>54</v>
      </c>
      <c r="O56" t="s">
        <v>78</v>
      </c>
      <c r="P56" t="s">
        <v>84</v>
      </c>
      <c r="Q56">
        <v>10</v>
      </c>
      <c r="R56" t="s">
        <v>85</v>
      </c>
      <c r="U56" t="s">
        <v>51</v>
      </c>
      <c r="W56" t="s">
        <v>59</v>
      </c>
      <c r="Z56" t="s">
        <v>54</v>
      </c>
      <c r="AA56" t="s">
        <v>54</v>
      </c>
      <c r="AC56" t="s">
        <v>86</v>
      </c>
      <c r="AD56" t="s">
        <v>87</v>
      </c>
      <c r="AE56">
        <v>10</v>
      </c>
      <c r="AF56" t="s">
        <v>88</v>
      </c>
      <c r="AI56" t="s">
        <v>51</v>
      </c>
      <c r="AK56" t="s">
        <v>52</v>
      </c>
      <c r="AN56" t="s">
        <v>54</v>
      </c>
      <c r="AO56" t="s">
        <v>54</v>
      </c>
      <c r="AQ56" t="s">
        <v>89</v>
      </c>
      <c r="AR56">
        <v>254</v>
      </c>
      <c r="AS56">
        <v>1475</v>
      </c>
      <c r="AT56">
        <v>590701.33332928305</v>
      </c>
      <c r="AU56" t="s">
        <v>181</v>
      </c>
    </row>
    <row r="57" spans="1:47" x14ac:dyDescent="0.25">
      <c r="A57" t="s">
        <v>90</v>
      </c>
      <c r="B57" t="s">
        <v>76</v>
      </c>
      <c r="C57">
        <v>80</v>
      </c>
      <c r="D57" t="s">
        <v>77</v>
      </c>
      <c r="G57" t="s">
        <v>51</v>
      </c>
      <c r="I57" t="s">
        <v>52</v>
      </c>
      <c r="L57" t="s">
        <v>54</v>
      </c>
      <c r="M57" t="s">
        <v>54</v>
      </c>
      <c r="O57" t="s">
        <v>78</v>
      </c>
      <c r="P57" t="s">
        <v>84</v>
      </c>
      <c r="Q57">
        <v>20</v>
      </c>
      <c r="R57" t="s">
        <v>85</v>
      </c>
      <c r="U57" t="s">
        <v>51</v>
      </c>
      <c r="W57" t="s">
        <v>59</v>
      </c>
      <c r="Z57" t="s">
        <v>54</v>
      </c>
      <c r="AA57" t="s">
        <v>54</v>
      </c>
      <c r="AC57" t="s">
        <v>86</v>
      </c>
      <c r="AO57" t="s">
        <v>54</v>
      </c>
      <c r="AR57">
        <v>239</v>
      </c>
      <c r="AS57">
        <v>1338</v>
      </c>
      <c r="AT57">
        <v>409492.11190816999</v>
      </c>
      <c r="AU57" t="s">
        <v>181</v>
      </c>
    </row>
    <row r="58" spans="1:47" x14ac:dyDescent="0.25">
      <c r="A58" t="s">
        <v>128</v>
      </c>
      <c r="B58" t="s">
        <v>56</v>
      </c>
      <c r="C58">
        <v>60</v>
      </c>
      <c r="D58" t="s">
        <v>57</v>
      </c>
      <c r="G58" t="s">
        <v>58</v>
      </c>
      <c r="I58" t="s">
        <v>59</v>
      </c>
      <c r="J58" t="s">
        <v>54</v>
      </c>
      <c r="L58" t="s">
        <v>60</v>
      </c>
      <c r="M58" t="s">
        <v>61</v>
      </c>
      <c r="N58">
        <v>49.799999999999898</v>
      </c>
      <c r="O58" t="s">
        <v>62</v>
      </c>
      <c r="P58" t="s">
        <v>66</v>
      </c>
      <c r="Q58">
        <v>40</v>
      </c>
      <c r="R58" t="s">
        <v>67</v>
      </c>
      <c r="T58" t="s">
        <v>68</v>
      </c>
      <c r="U58" t="s">
        <v>51</v>
      </c>
      <c r="W58" t="s">
        <v>52</v>
      </c>
      <c r="X58" t="s">
        <v>69</v>
      </c>
      <c r="Z58" t="s">
        <v>60</v>
      </c>
      <c r="AA58" t="s">
        <v>61</v>
      </c>
      <c r="AB58">
        <v>33.284999999999997</v>
      </c>
      <c r="AC58" t="s">
        <v>70</v>
      </c>
      <c r="AO58" t="s">
        <v>54</v>
      </c>
      <c r="AR58">
        <v>234</v>
      </c>
      <c r="AS58">
        <v>1323</v>
      </c>
      <c r="AT58">
        <v>9737342.0126383398</v>
      </c>
      <c r="AU58" t="s">
        <v>181</v>
      </c>
    </row>
    <row r="59" spans="1:47" x14ac:dyDescent="0.25">
      <c r="A59" t="s">
        <v>91</v>
      </c>
      <c r="B59" t="s">
        <v>56</v>
      </c>
      <c r="C59">
        <v>60</v>
      </c>
      <c r="D59" t="s">
        <v>57</v>
      </c>
      <c r="G59" t="s">
        <v>58</v>
      </c>
      <c r="I59" t="s">
        <v>59</v>
      </c>
      <c r="J59" t="s">
        <v>54</v>
      </c>
      <c r="L59" t="s">
        <v>60</v>
      </c>
      <c r="M59" t="s">
        <v>61</v>
      </c>
      <c r="N59">
        <v>49.799999999999898</v>
      </c>
      <c r="O59" t="s">
        <v>62</v>
      </c>
      <c r="P59" t="s">
        <v>66</v>
      </c>
      <c r="Q59">
        <v>40</v>
      </c>
      <c r="R59" t="s">
        <v>67</v>
      </c>
      <c r="T59" t="s">
        <v>68</v>
      </c>
      <c r="U59" t="s">
        <v>51</v>
      </c>
      <c r="W59" t="s">
        <v>52</v>
      </c>
      <c r="X59" t="s">
        <v>69</v>
      </c>
      <c r="Z59" t="s">
        <v>60</v>
      </c>
      <c r="AA59" t="s">
        <v>61</v>
      </c>
      <c r="AB59">
        <v>33.284999999999997</v>
      </c>
      <c r="AC59" t="s">
        <v>70</v>
      </c>
      <c r="AO59" t="s">
        <v>54</v>
      </c>
      <c r="AR59">
        <v>252</v>
      </c>
      <c r="AS59">
        <v>1474</v>
      </c>
      <c r="AT59">
        <v>2370839.0894498602</v>
      </c>
      <c r="AU59" t="s">
        <v>181</v>
      </c>
    </row>
    <row r="60" spans="1:47" x14ac:dyDescent="0.25">
      <c r="A60" t="s">
        <v>135</v>
      </c>
      <c r="B60" t="s">
        <v>113</v>
      </c>
      <c r="C60">
        <v>100</v>
      </c>
      <c r="D60" t="s">
        <v>114</v>
      </c>
      <c r="F60" t="s">
        <v>68</v>
      </c>
      <c r="G60" t="s">
        <v>115</v>
      </c>
      <c r="I60" t="s">
        <v>54</v>
      </c>
      <c r="J60" t="s">
        <v>54</v>
      </c>
      <c r="L60" t="s">
        <v>54</v>
      </c>
      <c r="M60" t="s">
        <v>54</v>
      </c>
      <c r="N60">
        <v>0</v>
      </c>
      <c r="O60" t="s">
        <v>116</v>
      </c>
      <c r="AA60" t="s">
        <v>54</v>
      </c>
      <c r="AO60" t="s">
        <v>54</v>
      </c>
      <c r="AR60">
        <v>251</v>
      </c>
      <c r="AS60">
        <v>1470</v>
      </c>
      <c r="AT60">
        <v>3289871.0222308901</v>
      </c>
      <c r="AU60" t="s">
        <v>181</v>
      </c>
    </row>
    <row r="61" spans="1:47" x14ac:dyDescent="0.25">
      <c r="A61" t="s">
        <v>136</v>
      </c>
      <c r="B61" t="s">
        <v>113</v>
      </c>
      <c r="C61">
        <v>100</v>
      </c>
      <c r="D61" t="s">
        <v>114</v>
      </c>
      <c r="F61" t="s">
        <v>68</v>
      </c>
      <c r="G61" t="s">
        <v>115</v>
      </c>
      <c r="I61" t="s">
        <v>54</v>
      </c>
      <c r="J61" t="s">
        <v>54</v>
      </c>
      <c r="L61" t="s">
        <v>54</v>
      </c>
      <c r="M61" t="s">
        <v>54</v>
      </c>
      <c r="N61">
        <v>0</v>
      </c>
      <c r="O61" t="s">
        <v>116</v>
      </c>
      <c r="AA61" t="s">
        <v>54</v>
      </c>
      <c r="AO61" t="s">
        <v>54</v>
      </c>
      <c r="AR61">
        <v>249</v>
      </c>
      <c r="AS61">
        <v>1463</v>
      </c>
      <c r="AT61">
        <v>153197.13844996301</v>
      </c>
      <c r="AU61" t="s">
        <v>181</v>
      </c>
    </row>
    <row r="62" spans="1:47" x14ac:dyDescent="0.25">
      <c r="A62" t="s">
        <v>137</v>
      </c>
      <c r="B62" t="s">
        <v>100</v>
      </c>
      <c r="C62">
        <v>100</v>
      </c>
      <c r="D62" t="s">
        <v>101</v>
      </c>
      <c r="G62" t="s">
        <v>58</v>
      </c>
      <c r="I62" t="s">
        <v>102</v>
      </c>
      <c r="J62" t="s">
        <v>54</v>
      </c>
      <c r="L62" t="s">
        <v>103</v>
      </c>
      <c r="M62" t="s">
        <v>61</v>
      </c>
      <c r="N62">
        <v>18.9299999999999</v>
      </c>
      <c r="O62" t="s">
        <v>104</v>
      </c>
      <c r="AA62" t="s">
        <v>54</v>
      </c>
      <c r="AO62" t="s">
        <v>54</v>
      </c>
      <c r="AR62">
        <v>260</v>
      </c>
      <c r="AS62">
        <v>1552</v>
      </c>
      <c r="AT62">
        <v>1928918.4075501501</v>
      </c>
      <c r="AU62" t="s">
        <v>181</v>
      </c>
    </row>
    <row r="63" spans="1:47" x14ac:dyDescent="0.25">
      <c r="A63" t="s">
        <v>92</v>
      </c>
      <c r="M63" t="s">
        <v>54</v>
      </c>
      <c r="AA63" t="s">
        <v>54</v>
      </c>
      <c r="AO63" t="s">
        <v>54</v>
      </c>
      <c r="AR63">
        <v>262</v>
      </c>
      <c r="AS63">
        <v>1554</v>
      </c>
      <c r="AT63">
        <v>240142.88261259501</v>
      </c>
      <c r="AU63" t="s">
        <v>181</v>
      </c>
    </row>
    <row r="64" spans="1:47" x14ac:dyDescent="0.25">
      <c r="A64" t="s">
        <v>93</v>
      </c>
      <c r="B64" t="s">
        <v>94</v>
      </c>
      <c r="C64">
        <v>60</v>
      </c>
      <c r="D64" t="s">
        <v>95</v>
      </c>
      <c r="F64" t="s">
        <v>68</v>
      </c>
      <c r="G64" t="s">
        <v>58</v>
      </c>
      <c r="I64" t="s">
        <v>59</v>
      </c>
      <c r="J64" t="s">
        <v>69</v>
      </c>
      <c r="L64" t="s">
        <v>96</v>
      </c>
      <c r="M64" t="s">
        <v>97</v>
      </c>
      <c r="N64">
        <v>57.649999999999899</v>
      </c>
      <c r="O64" t="s">
        <v>98</v>
      </c>
      <c r="P64" t="s">
        <v>66</v>
      </c>
      <c r="Q64">
        <v>30</v>
      </c>
      <c r="R64" t="s">
        <v>67</v>
      </c>
      <c r="T64" t="s">
        <v>68</v>
      </c>
      <c r="U64" t="s">
        <v>51</v>
      </c>
      <c r="W64" t="s">
        <v>52</v>
      </c>
      <c r="X64" t="s">
        <v>69</v>
      </c>
      <c r="Z64" t="s">
        <v>60</v>
      </c>
      <c r="AA64" t="s">
        <v>61</v>
      </c>
      <c r="AB64">
        <v>33.284999999999997</v>
      </c>
      <c r="AC64" t="s">
        <v>70</v>
      </c>
      <c r="AD64" t="s">
        <v>100</v>
      </c>
      <c r="AE64">
        <v>10</v>
      </c>
      <c r="AF64" t="s">
        <v>101</v>
      </c>
      <c r="AI64" t="s">
        <v>58</v>
      </c>
      <c r="AK64" t="s">
        <v>102</v>
      </c>
      <c r="AL64" t="s">
        <v>54</v>
      </c>
      <c r="AN64" t="s">
        <v>103</v>
      </c>
      <c r="AO64" t="s">
        <v>61</v>
      </c>
      <c r="AP64">
        <v>18.9299999999999</v>
      </c>
      <c r="AQ64" t="s">
        <v>104</v>
      </c>
      <c r="AR64">
        <v>229</v>
      </c>
      <c r="AS64">
        <v>2147</v>
      </c>
      <c r="AT64">
        <v>1670871.4905997999</v>
      </c>
      <c r="AU64" t="s">
        <v>181</v>
      </c>
    </row>
    <row r="65" spans="1:47" x14ac:dyDescent="0.25">
      <c r="A65" t="s">
        <v>138</v>
      </c>
      <c r="B65" t="s">
        <v>66</v>
      </c>
      <c r="C65">
        <v>80</v>
      </c>
      <c r="D65" t="s">
        <v>67</v>
      </c>
      <c r="F65" t="s">
        <v>68</v>
      </c>
      <c r="G65" t="s">
        <v>51</v>
      </c>
      <c r="I65" t="s">
        <v>52</v>
      </c>
      <c r="J65" t="s">
        <v>69</v>
      </c>
      <c r="L65" t="s">
        <v>60</v>
      </c>
      <c r="M65" t="s">
        <v>61</v>
      </c>
      <c r="N65">
        <v>33.284999999999997</v>
      </c>
      <c r="O65" t="s">
        <v>70</v>
      </c>
      <c r="P65" t="s">
        <v>131</v>
      </c>
      <c r="Q65">
        <v>10</v>
      </c>
      <c r="R65" t="s">
        <v>132</v>
      </c>
      <c r="U65" t="s">
        <v>51</v>
      </c>
      <c r="W65" t="s">
        <v>52</v>
      </c>
      <c r="X65" t="s">
        <v>54</v>
      </c>
      <c r="Z65" t="s">
        <v>54</v>
      </c>
      <c r="AA65" t="s">
        <v>97</v>
      </c>
      <c r="AB65">
        <v>47.319999999999901</v>
      </c>
      <c r="AC65" t="s">
        <v>133</v>
      </c>
      <c r="AD65" t="s">
        <v>56</v>
      </c>
      <c r="AE65">
        <v>10</v>
      </c>
      <c r="AF65" t="s">
        <v>57</v>
      </c>
      <c r="AI65" t="s">
        <v>58</v>
      </c>
      <c r="AK65" t="s">
        <v>59</v>
      </c>
      <c r="AL65" t="s">
        <v>54</v>
      </c>
      <c r="AN65" t="s">
        <v>60</v>
      </c>
      <c r="AO65" t="s">
        <v>61</v>
      </c>
      <c r="AP65">
        <v>49.799999999999898</v>
      </c>
      <c r="AQ65" t="s">
        <v>62</v>
      </c>
      <c r="AR65">
        <v>255</v>
      </c>
      <c r="AS65">
        <v>1506</v>
      </c>
      <c r="AT65">
        <v>2707979.8405811898</v>
      </c>
      <c r="AU65" t="s">
        <v>181</v>
      </c>
    </row>
    <row r="66" spans="1:47" x14ac:dyDescent="0.25">
      <c r="A66" t="s">
        <v>106</v>
      </c>
      <c r="B66" t="s">
        <v>107</v>
      </c>
      <c r="C66">
        <v>80</v>
      </c>
      <c r="D66" t="s">
        <v>108</v>
      </c>
      <c r="G66" t="s">
        <v>109</v>
      </c>
      <c r="I66" t="s">
        <v>110</v>
      </c>
      <c r="L66" t="s">
        <v>54</v>
      </c>
      <c r="M66" t="s">
        <v>54</v>
      </c>
      <c r="O66" t="s">
        <v>111</v>
      </c>
      <c r="P66" t="s">
        <v>84</v>
      </c>
      <c r="Q66">
        <v>10</v>
      </c>
      <c r="R66" t="s">
        <v>85</v>
      </c>
      <c r="U66" t="s">
        <v>51</v>
      </c>
      <c r="W66" t="s">
        <v>59</v>
      </c>
      <c r="Z66" t="s">
        <v>54</v>
      </c>
      <c r="AA66" t="s">
        <v>54</v>
      </c>
      <c r="AC66" t="s">
        <v>86</v>
      </c>
      <c r="AD66" t="s">
        <v>79</v>
      </c>
      <c r="AE66">
        <v>10</v>
      </c>
      <c r="AF66" t="s">
        <v>80</v>
      </c>
      <c r="AI66" t="s">
        <v>58</v>
      </c>
      <c r="AK66" t="s">
        <v>81</v>
      </c>
      <c r="AN66" t="s">
        <v>54</v>
      </c>
      <c r="AO66" t="s">
        <v>54</v>
      </c>
      <c r="AQ66" t="s">
        <v>82</v>
      </c>
      <c r="AR66">
        <v>261</v>
      </c>
      <c r="AS66">
        <v>1520</v>
      </c>
      <c r="AT66">
        <v>926407.00677206099</v>
      </c>
      <c r="AU66" t="s">
        <v>181</v>
      </c>
    </row>
    <row r="67" spans="1:47" x14ac:dyDescent="0.25">
      <c r="A67" t="s">
        <v>112</v>
      </c>
      <c r="B67" t="s">
        <v>113</v>
      </c>
      <c r="C67">
        <v>100</v>
      </c>
      <c r="D67" t="s">
        <v>114</v>
      </c>
      <c r="F67" t="s">
        <v>68</v>
      </c>
      <c r="G67" t="s">
        <v>115</v>
      </c>
      <c r="I67" t="s">
        <v>54</v>
      </c>
      <c r="J67" t="s">
        <v>54</v>
      </c>
      <c r="L67" t="s">
        <v>54</v>
      </c>
      <c r="M67" t="s">
        <v>54</v>
      </c>
      <c r="N67">
        <v>0</v>
      </c>
      <c r="O67" t="s">
        <v>116</v>
      </c>
      <c r="AA67" t="s">
        <v>54</v>
      </c>
      <c r="AO67" t="s">
        <v>54</v>
      </c>
      <c r="AR67">
        <v>262</v>
      </c>
      <c r="AS67">
        <v>1549</v>
      </c>
      <c r="AT67">
        <v>39513.242775043</v>
      </c>
      <c r="AU67" t="s">
        <v>181</v>
      </c>
    </row>
    <row r="68" spans="1:47" x14ac:dyDescent="0.25">
      <c r="A68" t="s">
        <v>130</v>
      </c>
      <c r="B68" t="s">
        <v>123</v>
      </c>
      <c r="C68">
        <v>40</v>
      </c>
      <c r="D68" t="s">
        <v>124</v>
      </c>
      <c r="G68" t="s">
        <v>51</v>
      </c>
      <c r="I68" t="s">
        <v>52</v>
      </c>
      <c r="J68" t="s">
        <v>53</v>
      </c>
      <c r="L68" t="s">
        <v>54</v>
      </c>
      <c r="M68" t="s">
        <v>54</v>
      </c>
      <c r="O68" t="s">
        <v>125</v>
      </c>
      <c r="P68" t="s">
        <v>120</v>
      </c>
      <c r="Q68">
        <v>40</v>
      </c>
      <c r="R68" t="s">
        <v>121</v>
      </c>
      <c r="U68" t="s">
        <v>51</v>
      </c>
      <c r="W68" t="s">
        <v>59</v>
      </c>
      <c r="Z68" t="s">
        <v>54</v>
      </c>
      <c r="AA68" t="s">
        <v>54</v>
      </c>
      <c r="AC68" t="s">
        <v>122</v>
      </c>
      <c r="AD68" t="s">
        <v>131</v>
      </c>
      <c r="AE68">
        <v>20</v>
      </c>
      <c r="AF68" t="s">
        <v>132</v>
      </c>
      <c r="AI68" t="s">
        <v>51</v>
      </c>
      <c r="AK68" t="s">
        <v>52</v>
      </c>
      <c r="AL68" t="s">
        <v>54</v>
      </c>
      <c r="AN68" t="s">
        <v>54</v>
      </c>
      <c r="AO68" t="s">
        <v>97</v>
      </c>
      <c r="AP68">
        <v>47.319999999999901</v>
      </c>
      <c r="AQ68" t="s">
        <v>133</v>
      </c>
      <c r="AR68">
        <v>276</v>
      </c>
      <c r="AS68">
        <v>1694</v>
      </c>
      <c r="AT68">
        <v>9323178.2257922404</v>
      </c>
      <c r="AU68" t="s">
        <v>181</v>
      </c>
    </row>
    <row r="69" spans="1:47" x14ac:dyDescent="0.25">
      <c r="A69" t="s">
        <v>118</v>
      </c>
      <c r="B69" t="s">
        <v>84</v>
      </c>
      <c r="C69">
        <v>60</v>
      </c>
      <c r="D69" t="s">
        <v>85</v>
      </c>
      <c r="G69" t="s">
        <v>51</v>
      </c>
      <c r="I69" t="s">
        <v>59</v>
      </c>
      <c r="L69" t="s">
        <v>54</v>
      </c>
      <c r="M69" t="s">
        <v>54</v>
      </c>
      <c r="O69" t="s">
        <v>86</v>
      </c>
      <c r="P69" t="s">
        <v>79</v>
      </c>
      <c r="Q69">
        <v>40</v>
      </c>
      <c r="R69" t="s">
        <v>80</v>
      </c>
      <c r="U69" t="s">
        <v>58</v>
      </c>
      <c r="W69" t="s">
        <v>81</v>
      </c>
      <c r="Z69" t="s">
        <v>54</v>
      </c>
      <c r="AA69" t="s">
        <v>54</v>
      </c>
      <c r="AC69" t="s">
        <v>82</v>
      </c>
      <c r="AO69" t="s">
        <v>54</v>
      </c>
      <c r="AR69">
        <v>261</v>
      </c>
      <c r="AS69">
        <v>1471</v>
      </c>
      <c r="AT69">
        <v>361381.49983732903</v>
      </c>
      <c r="AU69" t="s">
        <v>181</v>
      </c>
    </row>
    <row r="70" spans="1:47" x14ac:dyDescent="0.25">
      <c r="A70" t="s">
        <v>119</v>
      </c>
      <c r="B70" t="s">
        <v>120</v>
      </c>
      <c r="C70">
        <v>60</v>
      </c>
      <c r="D70" t="s">
        <v>121</v>
      </c>
      <c r="G70" t="s">
        <v>51</v>
      </c>
      <c r="I70" t="s">
        <v>59</v>
      </c>
      <c r="L70" t="s">
        <v>54</v>
      </c>
      <c r="M70" t="s">
        <v>54</v>
      </c>
      <c r="O70" t="s">
        <v>122</v>
      </c>
      <c r="P70" t="s">
        <v>123</v>
      </c>
      <c r="Q70">
        <v>40</v>
      </c>
      <c r="R70" t="s">
        <v>124</v>
      </c>
      <c r="U70" t="s">
        <v>51</v>
      </c>
      <c r="W70" t="s">
        <v>52</v>
      </c>
      <c r="X70" t="s">
        <v>53</v>
      </c>
      <c r="Z70" t="s">
        <v>54</v>
      </c>
      <c r="AA70" t="s">
        <v>54</v>
      </c>
      <c r="AC70" t="s">
        <v>125</v>
      </c>
      <c r="AO70" t="s">
        <v>54</v>
      </c>
      <c r="AR70">
        <v>254</v>
      </c>
      <c r="AS70">
        <v>1481</v>
      </c>
      <c r="AT70">
        <v>2483160.7020767499</v>
      </c>
      <c r="AU70" t="s">
        <v>181</v>
      </c>
    </row>
    <row r="71" spans="1:47" x14ac:dyDescent="0.25">
      <c r="A71" t="s">
        <v>139</v>
      </c>
      <c r="B71" t="s">
        <v>48</v>
      </c>
      <c r="C71">
        <v>60</v>
      </c>
      <c r="D71" t="s">
        <v>49</v>
      </c>
      <c r="G71" t="s">
        <v>51</v>
      </c>
      <c r="I71" t="s">
        <v>52</v>
      </c>
      <c r="J71" t="s">
        <v>53</v>
      </c>
      <c r="L71" t="s">
        <v>54</v>
      </c>
      <c r="M71" t="s">
        <v>54</v>
      </c>
      <c r="O71" t="s">
        <v>55</v>
      </c>
      <c r="P71" t="s">
        <v>56</v>
      </c>
      <c r="Q71">
        <v>20</v>
      </c>
      <c r="R71" t="s">
        <v>57</v>
      </c>
      <c r="U71" t="s">
        <v>58</v>
      </c>
      <c r="W71" t="s">
        <v>59</v>
      </c>
      <c r="X71" t="s">
        <v>54</v>
      </c>
      <c r="Z71" t="s">
        <v>60</v>
      </c>
      <c r="AA71" t="s">
        <v>61</v>
      </c>
      <c r="AB71">
        <v>49.799999999999898</v>
      </c>
      <c r="AC71" t="s">
        <v>62</v>
      </c>
      <c r="AD71" t="s">
        <v>140</v>
      </c>
      <c r="AE71">
        <v>20</v>
      </c>
      <c r="AF71" t="s">
        <v>141</v>
      </c>
      <c r="AH71" t="s">
        <v>68</v>
      </c>
      <c r="AI71" t="s">
        <v>115</v>
      </c>
      <c r="AK71" t="s">
        <v>54</v>
      </c>
      <c r="AL71" t="s">
        <v>54</v>
      </c>
      <c r="AN71" t="s">
        <v>54</v>
      </c>
      <c r="AO71" t="s">
        <v>54</v>
      </c>
      <c r="AQ71" t="s">
        <v>142</v>
      </c>
      <c r="AR71">
        <v>248</v>
      </c>
      <c r="AS71">
        <v>1437</v>
      </c>
      <c r="AT71">
        <v>2901293.5204823799</v>
      </c>
      <c r="AU71" t="s">
        <v>181</v>
      </c>
    </row>
    <row r="72" spans="1:47" x14ac:dyDescent="0.25">
      <c r="A72" t="s">
        <v>126</v>
      </c>
      <c r="B72" t="s">
        <v>84</v>
      </c>
      <c r="C72">
        <v>60</v>
      </c>
      <c r="D72" t="s">
        <v>85</v>
      </c>
      <c r="G72" t="s">
        <v>51</v>
      </c>
      <c r="I72" t="s">
        <v>59</v>
      </c>
      <c r="L72" t="s">
        <v>54</v>
      </c>
      <c r="M72" t="s">
        <v>54</v>
      </c>
      <c r="O72" t="s">
        <v>86</v>
      </c>
      <c r="P72" t="s">
        <v>76</v>
      </c>
      <c r="Q72">
        <v>40</v>
      </c>
      <c r="R72" t="s">
        <v>77</v>
      </c>
      <c r="U72" t="s">
        <v>51</v>
      </c>
      <c r="W72" t="s">
        <v>52</v>
      </c>
      <c r="Z72" t="s">
        <v>54</v>
      </c>
      <c r="AA72" t="s">
        <v>54</v>
      </c>
      <c r="AC72" t="s">
        <v>78</v>
      </c>
      <c r="AO72" t="s">
        <v>54</v>
      </c>
      <c r="AR72">
        <v>245</v>
      </c>
      <c r="AS72">
        <v>1373</v>
      </c>
      <c r="AT72">
        <v>20675910.3729987</v>
      </c>
      <c r="AU72" t="s">
        <v>181</v>
      </c>
    </row>
    <row r="73" spans="1:47" x14ac:dyDescent="0.25">
      <c r="A73" t="s">
        <v>144</v>
      </c>
      <c r="B73" t="s">
        <v>120</v>
      </c>
      <c r="C73">
        <v>60</v>
      </c>
      <c r="D73" t="s">
        <v>121</v>
      </c>
      <c r="G73" t="s">
        <v>51</v>
      </c>
      <c r="I73" t="s">
        <v>59</v>
      </c>
      <c r="L73" t="s">
        <v>54</v>
      </c>
      <c r="M73" t="s">
        <v>54</v>
      </c>
      <c r="O73" t="s">
        <v>122</v>
      </c>
      <c r="P73" t="s">
        <v>123</v>
      </c>
      <c r="Q73">
        <v>40</v>
      </c>
      <c r="R73" t="s">
        <v>124</v>
      </c>
      <c r="U73" t="s">
        <v>51</v>
      </c>
      <c r="W73" t="s">
        <v>52</v>
      </c>
      <c r="X73" t="s">
        <v>53</v>
      </c>
      <c r="Z73" t="s">
        <v>54</v>
      </c>
      <c r="AA73" t="s">
        <v>54</v>
      </c>
      <c r="AC73" t="s">
        <v>125</v>
      </c>
      <c r="AO73" t="s">
        <v>54</v>
      </c>
      <c r="AR73">
        <v>229</v>
      </c>
      <c r="AS73">
        <v>2147</v>
      </c>
      <c r="AT73">
        <v>7687977.6084879003</v>
      </c>
      <c r="AU73" t="s">
        <v>181</v>
      </c>
    </row>
    <row r="74" spans="1:47" x14ac:dyDescent="0.25">
      <c r="A74" t="s">
        <v>146</v>
      </c>
      <c r="B74" t="s">
        <v>120</v>
      </c>
      <c r="C74">
        <v>60</v>
      </c>
      <c r="D74" t="s">
        <v>121</v>
      </c>
      <c r="G74" t="s">
        <v>51</v>
      </c>
      <c r="I74" t="s">
        <v>59</v>
      </c>
      <c r="L74" t="s">
        <v>54</v>
      </c>
      <c r="M74" t="s">
        <v>54</v>
      </c>
      <c r="O74" t="s">
        <v>122</v>
      </c>
      <c r="P74" t="s">
        <v>123</v>
      </c>
      <c r="Q74">
        <v>40</v>
      </c>
      <c r="R74" t="s">
        <v>124</v>
      </c>
      <c r="U74" t="s">
        <v>51</v>
      </c>
      <c r="W74" t="s">
        <v>52</v>
      </c>
      <c r="X74" t="s">
        <v>53</v>
      </c>
      <c r="Z74" t="s">
        <v>54</v>
      </c>
      <c r="AA74" t="s">
        <v>54</v>
      </c>
      <c r="AC74" t="s">
        <v>125</v>
      </c>
      <c r="AO74" t="s">
        <v>54</v>
      </c>
      <c r="AR74">
        <v>266</v>
      </c>
      <c r="AS74">
        <v>1577</v>
      </c>
      <c r="AT74">
        <v>2851608.3821438299</v>
      </c>
      <c r="AU74" t="s">
        <v>181</v>
      </c>
    </row>
    <row r="75" spans="1:47" x14ac:dyDescent="0.25">
      <c r="A75" t="s">
        <v>147</v>
      </c>
      <c r="B75" t="s">
        <v>123</v>
      </c>
      <c r="C75">
        <v>80</v>
      </c>
      <c r="D75" t="s">
        <v>124</v>
      </c>
      <c r="G75" t="s">
        <v>51</v>
      </c>
      <c r="I75" t="s">
        <v>52</v>
      </c>
      <c r="J75" t="s">
        <v>53</v>
      </c>
      <c r="L75" t="s">
        <v>54</v>
      </c>
      <c r="M75" t="s">
        <v>54</v>
      </c>
      <c r="O75" t="s">
        <v>125</v>
      </c>
      <c r="P75" t="s">
        <v>56</v>
      </c>
      <c r="Q75">
        <v>20</v>
      </c>
      <c r="R75" t="s">
        <v>57</v>
      </c>
      <c r="U75" t="s">
        <v>58</v>
      </c>
      <c r="W75" t="s">
        <v>59</v>
      </c>
      <c r="X75" t="s">
        <v>54</v>
      </c>
      <c r="Z75" t="s">
        <v>60</v>
      </c>
      <c r="AA75" t="s">
        <v>61</v>
      </c>
      <c r="AB75">
        <v>49.799999999999898</v>
      </c>
      <c r="AC75" t="s">
        <v>62</v>
      </c>
      <c r="AO75" t="s">
        <v>54</v>
      </c>
      <c r="AR75">
        <v>266</v>
      </c>
      <c r="AS75">
        <v>1552</v>
      </c>
      <c r="AT75">
        <v>1903959.7325875701</v>
      </c>
      <c r="AU75" t="s">
        <v>181</v>
      </c>
    </row>
    <row r="76" spans="1:47" x14ac:dyDescent="0.25">
      <c r="A76" t="s">
        <v>148</v>
      </c>
      <c r="B76" t="s">
        <v>149</v>
      </c>
      <c r="C76">
        <v>60</v>
      </c>
      <c r="D76" t="s">
        <v>150</v>
      </c>
      <c r="G76" t="s">
        <v>51</v>
      </c>
      <c r="I76" t="s">
        <v>52</v>
      </c>
      <c r="J76" t="s">
        <v>53</v>
      </c>
      <c r="L76" t="s">
        <v>54</v>
      </c>
      <c r="M76" t="s">
        <v>54</v>
      </c>
      <c r="O76" t="s">
        <v>151</v>
      </c>
      <c r="P76" t="s">
        <v>140</v>
      </c>
      <c r="Q76">
        <v>40</v>
      </c>
      <c r="R76" t="s">
        <v>141</v>
      </c>
      <c r="T76" t="s">
        <v>68</v>
      </c>
      <c r="U76" t="s">
        <v>115</v>
      </c>
      <c r="W76" t="s">
        <v>54</v>
      </c>
      <c r="X76" t="s">
        <v>54</v>
      </c>
      <c r="Z76" t="s">
        <v>54</v>
      </c>
      <c r="AA76" t="s">
        <v>54</v>
      </c>
      <c r="AC76" t="s">
        <v>142</v>
      </c>
      <c r="AO76" t="s">
        <v>54</v>
      </c>
      <c r="AR76">
        <v>275</v>
      </c>
      <c r="AS76">
        <v>1655</v>
      </c>
      <c r="AT76">
        <v>2161990.3585124901</v>
      </c>
      <c r="AU76" t="s">
        <v>181</v>
      </c>
    </row>
  </sheetData>
  <autoFilter ref="A1:BZ76" xr:uid="{00000000-0009-0000-0000-000008000000}">
    <filterColumn colId="46">
      <filters>
        <filter val="soil1_leech_tunnel"/>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06EC-7667-4A45-AAAD-48F5E5B25FE0}">
  <dimension ref="A1:V32"/>
  <sheetViews>
    <sheetView workbookViewId="0">
      <selection activeCell="P1" sqref="P1:V8"/>
    </sheetView>
  </sheetViews>
  <sheetFormatPr defaultRowHeight="15" x14ac:dyDescent="0.25"/>
  <cols>
    <col min="3" max="3" width="10.28515625" bestFit="1" customWidth="1"/>
    <col min="4" max="4" width="8.7109375" bestFit="1" customWidth="1"/>
    <col min="5" max="5" width="11.28515625" bestFit="1" customWidth="1"/>
    <col min="7" max="7" width="11.42578125" bestFit="1" customWidth="1"/>
    <col min="8" max="8" width="13.140625" bestFit="1" customWidth="1"/>
  </cols>
  <sheetData>
    <row r="1" spans="1:22" x14ac:dyDescent="0.25">
      <c r="A1" s="1" t="s">
        <v>170</v>
      </c>
      <c r="B1" s="1" t="s">
        <v>172</v>
      </c>
      <c r="C1" s="1" t="s">
        <v>173</v>
      </c>
      <c r="D1" s="1" t="s">
        <v>174</v>
      </c>
      <c r="E1" s="1" t="s">
        <v>175</v>
      </c>
      <c r="F1" s="1" t="s">
        <v>176</v>
      </c>
      <c r="G1" s="12" t="s">
        <v>191</v>
      </c>
      <c r="H1" s="13" t="s">
        <v>185</v>
      </c>
      <c r="I1" s="13" t="s">
        <v>186</v>
      </c>
      <c r="J1" s="13" t="s">
        <v>187</v>
      </c>
      <c r="K1" s="13" t="s">
        <v>188</v>
      </c>
      <c r="L1" s="13" t="s">
        <v>189</v>
      </c>
      <c r="M1" s="13" t="s">
        <v>190</v>
      </c>
      <c r="P1" t="s">
        <v>191</v>
      </c>
      <c r="Q1" s="13" t="s">
        <v>185</v>
      </c>
      <c r="R1" s="13" t="s">
        <v>186</v>
      </c>
      <c r="S1" s="13" t="s">
        <v>187</v>
      </c>
      <c r="T1" s="13" t="s">
        <v>188</v>
      </c>
      <c r="U1" s="13" t="s">
        <v>189</v>
      </c>
      <c r="V1" s="13" t="s">
        <v>190</v>
      </c>
    </row>
    <row r="2" spans="1:22" x14ac:dyDescent="0.25">
      <c r="A2" t="s">
        <v>113</v>
      </c>
      <c r="B2" t="s">
        <v>54</v>
      </c>
      <c r="C2" t="s">
        <v>54</v>
      </c>
      <c r="D2" t="s">
        <v>54</v>
      </c>
      <c r="E2" t="s">
        <v>54</v>
      </c>
      <c r="F2" t="s">
        <v>54</v>
      </c>
      <c r="G2" t="s">
        <v>192</v>
      </c>
      <c r="H2" s="14">
        <v>0.34273504809395161</v>
      </c>
      <c r="I2" s="14">
        <v>0</v>
      </c>
      <c r="J2" s="14">
        <v>0.19407233218515343</v>
      </c>
      <c r="K2" s="14">
        <v>12.26114279460444</v>
      </c>
      <c r="L2" s="14">
        <v>0</v>
      </c>
      <c r="M2" s="14">
        <v>3.6514477993972458</v>
      </c>
      <c r="P2" t="s">
        <v>192</v>
      </c>
      <c r="Q2" s="15">
        <f>SUMIFS(H$2:H$18, $G$2:$G$18, $P2)</f>
        <v>0.34273504809395161</v>
      </c>
      <c r="R2" s="15">
        <f>SUMIFS(I$2:I$18, $G$2:$G$18, $P2)</f>
        <v>0</v>
      </c>
      <c r="S2" s="15">
        <f t="shared" ref="R2:V8" si="0">SUMIFS(J$2:J$18, $G$2:$G$18, $P2)</f>
        <v>0.19407233218515343</v>
      </c>
      <c r="T2" s="15">
        <f t="shared" si="0"/>
        <v>12.26114279460444</v>
      </c>
      <c r="U2" s="15">
        <f t="shared" si="0"/>
        <v>0</v>
      </c>
      <c r="V2" s="15">
        <f t="shared" si="0"/>
        <v>3.6514477993972458</v>
      </c>
    </row>
    <row r="3" spans="1:22" x14ac:dyDescent="0.25">
      <c r="A3" t="s">
        <v>48</v>
      </c>
      <c r="B3" t="s">
        <v>52</v>
      </c>
      <c r="C3" t="s">
        <v>53</v>
      </c>
      <c r="D3" t="s">
        <v>54</v>
      </c>
      <c r="F3" t="s">
        <v>51</v>
      </c>
      <c r="G3" t="s">
        <v>193</v>
      </c>
      <c r="H3" s="14">
        <v>12.509087238934447</v>
      </c>
      <c r="I3" s="14">
        <v>24.185369217261901</v>
      </c>
      <c r="J3" s="14">
        <v>14.112651739432705</v>
      </c>
      <c r="K3" s="14">
        <v>30.13120697831112</v>
      </c>
      <c r="L3" s="14">
        <v>0</v>
      </c>
      <c r="M3" s="14">
        <v>12.944206209563644</v>
      </c>
      <c r="N3" s="14"/>
      <c r="P3" t="s">
        <v>193</v>
      </c>
      <c r="Q3" s="15">
        <f t="shared" ref="Q3:Q8" si="1">SUMIFS(H$2:H$18, $G$2:$G$18, $P3)</f>
        <v>42.239673860401098</v>
      </c>
      <c r="R3" s="15">
        <f t="shared" si="0"/>
        <v>48.082193116343475</v>
      </c>
      <c r="S3" s="15">
        <f t="shared" si="0"/>
        <v>44.340345630540298</v>
      </c>
      <c r="T3" s="15">
        <f t="shared" si="0"/>
        <v>48.077967312965292</v>
      </c>
      <c r="U3" s="15">
        <f t="shared" si="0"/>
        <v>49.986625135579139</v>
      </c>
      <c r="V3" s="15">
        <f t="shared" si="0"/>
        <v>47.857479605464697</v>
      </c>
    </row>
    <row r="4" spans="1:22" x14ac:dyDescent="0.25">
      <c r="A4" t="s">
        <v>66</v>
      </c>
      <c r="B4" s="10" t="s">
        <v>52</v>
      </c>
      <c r="C4" t="s">
        <v>69</v>
      </c>
      <c r="D4" t="s">
        <v>177</v>
      </c>
      <c r="E4" t="s">
        <v>61</v>
      </c>
      <c r="F4" t="s">
        <v>51</v>
      </c>
      <c r="G4" t="s">
        <v>193</v>
      </c>
      <c r="H4" s="14">
        <v>7.3467967327354948</v>
      </c>
      <c r="I4" s="14">
        <v>23.896823899081571</v>
      </c>
      <c r="J4" s="14">
        <v>14.705310666213196</v>
      </c>
      <c r="K4" s="14">
        <v>15.428690346190315</v>
      </c>
      <c r="L4" s="14">
        <v>0</v>
      </c>
      <c r="M4" s="14">
        <v>8.5743488520930864</v>
      </c>
      <c r="P4" t="s">
        <v>194</v>
      </c>
      <c r="Q4" s="15">
        <f t="shared" si="1"/>
        <v>3.942629983089422</v>
      </c>
      <c r="R4" s="15">
        <f t="shared" si="0"/>
        <v>0</v>
      </c>
      <c r="S4" s="15">
        <f t="shared" si="0"/>
        <v>2.2327664570257939</v>
      </c>
      <c r="T4" s="15">
        <f t="shared" si="0"/>
        <v>0</v>
      </c>
      <c r="U4" s="15">
        <f t="shared" si="0"/>
        <v>0</v>
      </c>
      <c r="V4" s="15">
        <f t="shared" si="0"/>
        <v>0.47657800817133822</v>
      </c>
    </row>
    <row r="5" spans="1:22" x14ac:dyDescent="0.25">
      <c r="A5" t="s">
        <v>76</v>
      </c>
      <c r="B5" t="s">
        <v>52</v>
      </c>
      <c r="D5" t="s">
        <v>54</v>
      </c>
      <c r="F5" t="s">
        <v>51</v>
      </c>
      <c r="G5" t="s">
        <v>193</v>
      </c>
      <c r="H5" s="14">
        <v>14.927351534510411</v>
      </c>
      <c r="I5" s="14">
        <v>0</v>
      </c>
      <c r="J5" s="14">
        <v>8.5691283958603393</v>
      </c>
      <c r="K5" s="14">
        <v>0</v>
      </c>
      <c r="L5" s="14">
        <v>30.145847407474392</v>
      </c>
      <c r="M5" s="14">
        <v>10.193988436350924</v>
      </c>
      <c r="P5" t="s">
        <v>195</v>
      </c>
      <c r="Q5" s="15">
        <f t="shared" si="1"/>
        <v>0.50302058648960868</v>
      </c>
      <c r="R5" s="15">
        <f t="shared" si="0"/>
        <v>5.3992749505642444E-3</v>
      </c>
      <c r="S5" s="15">
        <f>SUMIFS(J$2:J$18, $G$2:$G$18, $P5)</f>
        <v>0.63573086617189956</v>
      </c>
      <c r="T5" s="15">
        <f t="shared" si="0"/>
        <v>6.8690896986019965</v>
      </c>
      <c r="U5" s="15">
        <f t="shared" si="0"/>
        <v>0</v>
      </c>
      <c r="V5" s="15">
        <f t="shared" si="0"/>
        <v>2.1976384728907261</v>
      </c>
    </row>
    <row r="6" spans="1:22" x14ac:dyDescent="0.25">
      <c r="A6" t="s">
        <v>123</v>
      </c>
      <c r="B6" t="s">
        <v>52</v>
      </c>
      <c r="C6" t="s">
        <v>53</v>
      </c>
      <c r="D6" t="s">
        <v>54</v>
      </c>
      <c r="E6" t="s">
        <v>54</v>
      </c>
      <c r="F6" t="s">
        <v>51</v>
      </c>
      <c r="G6" t="s">
        <v>193</v>
      </c>
      <c r="H6" s="14">
        <v>6.9440682492767438</v>
      </c>
      <c r="I6" s="14">
        <v>0</v>
      </c>
      <c r="J6" s="14">
        <v>6.0621877755177103</v>
      </c>
      <c r="K6" s="14">
        <v>0.689110450483575</v>
      </c>
      <c r="L6" s="14">
        <v>10.124802125205541</v>
      </c>
      <c r="M6" s="14">
        <v>10.968805774450365</v>
      </c>
      <c r="P6" t="s">
        <v>196</v>
      </c>
      <c r="Q6" s="15">
        <f t="shared" si="1"/>
        <v>26.640562065514029</v>
      </c>
      <c r="R6" s="15">
        <f t="shared" si="0"/>
        <v>51.912407608705941</v>
      </c>
      <c r="S6" s="15">
        <f t="shared" si="0"/>
        <v>36.096071376221865</v>
      </c>
      <c r="T6" s="15">
        <f t="shared" si="0"/>
        <v>31.75813451810291</v>
      </c>
      <c r="U6" s="15">
        <f t="shared" si="0"/>
        <v>1.8252802978103733</v>
      </c>
      <c r="V6" s="15">
        <f t="shared" si="0"/>
        <v>19.206028369647441</v>
      </c>
    </row>
    <row r="7" spans="1:22" x14ac:dyDescent="0.25">
      <c r="A7" t="s">
        <v>149</v>
      </c>
      <c r="B7" t="s">
        <v>52</v>
      </c>
      <c r="C7" t="s">
        <v>53</v>
      </c>
      <c r="D7" t="s">
        <v>54</v>
      </c>
      <c r="F7" t="s">
        <v>51</v>
      </c>
      <c r="G7" t="s">
        <v>193</v>
      </c>
      <c r="H7" s="14">
        <v>0</v>
      </c>
      <c r="I7" s="14">
        <v>0</v>
      </c>
      <c r="J7" s="14">
        <v>0</v>
      </c>
      <c r="K7" s="14">
        <v>0</v>
      </c>
      <c r="L7" s="14">
        <v>5.0698665944112218</v>
      </c>
      <c r="M7" s="14">
        <v>1.3600936814986588</v>
      </c>
      <c r="P7" t="s">
        <v>197</v>
      </c>
      <c r="Q7" s="15">
        <f t="shared" si="1"/>
        <v>17.819925580159939</v>
      </c>
      <c r="R7" s="15">
        <f t="shared" si="0"/>
        <v>0</v>
      </c>
      <c r="S7" s="15">
        <f t="shared" si="0"/>
        <v>12.85996082246462</v>
      </c>
      <c r="T7" s="15">
        <f t="shared" si="0"/>
        <v>1.0336656757253624</v>
      </c>
      <c r="U7" s="15">
        <f t="shared" si="0"/>
        <v>48.188094566610495</v>
      </c>
      <c r="V7" s="15">
        <f t="shared" si="0"/>
        <v>25.581978667798126</v>
      </c>
    </row>
    <row r="8" spans="1:22" x14ac:dyDescent="0.25">
      <c r="A8" t="s">
        <v>131</v>
      </c>
      <c r="B8" t="s">
        <v>52</v>
      </c>
      <c r="C8" t="s">
        <v>69</v>
      </c>
      <c r="D8" t="s">
        <v>177</v>
      </c>
      <c r="E8" t="s">
        <v>61</v>
      </c>
      <c r="F8" t="s">
        <v>51</v>
      </c>
      <c r="G8" t="s">
        <v>193</v>
      </c>
      <c r="H8" s="14">
        <v>0</v>
      </c>
      <c r="I8" s="14">
        <v>0</v>
      </c>
      <c r="J8" s="14">
        <v>0.60095123071779277</v>
      </c>
      <c r="K8" s="14">
        <v>0.96434127820763604</v>
      </c>
      <c r="L8" s="14">
        <v>1.2661979455471672</v>
      </c>
      <c r="M8" s="14">
        <v>2.2389783677199993</v>
      </c>
      <c r="P8" t="s">
        <v>198</v>
      </c>
      <c r="Q8" s="15">
        <f t="shared" si="1"/>
        <v>6.4284706494967896</v>
      </c>
      <c r="R8" s="15">
        <f t="shared" si="0"/>
        <v>0</v>
      </c>
      <c r="S8" s="15">
        <f t="shared" si="0"/>
        <v>3.641052515390355</v>
      </c>
      <c r="T8" s="15">
        <f t="shared" si="0"/>
        <v>0</v>
      </c>
      <c r="U8" s="15">
        <f t="shared" si="0"/>
        <v>0</v>
      </c>
      <c r="V8" s="15">
        <f t="shared" si="0"/>
        <v>0.77706193982824912</v>
      </c>
    </row>
    <row r="9" spans="1:22" x14ac:dyDescent="0.25">
      <c r="A9" t="s">
        <v>140</v>
      </c>
      <c r="B9" t="s">
        <v>52</v>
      </c>
      <c r="C9" t="s">
        <v>53</v>
      </c>
      <c r="F9" t="s">
        <v>51</v>
      </c>
      <c r="G9" t="s">
        <v>193</v>
      </c>
      <c r="H9" s="14">
        <v>0</v>
      </c>
      <c r="I9" s="14">
        <v>0</v>
      </c>
      <c r="J9" s="14">
        <v>0</v>
      </c>
      <c r="K9" s="14">
        <v>0.86461825977264872</v>
      </c>
      <c r="L9" s="14">
        <v>3.3799110629408142</v>
      </c>
      <c r="M9" s="14">
        <v>1.5151239071343634</v>
      </c>
    </row>
    <row r="10" spans="1:22" x14ac:dyDescent="0.25">
      <c r="A10" s="11" t="s">
        <v>87</v>
      </c>
      <c r="B10" t="s">
        <v>52</v>
      </c>
      <c r="F10" t="s">
        <v>51</v>
      </c>
      <c r="G10" t="s">
        <v>193</v>
      </c>
      <c r="H10" s="14">
        <v>0.51237010494400648</v>
      </c>
      <c r="I10" s="14">
        <v>0</v>
      </c>
      <c r="J10" s="14">
        <v>0.2901158227985613</v>
      </c>
      <c r="K10" s="14">
        <v>0</v>
      </c>
      <c r="L10" s="14">
        <v>0</v>
      </c>
      <c r="M10" s="14">
        <v>6.1934376653646678E-2</v>
      </c>
    </row>
    <row r="11" spans="1:22" x14ac:dyDescent="0.25">
      <c r="A11" t="s">
        <v>79</v>
      </c>
      <c r="B11" s="10" t="s">
        <v>81</v>
      </c>
      <c r="C11" t="s">
        <v>54</v>
      </c>
      <c r="D11" t="s">
        <v>54</v>
      </c>
      <c r="E11" t="s">
        <v>54</v>
      </c>
      <c r="F11" t="s">
        <v>58</v>
      </c>
      <c r="G11" t="s">
        <v>194</v>
      </c>
      <c r="H11" s="14">
        <v>3.942629983089422</v>
      </c>
      <c r="I11" s="14">
        <v>0</v>
      </c>
      <c r="J11" s="14">
        <v>2.2327664570257939</v>
      </c>
      <c r="K11" s="14">
        <v>0</v>
      </c>
      <c r="L11" s="14">
        <v>0</v>
      </c>
      <c r="M11" s="14">
        <v>0.47657800817133822</v>
      </c>
    </row>
    <row r="12" spans="1:22" x14ac:dyDescent="0.25">
      <c r="A12" t="s">
        <v>100</v>
      </c>
      <c r="B12" s="10" t="s">
        <v>102</v>
      </c>
      <c r="C12" t="s">
        <v>54</v>
      </c>
      <c r="D12" t="s">
        <v>179</v>
      </c>
      <c r="E12" t="s">
        <v>61</v>
      </c>
      <c r="F12" t="s">
        <v>58</v>
      </c>
      <c r="G12" t="s">
        <v>195</v>
      </c>
      <c r="H12" s="14">
        <v>0.50302058648960868</v>
      </c>
      <c r="I12" s="14">
        <v>5.3992749505642444E-3</v>
      </c>
      <c r="J12" s="14">
        <v>0.63573086617189956</v>
      </c>
      <c r="K12" s="14">
        <v>6.8690896986019965</v>
      </c>
      <c r="L12" s="14">
        <v>0</v>
      </c>
      <c r="M12" s="14">
        <v>2.1976384728907261</v>
      </c>
    </row>
    <row r="13" spans="1:22" x14ac:dyDescent="0.25">
      <c r="A13" t="s">
        <v>73</v>
      </c>
      <c r="B13" t="s">
        <v>59</v>
      </c>
      <c r="D13" t="s">
        <v>54</v>
      </c>
      <c r="F13" t="s">
        <v>58</v>
      </c>
      <c r="G13" t="s">
        <v>196</v>
      </c>
      <c r="H13" s="14">
        <v>11.311393375386356</v>
      </c>
      <c r="I13" s="14">
        <v>0</v>
      </c>
      <c r="J13" s="14">
        <v>6.4058512054904151</v>
      </c>
      <c r="K13" s="14">
        <v>0</v>
      </c>
      <c r="L13" s="14">
        <v>0</v>
      </c>
      <c r="M13" s="14">
        <v>1.3673008513984253</v>
      </c>
    </row>
    <row r="14" spans="1:22" x14ac:dyDescent="0.25">
      <c r="A14" t="s">
        <v>56</v>
      </c>
      <c r="B14" s="10" t="s">
        <v>59</v>
      </c>
      <c r="D14" t="s">
        <v>177</v>
      </c>
      <c r="E14" t="s">
        <v>61</v>
      </c>
      <c r="F14" t="s">
        <v>58</v>
      </c>
      <c r="G14" t="s">
        <v>196</v>
      </c>
      <c r="H14" s="14">
        <v>12.311045171190022</v>
      </c>
      <c r="I14" s="14">
        <v>51.880011959002559</v>
      </c>
      <c r="J14" s="14">
        <v>25.875834973700051</v>
      </c>
      <c r="K14" s="14">
        <v>31.75813451810291</v>
      </c>
      <c r="L14" s="14">
        <v>1.8252802978103733</v>
      </c>
      <c r="M14" s="14">
        <v>16.787593433393702</v>
      </c>
    </row>
    <row r="15" spans="1:22" x14ac:dyDescent="0.25">
      <c r="A15" t="s">
        <v>94</v>
      </c>
      <c r="B15" t="s">
        <v>59</v>
      </c>
      <c r="C15" t="s">
        <v>69</v>
      </c>
      <c r="D15" t="s">
        <v>178</v>
      </c>
      <c r="E15" t="s">
        <v>97</v>
      </c>
      <c r="F15" t="s">
        <v>58</v>
      </c>
      <c r="G15" t="s">
        <v>196</v>
      </c>
      <c r="H15" s="14">
        <v>3.0181235189376521</v>
      </c>
      <c r="I15" s="14">
        <v>3.239564970338546E-2</v>
      </c>
      <c r="J15" s="14">
        <v>3.8143851970313967</v>
      </c>
      <c r="K15" s="14">
        <v>0</v>
      </c>
      <c r="L15" s="14">
        <v>0</v>
      </c>
      <c r="M15" s="14">
        <v>1.0511340848553117</v>
      </c>
    </row>
    <row r="16" spans="1:22" x14ac:dyDescent="0.25">
      <c r="A16" t="s">
        <v>84</v>
      </c>
      <c r="B16" t="s">
        <v>59</v>
      </c>
      <c r="C16" t="s">
        <v>54</v>
      </c>
      <c r="D16" t="s">
        <v>54</v>
      </c>
      <c r="E16" t="s">
        <v>54</v>
      </c>
      <c r="F16" t="s">
        <v>51</v>
      </c>
      <c r="G16" t="s">
        <v>197</v>
      </c>
      <c r="H16" s="14">
        <v>7.4038232062448266</v>
      </c>
      <c r="I16" s="14">
        <v>0</v>
      </c>
      <c r="J16" s="14">
        <v>4.3676303899058482</v>
      </c>
      <c r="K16" s="14">
        <v>0</v>
      </c>
      <c r="L16" s="14">
        <v>45.218771111211588</v>
      </c>
      <c r="M16" s="14">
        <v>13.479356384087419</v>
      </c>
    </row>
    <row r="17" spans="1:13" x14ac:dyDescent="0.25">
      <c r="A17" t="s">
        <v>120</v>
      </c>
      <c r="B17" t="s">
        <v>59</v>
      </c>
      <c r="C17" t="s">
        <v>54</v>
      </c>
      <c r="D17" t="s">
        <v>54</v>
      </c>
      <c r="E17" t="s">
        <v>54</v>
      </c>
      <c r="F17" t="s">
        <v>51</v>
      </c>
      <c r="G17" t="s">
        <v>197</v>
      </c>
      <c r="H17" s="14">
        <v>10.416102373915114</v>
      </c>
      <c r="I17" s="14">
        <v>0</v>
      </c>
      <c r="J17" s="14">
        <v>8.4923304325587718</v>
      </c>
      <c r="K17" s="14">
        <v>1.0336656757253624</v>
      </c>
      <c r="L17" s="14">
        <v>2.9693234553989041</v>
      </c>
      <c r="M17" s="14">
        <v>12.102622283710707</v>
      </c>
    </row>
    <row r="18" spans="1:13" x14ac:dyDescent="0.25">
      <c r="A18" t="s">
        <v>107</v>
      </c>
      <c r="B18" t="s">
        <v>110</v>
      </c>
      <c r="D18" t="s">
        <v>54</v>
      </c>
      <c r="F18" t="s">
        <v>109</v>
      </c>
      <c r="G18" t="s">
        <v>198</v>
      </c>
      <c r="H18" s="14">
        <v>6.4284706494967896</v>
      </c>
      <c r="I18" s="14">
        <v>0</v>
      </c>
      <c r="J18" s="14">
        <v>3.641052515390355</v>
      </c>
      <c r="K18" s="14">
        <v>0</v>
      </c>
      <c r="L18" s="14">
        <v>0</v>
      </c>
      <c r="M18" s="14">
        <v>0.77706193982824912</v>
      </c>
    </row>
    <row r="32" spans="1:13" x14ac:dyDescent="0.25">
      <c r="F32" t="s">
        <v>50</v>
      </c>
    </row>
  </sheetData>
  <conditionalFormatting sqref="A2:A18">
    <cfRule type="containsText" dxfId="232" priority="2" operator="containsText" text="BEDROCK">
      <formula>NOT(ISERROR(SEARCH("BEDROCK",A2)))</formula>
    </cfRule>
    <cfRule type="containsText" dxfId="231" priority="3" operator="containsText" text="CULLITE">
      <formula>NOT(ISERROR(SEARCH("CULLITE",A2)))</formula>
    </cfRule>
    <cfRule type="containsText" dxfId="230" priority="4" operator="containsText" text="ESPINOSA">
      <formula>NOT(ISERROR(SEARCH("ESPINOSA",A2)))</formula>
    </cfRule>
    <cfRule type="containsText" dxfId="229" priority="5" operator="containsText" text="ROBERTSON">
      <formula>NOT(ISERROR(SEARCH("ROBERTSON",A2)))</formula>
    </cfRule>
    <cfRule type="containsText" dxfId="228" priority="6" operator="containsText" text="HONEYMOON">
      <formula>NOT(ISERROR(SEARCH("HONEYMOON",A2)))</formula>
    </cfRule>
    <cfRule type="containsText" dxfId="227" priority="7" operator="containsText" text="HEALEY">
      <formula>NOT(ISERROR(SEARCH("HEALEY",A2)))</formula>
    </cfRule>
    <cfRule type="containsText" dxfId="226" priority="8" operator="containsText" text="HERBERT">
      <formula>NOT(ISERROR(SEARCH("HERBERT",A2)))</formula>
    </cfRule>
    <cfRule type="cellIs" dxfId="225" priority="9" operator="equal">
      <formula>"PACHENA"</formula>
    </cfRule>
    <cfRule type="containsText" dxfId="224" priority="10" operator="containsText" text="OPEN WATER">
      <formula>NOT(ISERROR(SEARCH("OPEN WATER",A2)))</formula>
    </cfRule>
    <cfRule type="cellIs" dxfId="223" priority="11" operator="equal">
      <formula>"ARTLISH"</formula>
    </cfRule>
    <cfRule type="containsText" dxfId="222" priority="12" operator="containsText" text="REEGAN">
      <formula>NOT(ISERROR(SEARCH("REEGAN",A2)))</formula>
    </cfRule>
    <cfRule type="containsText" dxfId="221" priority="13" operator="containsText" text="QUIMPER">
      <formula>NOT(ISERROR(SEARCH("QUIMPER",A2)))</formula>
    </cfRule>
    <cfRule type="containsText" dxfId="220" priority="14" operator="containsText" text="ZEBRIO">
      <formula>NOT(ISERROR(SEARCH("ZEBRIO",A2)))</formula>
    </cfRule>
    <cfRule type="containsText" dxfId="219" priority="15" operator="containsText" text="FLEETWOOD">
      <formula>NOT(ISERROR(SEARCH("FLEETWOOD",A2)))</formula>
    </cfRule>
    <cfRule type="containsText" dxfId="218" priority="16" operator="containsText" text="ROSSITER">
      <formula>NOT(ISERROR(SEARCH("ROSSITER",A2)))</formula>
    </cfRule>
    <cfRule type="containsText" dxfId="217" priority="17" operator="containsText" text="STRATA">
      <formula>NOT(ISERROR(SEARCH("STRATA",A2)))</formula>
    </cfRule>
  </conditionalFormatting>
  <conditionalFormatting sqref="A18">
    <cfRule type="containsText" dxfId="216" priority="1" operator="containsText" text="KILDONAN">
      <formula>NOT(ISERROR(SEARCH("KILDONAN",A18)))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workbookViewId="0">
      <selection activeCell="A8" sqref="A8:F8"/>
    </sheetView>
  </sheetViews>
  <sheetFormatPr defaultRowHeight="15" x14ac:dyDescent="0.25"/>
  <cols>
    <col min="1" max="1" width="27.28515625" customWidth="1"/>
    <col min="2" max="2" width="18" customWidth="1"/>
    <col min="3" max="3" width="16.42578125" customWidth="1"/>
    <col min="4" max="4" width="15.140625" customWidth="1"/>
    <col min="5" max="5" width="14.42578125" customWidth="1"/>
    <col min="6" max="6" width="12.42578125" customWidth="1"/>
    <col min="7" max="7" width="65.7109375" customWidth="1"/>
  </cols>
  <sheetData>
    <row r="1" spans="1:7" ht="42.6" customHeight="1" x14ac:dyDescent="0.25">
      <c r="A1" s="1" t="s">
        <v>170</v>
      </c>
      <c r="B1" s="1" t="s">
        <v>172</v>
      </c>
      <c r="C1" s="1" t="s">
        <v>173</v>
      </c>
      <c r="D1" s="1" t="s">
        <v>174</v>
      </c>
      <c r="E1" s="1" t="s">
        <v>175</v>
      </c>
      <c r="F1" s="1" t="s">
        <v>176</v>
      </c>
      <c r="G1" s="7" t="s">
        <v>171</v>
      </c>
    </row>
    <row r="2" spans="1:7" x14ac:dyDescent="0.25">
      <c r="A2" s="4" t="s">
        <v>48</v>
      </c>
      <c r="B2" t="s">
        <v>52</v>
      </c>
      <c r="C2" t="s">
        <v>53</v>
      </c>
      <c r="D2" t="s">
        <v>54</v>
      </c>
      <c r="F2" t="s">
        <v>51</v>
      </c>
      <c r="G2" t="s">
        <v>169</v>
      </c>
    </row>
    <row r="3" spans="1:7" x14ac:dyDescent="0.25">
      <c r="A3" s="4" t="s">
        <v>66</v>
      </c>
      <c r="B3" s="9" t="s">
        <v>52</v>
      </c>
      <c r="C3" t="s">
        <v>69</v>
      </c>
      <c r="D3" t="s">
        <v>177</v>
      </c>
      <c r="E3" t="s">
        <v>61</v>
      </c>
      <c r="G3" s="8" t="s">
        <v>71</v>
      </c>
    </row>
    <row r="4" spans="1:7" x14ac:dyDescent="0.25">
      <c r="A4" s="4" t="s">
        <v>73</v>
      </c>
      <c r="B4" t="s">
        <v>59</v>
      </c>
      <c r="D4" t="s">
        <v>54</v>
      </c>
      <c r="F4" t="s">
        <v>58</v>
      </c>
      <c r="G4" t="s">
        <v>169</v>
      </c>
    </row>
    <row r="5" spans="1:7" x14ac:dyDescent="0.25">
      <c r="A5" s="4" t="s">
        <v>76</v>
      </c>
      <c r="B5" t="s">
        <v>52</v>
      </c>
      <c r="D5" t="s">
        <v>54</v>
      </c>
      <c r="F5" t="s">
        <v>51</v>
      </c>
      <c r="G5" t="s">
        <v>169</v>
      </c>
    </row>
    <row r="6" spans="1:7" x14ac:dyDescent="0.25">
      <c r="A6" s="4" t="s">
        <v>56</v>
      </c>
      <c r="B6" s="10" t="s">
        <v>59</v>
      </c>
      <c r="D6" t="s">
        <v>177</v>
      </c>
      <c r="E6" t="s">
        <v>61</v>
      </c>
      <c r="F6" t="s">
        <v>58</v>
      </c>
      <c r="G6" s="8" t="s">
        <v>63</v>
      </c>
    </row>
    <row r="7" spans="1:7" x14ac:dyDescent="0.25">
      <c r="A7" s="4" t="s">
        <v>94</v>
      </c>
      <c r="B7" t="s">
        <v>59</v>
      </c>
      <c r="C7" t="s">
        <v>69</v>
      </c>
      <c r="D7" t="s">
        <v>178</v>
      </c>
      <c r="E7" t="s">
        <v>97</v>
      </c>
      <c r="F7" t="s">
        <v>58</v>
      </c>
      <c r="G7" t="s">
        <v>99</v>
      </c>
    </row>
    <row r="8" spans="1:7" x14ac:dyDescent="0.25">
      <c r="A8" s="4" t="s">
        <v>107</v>
      </c>
      <c r="B8" t="s">
        <v>110</v>
      </c>
      <c r="D8" t="s">
        <v>54</v>
      </c>
      <c r="F8" t="s">
        <v>109</v>
      </c>
      <c r="G8" t="s">
        <v>169</v>
      </c>
    </row>
    <row r="9" spans="1:7" x14ac:dyDescent="0.25">
      <c r="A9" s="4" t="s">
        <v>113</v>
      </c>
      <c r="B9" t="s">
        <v>54</v>
      </c>
      <c r="C9" t="s">
        <v>54</v>
      </c>
      <c r="D9" t="s">
        <v>54</v>
      </c>
      <c r="E9" t="s">
        <v>54</v>
      </c>
      <c r="G9" s="8" t="s">
        <v>117</v>
      </c>
    </row>
    <row r="10" spans="1:7" x14ac:dyDescent="0.25">
      <c r="A10" s="4" t="s">
        <v>84</v>
      </c>
      <c r="B10" t="s">
        <v>59</v>
      </c>
      <c r="C10" t="s">
        <v>54</v>
      </c>
      <c r="D10" t="s">
        <v>54</v>
      </c>
      <c r="E10" t="s">
        <v>54</v>
      </c>
      <c r="F10" t="s">
        <v>51</v>
      </c>
      <c r="G10" t="s">
        <v>169</v>
      </c>
    </row>
    <row r="11" spans="1:7" x14ac:dyDescent="0.25">
      <c r="A11" s="4" t="s">
        <v>120</v>
      </c>
      <c r="B11" t="s">
        <v>59</v>
      </c>
      <c r="C11" t="s">
        <v>54</v>
      </c>
      <c r="D11" t="s">
        <v>54</v>
      </c>
      <c r="E11" t="s">
        <v>54</v>
      </c>
      <c r="F11" t="s">
        <v>51</v>
      </c>
      <c r="G11" t="s">
        <v>169</v>
      </c>
    </row>
    <row r="12" spans="1:7" x14ac:dyDescent="0.25">
      <c r="A12" s="4" t="s">
        <v>123</v>
      </c>
      <c r="B12" t="s">
        <v>52</v>
      </c>
      <c r="C12" t="s">
        <v>53</v>
      </c>
      <c r="D12" t="s">
        <v>54</v>
      </c>
      <c r="E12" t="s">
        <v>54</v>
      </c>
      <c r="F12" t="s">
        <v>51</v>
      </c>
      <c r="G12" t="s">
        <v>169</v>
      </c>
    </row>
    <row r="13" spans="1:7" x14ac:dyDescent="0.25">
      <c r="A13" s="4" t="s">
        <v>100</v>
      </c>
      <c r="B13" s="10" t="s">
        <v>102</v>
      </c>
      <c r="C13" t="s">
        <v>54</v>
      </c>
      <c r="D13" t="s">
        <v>179</v>
      </c>
      <c r="E13" t="s">
        <v>61</v>
      </c>
      <c r="F13" t="s">
        <v>58</v>
      </c>
      <c r="G13" s="8" t="s">
        <v>105</v>
      </c>
    </row>
    <row r="14" spans="1:7" x14ac:dyDescent="0.25">
      <c r="A14" s="4" t="s">
        <v>149</v>
      </c>
      <c r="B14" t="s">
        <v>52</v>
      </c>
      <c r="C14" t="s">
        <v>53</v>
      </c>
      <c r="D14" t="s">
        <v>54</v>
      </c>
      <c r="F14" t="s">
        <v>51</v>
      </c>
      <c r="G14" t="s">
        <v>169</v>
      </c>
    </row>
    <row r="15" spans="1:7" x14ac:dyDescent="0.25">
      <c r="A15" s="4" t="s">
        <v>79</v>
      </c>
      <c r="B15" s="10" t="s">
        <v>81</v>
      </c>
      <c r="C15" t="s">
        <v>54</v>
      </c>
      <c r="D15" t="s">
        <v>54</v>
      </c>
      <c r="E15" t="s">
        <v>54</v>
      </c>
      <c r="F15" t="s">
        <v>58</v>
      </c>
      <c r="G15" t="s">
        <v>169</v>
      </c>
    </row>
    <row r="16" spans="1:7" x14ac:dyDescent="0.25">
      <c r="A16" s="4" t="s">
        <v>131</v>
      </c>
      <c r="B16" t="s">
        <v>52</v>
      </c>
      <c r="C16" t="s">
        <v>69</v>
      </c>
      <c r="D16" t="s">
        <v>177</v>
      </c>
      <c r="E16" t="s">
        <v>61</v>
      </c>
      <c r="F16" t="s">
        <v>51</v>
      </c>
      <c r="G16" t="s">
        <v>169</v>
      </c>
    </row>
    <row r="17" spans="1:7" x14ac:dyDescent="0.25">
      <c r="A17" s="4" t="s">
        <v>140</v>
      </c>
      <c r="B17" t="s">
        <v>52</v>
      </c>
      <c r="C17" t="s">
        <v>53</v>
      </c>
      <c r="F17" t="s">
        <v>51</v>
      </c>
      <c r="G17" t="s">
        <v>143</v>
      </c>
    </row>
    <row r="18" spans="1:7" x14ac:dyDescent="0.25">
      <c r="A18" s="5" t="s">
        <v>87</v>
      </c>
      <c r="B18" t="s">
        <v>52</v>
      </c>
      <c r="F18" t="s">
        <v>51</v>
      </c>
      <c r="G18" t="s">
        <v>169</v>
      </c>
    </row>
  </sheetData>
  <conditionalFormatting sqref="A2:A18">
    <cfRule type="containsText" dxfId="215" priority="18" operator="containsText" text="BEDROCK">
      <formula>NOT(ISERROR(SEARCH("BEDROCK",A2)))</formula>
    </cfRule>
    <cfRule type="containsText" dxfId="214" priority="19" operator="containsText" text="CULLITE">
      <formula>NOT(ISERROR(SEARCH("CULLITE",A2)))</formula>
    </cfRule>
    <cfRule type="containsText" dxfId="213" priority="20" operator="containsText" text="ESPINOSA">
      <formula>NOT(ISERROR(SEARCH("ESPINOSA",A2)))</formula>
    </cfRule>
    <cfRule type="containsText" dxfId="212" priority="21" operator="containsText" text="ROBERTSON">
      <formula>NOT(ISERROR(SEARCH("ROBERTSON",A2)))</formula>
    </cfRule>
    <cfRule type="containsText" dxfId="211" priority="22" operator="containsText" text="HONEYMOON">
      <formula>NOT(ISERROR(SEARCH("HONEYMOON",A2)))</formula>
    </cfRule>
    <cfRule type="containsText" dxfId="210" priority="23" operator="containsText" text="HEALEY">
      <formula>NOT(ISERROR(SEARCH("HEALEY",A2)))</formula>
    </cfRule>
    <cfRule type="containsText" dxfId="209" priority="24" operator="containsText" text="HERBERT">
      <formula>NOT(ISERROR(SEARCH("HERBERT",A2)))</formula>
    </cfRule>
    <cfRule type="cellIs" dxfId="208" priority="25" operator="equal">
      <formula>"PACHENA"</formula>
    </cfRule>
    <cfRule type="containsText" dxfId="207" priority="26" operator="containsText" text="OPEN WATER">
      <formula>NOT(ISERROR(SEARCH("OPEN WATER",A2)))</formula>
    </cfRule>
    <cfRule type="cellIs" dxfId="206" priority="27" operator="equal">
      <formula>"ARTLISH"</formula>
    </cfRule>
    <cfRule type="containsText" dxfId="205" priority="28" operator="containsText" text="REEGAN">
      <formula>NOT(ISERROR(SEARCH("REEGAN",A2)))</formula>
    </cfRule>
    <cfRule type="containsText" dxfId="204" priority="29" operator="containsText" text="QUIMPER">
      <formula>NOT(ISERROR(SEARCH("QUIMPER",A2)))</formula>
    </cfRule>
    <cfRule type="containsText" dxfId="203" priority="30" operator="containsText" text="ZEBRIO">
      <formula>NOT(ISERROR(SEARCH("ZEBRIO",A2)))</formula>
    </cfRule>
    <cfRule type="containsText" dxfId="202" priority="31" operator="containsText" text="FLEETWOOD">
      <formula>NOT(ISERROR(SEARCH("FLEETWOOD",A2)))</formula>
    </cfRule>
    <cfRule type="containsText" dxfId="201" priority="32" operator="containsText" text="ROSSITER">
      <formula>NOT(ISERROR(SEARCH("ROSSITER",A2)))</formula>
    </cfRule>
    <cfRule type="containsText" dxfId="200" priority="33" operator="containsText" text="STRATA">
      <formula>NOT(ISERROR(SEARCH("STRATA",A2)))</formula>
    </cfRule>
  </conditionalFormatting>
  <conditionalFormatting sqref="A18">
    <cfRule type="containsText" dxfId="199" priority="17" operator="containsText" text="KILDONAN">
      <formula>NOT(ISERROR(SEARCH("KILDONAN",A18)))</formula>
    </cfRule>
  </conditionalFormatting>
  <conditionalFormatting sqref="G2:G19">
    <cfRule type="containsText" dxfId="198" priority="1" operator="containsText" text="BEDROCK">
      <formula>NOT(ISERROR(SEARCH("BEDROCK",G2)))</formula>
    </cfRule>
    <cfRule type="containsText" dxfId="197" priority="2" operator="containsText" text="CULLITE">
      <formula>NOT(ISERROR(SEARCH("CULLITE",G2)))</formula>
    </cfRule>
    <cfRule type="containsText" dxfId="196" priority="3" operator="containsText" text="ESPINOSA">
      <formula>NOT(ISERROR(SEARCH("ESPINOSA",G2)))</formula>
    </cfRule>
    <cfRule type="containsText" dxfId="195" priority="4" operator="containsText" text="ROBERTSON">
      <formula>NOT(ISERROR(SEARCH("ROBERTSON",G2)))</formula>
    </cfRule>
    <cfRule type="containsText" dxfId="194" priority="5" operator="containsText" text="HONEYMOON">
      <formula>NOT(ISERROR(SEARCH("HONEYMOON",G2)))</formula>
    </cfRule>
    <cfRule type="containsText" dxfId="193" priority="6" operator="containsText" text="HEALEY">
      <formula>NOT(ISERROR(SEARCH("HEALEY",G2)))</formula>
    </cfRule>
    <cfRule type="containsText" dxfId="192" priority="7" operator="containsText" text="HERBERT">
      <formula>NOT(ISERROR(SEARCH("HERBERT",G2)))</formula>
    </cfRule>
    <cfRule type="cellIs" dxfId="191" priority="8" operator="equal">
      <formula>"PACHENA"</formula>
    </cfRule>
    <cfRule type="containsText" dxfId="190" priority="9" operator="containsText" text="OPEN WATER">
      <formula>NOT(ISERROR(SEARCH("OPEN WATER",G2)))</formula>
    </cfRule>
    <cfRule type="cellIs" dxfId="189" priority="10" operator="equal">
      <formula>"ARTLISH"</formula>
    </cfRule>
    <cfRule type="containsText" dxfId="188" priority="11" operator="containsText" text="REEGAN">
      <formula>NOT(ISERROR(SEARCH("REEGAN",G2)))</formula>
    </cfRule>
    <cfRule type="containsText" dxfId="187" priority="12" operator="containsText" text="QUIMPER">
      <formula>NOT(ISERROR(SEARCH("QUIMPER",G2)))</formula>
    </cfRule>
    <cfRule type="containsText" dxfId="186" priority="13" operator="containsText" text="ZEBRIO">
      <formula>NOT(ISERROR(SEARCH("ZEBRIO",G2)))</formula>
    </cfRule>
    <cfRule type="containsText" dxfId="185" priority="14" operator="containsText" text="FLEETWOOD">
      <formula>NOT(ISERROR(SEARCH("FLEETWOOD",G2)))</formula>
    </cfRule>
    <cfRule type="containsText" dxfId="184" priority="15" operator="containsText" text="ROSSITER">
      <formula>NOT(ISERROR(SEARCH("ROSSITER",G2)))</formula>
    </cfRule>
    <cfRule type="containsText" dxfId="183" priority="16" operator="containsText" text="STRATA">
      <formula>NOT(ISERROR(SEARCH("STRATA",G2)))</formula>
    </cfRule>
  </conditionalFormatting>
  <hyperlinks>
    <hyperlink ref="G6" r:id="rId1" xr:uid="{F1966E4E-362F-42EC-889D-0AD201B5AC53}"/>
    <hyperlink ref="G3" r:id="rId2" xr:uid="{ECA2E4B2-425F-43C6-A6CF-6487E60ADA25}"/>
    <hyperlink ref="G13" r:id="rId3" xr:uid="{C0DAC1B5-3A5C-4826-BEBE-85886CECF648}"/>
    <hyperlink ref="G9" r:id="rId4" xr:uid="{199E614A-DFEB-4137-B53A-06DDC830A13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44"/>
  <sheetViews>
    <sheetView workbookViewId="0">
      <selection activeCell="C3" sqref="C3:C20"/>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162</v>
      </c>
    </row>
    <row r="2" spans="1:4" x14ac:dyDescent="0.25">
      <c r="A2" s="1" t="s">
        <v>153</v>
      </c>
      <c r="B2" s="1" t="s">
        <v>154</v>
      </c>
      <c r="C2" s="1" t="s">
        <v>155</v>
      </c>
      <c r="D2" s="1"/>
    </row>
    <row r="3" spans="1:4" x14ac:dyDescent="0.25">
      <c r="A3" s="4" t="s">
        <v>48</v>
      </c>
      <c r="B3">
        <f>SUM(C23)</f>
        <v>1428540.450408</v>
      </c>
      <c r="C3" s="2">
        <f>B3/B$20</f>
        <v>0.24185369217261921</v>
      </c>
    </row>
    <row r="4" spans="1:4" x14ac:dyDescent="0.25">
      <c r="A4" s="4" t="s">
        <v>66</v>
      </c>
      <c r="B4">
        <f>SUM(C24,E25:E27)</f>
        <v>1411497.1439737002</v>
      </c>
      <c r="C4" s="2">
        <f t="shared" ref="C4:C19" si="0">B4/$B$20</f>
        <v>0.23896823899081571</v>
      </c>
    </row>
    <row r="5" spans="1:4" x14ac:dyDescent="0.25">
      <c r="A5" s="4" t="s">
        <v>73</v>
      </c>
      <c r="B5">
        <v>0</v>
      </c>
      <c r="C5" s="2">
        <f t="shared" si="0"/>
        <v>0</v>
      </c>
    </row>
    <row r="6" spans="1:4" x14ac:dyDescent="0.25">
      <c r="A6" s="4" t="s">
        <v>76</v>
      </c>
      <c r="B6">
        <v>0</v>
      </c>
      <c r="C6" s="2">
        <f t="shared" si="0"/>
        <v>0</v>
      </c>
    </row>
    <row r="7" spans="1:4" x14ac:dyDescent="0.25">
      <c r="A7" s="4" t="s">
        <v>56</v>
      </c>
      <c r="B7">
        <f>SUM(C25:C26,E23:E24)</f>
        <v>3064360.7292209202</v>
      </c>
      <c r="C7" s="2">
        <f t="shared" si="0"/>
        <v>0.51880011959002559</v>
      </c>
    </row>
    <row r="8" spans="1:4" x14ac:dyDescent="0.25">
      <c r="A8" s="4" t="s">
        <v>94</v>
      </c>
      <c r="B8">
        <f>SUM(C27)</f>
        <v>1913.4914006399999</v>
      </c>
      <c r="C8" s="2">
        <f t="shared" si="0"/>
        <v>3.2395649703385458E-4</v>
      </c>
    </row>
    <row r="9" spans="1:4" x14ac:dyDescent="0.25">
      <c r="A9" s="4" t="s">
        <v>107</v>
      </c>
      <c r="B9">
        <v>0</v>
      </c>
      <c r="C9" s="2">
        <f t="shared" si="0"/>
        <v>0</v>
      </c>
    </row>
    <row r="10" spans="1:4" x14ac:dyDescent="0.25">
      <c r="A10" s="4" t="s">
        <v>113</v>
      </c>
      <c r="B10">
        <v>0</v>
      </c>
      <c r="C10" s="2">
        <f t="shared" si="0"/>
        <v>0</v>
      </c>
    </row>
    <row r="11" spans="1:4" x14ac:dyDescent="0.25">
      <c r="A11" s="4" t="s">
        <v>84</v>
      </c>
      <c r="B11">
        <v>0</v>
      </c>
      <c r="C11" s="2">
        <f t="shared" si="0"/>
        <v>0</v>
      </c>
    </row>
    <row r="12" spans="1:4" x14ac:dyDescent="0.25">
      <c r="A12" s="4" t="s">
        <v>120</v>
      </c>
      <c r="B12">
        <v>0</v>
      </c>
      <c r="C12" s="2">
        <f t="shared" si="0"/>
        <v>0</v>
      </c>
    </row>
    <row r="13" spans="1:4" x14ac:dyDescent="0.25">
      <c r="A13" s="4" t="s">
        <v>123</v>
      </c>
      <c r="B13">
        <v>0</v>
      </c>
      <c r="C13" s="2">
        <f t="shared" si="0"/>
        <v>0</v>
      </c>
    </row>
    <row r="14" spans="1:4" x14ac:dyDescent="0.25">
      <c r="A14" s="4" t="s">
        <v>100</v>
      </c>
      <c r="B14">
        <v>318.91523344000007</v>
      </c>
      <c r="C14" s="2">
        <f>B14/$B$20</f>
        <v>5.399274950564244E-5</v>
      </c>
    </row>
    <row r="15" spans="1:4" x14ac:dyDescent="0.25">
      <c r="A15" s="4" t="s">
        <v>149</v>
      </c>
      <c r="B15">
        <v>0</v>
      </c>
      <c r="C15" s="2">
        <f t="shared" si="0"/>
        <v>0</v>
      </c>
    </row>
    <row r="16" spans="1:4" x14ac:dyDescent="0.25">
      <c r="A16" s="4" t="s">
        <v>79</v>
      </c>
      <c r="B16">
        <v>0</v>
      </c>
      <c r="C16" s="2">
        <f t="shared" si="0"/>
        <v>0</v>
      </c>
    </row>
    <row r="17" spans="1:54" x14ac:dyDescent="0.25">
      <c r="A17" s="4" t="s">
        <v>131</v>
      </c>
      <c r="B17">
        <v>0</v>
      </c>
      <c r="C17" s="2">
        <f t="shared" si="0"/>
        <v>0</v>
      </c>
    </row>
    <row r="18" spans="1:54" x14ac:dyDescent="0.25">
      <c r="A18" s="4" t="s">
        <v>140</v>
      </c>
      <c r="B18">
        <v>0</v>
      </c>
      <c r="C18" s="2">
        <f t="shared" si="0"/>
        <v>0</v>
      </c>
    </row>
    <row r="19" spans="1:54" x14ac:dyDescent="0.25">
      <c r="A19" s="5" t="s">
        <v>87</v>
      </c>
      <c r="B19">
        <v>0</v>
      </c>
      <c r="C19" s="2">
        <f t="shared" si="0"/>
        <v>0</v>
      </c>
    </row>
    <row r="20" spans="1:54" x14ac:dyDescent="0.25">
      <c r="A20" s="1" t="s">
        <v>156</v>
      </c>
      <c r="B20">
        <f>SUM(B3:B19)</f>
        <v>5906630.7302367007</v>
      </c>
      <c r="C20" s="2">
        <f>SUM(C3:C19)</f>
        <v>1</v>
      </c>
    </row>
    <row r="21" spans="1:54" x14ac:dyDescent="0.25">
      <c r="A21" s="1"/>
      <c r="C21" s="2"/>
    </row>
    <row r="22" spans="1:54" x14ac:dyDescent="0.25">
      <c r="A22" t="s">
        <v>162</v>
      </c>
      <c r="B22" t="s">
        <v>158</v>
      </c>
      <c r="C22" t="s">
        <v>152</v>
      </c>
      <c r="D22" t="s">
        <v>159</v>
      </c>
      <c r="E22" t="s">
        <v>152</v>
      </c>
      <c r="F22" t="s">
        <v>160</v>
      </c>
      <c r="G22" t="s">
        <v>152</v>
      </c>
      <c r="H22" t="s">
        <v>0</v>
      </c>
      <c r="I22" t="s">
        <v>1</v>
      </c>
      <c r="J22" t="s">
        <v>2</v>
      </c>
      <c r="K22" t="s">
        <v>3</v>
      </c>
      <c r="L22" t="s">
        <v>4</v>
      </c>
      <c r="M22" t="s">
        <v>5</v>
      </c>
      <c r="N22" t="s">
        <v>6</v>
      </c>
      <c r="O22" t="s">
        <v>7</v>
      </c>
      <c r="P22" t="s">
        <v>8</v>
      </c>
      <c r="Q22" t="s">
        <v>9</v>
      </c>
      <c r="R22" t="s">
        <v>10</v>
      </c>
      <c r="S22" t="s">
        <v>11</v>
      </c>
      <c r="T22" t="s">
        <v>12</v>
      </c>
      <c r="U22" t="s">
        <v>13</v>
      </c>
      <c r="V22" t="s">
        <v>14</v>
      </c>
      <c r="W22" t="s">
        <v>15</v>
      </c>
      <c r="X22" t="s">
        <v>16</v>
      </c>
      <c r="Y22" t="s">
        <v>17</v>
      </c>
      <c r="Z22" t="s">
        <v>18</v>
      </c>
      <c r="AA22" t="s">
        <v>19</v>
      </c>
      <c r="AB22" t="s">
        <v>20</v>
      </c>
      <c r="AC22" t="s">
        <v>21</v>
      </c>
      <c r="AD22" t="s">
        <v>22</v>
      </c>
      <c r="AE22" t="s">
        <v>23</v>
      </c>
      <c r="AF22" t="s">
        <v>24</v>
      </c>
      <c r="AG22" t="s">
        <v>25</v>
      </c>
      <c r="AH22" t="s">
        <v>26</v>
      </c>
      <c r="AI22" t="s">
        <v>27</v>
      </c>
      <c r="AJ22" t="s">
        <v>28</v>
      </c>
      <c r="AK22" t="s">
        <v>29</v>
      </c>
      <c r="AL22" t="s">
        <v>30</v>
      </c>
      <c r="AM22" t="s">
        <v>31</v>
      </c>
      <c r="AN22" t="s">
        <v>32</v>
      </c>
      <c r="AO22" t="s">
        <v>33</v>
      </c>
      <c r="AP22" t="s">
        <v>34</v>
      </c>
      <c r="AQ22" t="s">
        <v>35</v>
      </c>
      <c r="AR22" t="s">
        <v>36</v>
      </c>
      <c r="AS22" t="s">
        <v>37</v>
      </c>
      <c r="AT22" t="s">
        <v>38</v>
      </c>
      <c r="AU22" t="s">
        <v>39</v>
      </c>
      <c r="AV22" t="s">
        <v>40</v>
      </c>
      <c r="AW22" t="s">
        <v>41</v>
      </c>
      <c r="AX22" t="s">
        <v>42</v>
      </c>
      <c r="AY22" t="s">
        <v>43</v>
      </c>
      <c r="AZ22" t="s">
        <v>44</v>
      </c>
      <c r="BA22" t="s">
        <v>45</v>
      </c>
      <c r="BB22" t="s">
        <v>46</v>
      </c>
    </row>
    <row r="23" spans="1:54" x14ac:dyDescent="0.25">
      <c r="B23" t="str">
        <f>I23</f>
        <v>STRATA</v>
      </c>
      <c r="C23">
        <f>(J23/100)*BA23</f>
        <v>1428540.450408</v>
      </c>
      <c r="D23" t="str">
        <f>W23</f>
        <v>QUIMPER</v>
      </c>
      <c r="E23">
        <f t="shared" ref="E23:E42" si="1">(X23/100)*BA23</f>
        <v>952360.30027200002</v>
      </c>
      <c r="F23" t="str">
        <f>AK23</f>
        <v xml:space="preserve"> </v>
      </c>
      <c r="G23">
        <f>(AL23/100)*BA23</f>
        <v>0</v>
      </c>
      <c r="H23" t="s">
        <v>47</v>
      </c>
      <c r="I23" t="s">
        <v>48</v>
      </c>
      <c r="J23">
        <v>60</v>
      </c>
      <c r="K23" t="s">
        <v>49</v>
      </c>
      <c r="L23" t="s">
        <v>50</v>
      </c>
      <c r="M23" t="s">
        <v>50</v>
      </c>
      <c r="N23" t="s">
        <v>51</v>
      </c>
      <c r="O23" t="s">
        <v>50</v>
      </c>
      <c r="P23" t="s">
        <v>52</v>
      </c>
      <c r="Q23" t="s">
        <v>53</v>
      </c>
      <c r="R23" t="s">
        <v>50</v>
      </c>
      <c r="S23" t="s">
        <v>54</v>
      </c>
      <c r="T23" t="s">
        <v>54</v>
      </c>
      <c r="U23">
        <v>0</v>
      </c>
      <c r="V23" t="s">
        <v>55</v>
      </c>
      <c r="W23" t="s">
        <v>56</v>
      </c>
      <c r="X23">
        <v>40</v>
      </c>
      <c r="Y23" t="s">
        <v>57</v>
      </c>
      <c r="Z23" t="s">
        <v>50</v>
      </c>
      <c r="AA23" t="s">
        <v>50</v>
      </c>
      <c r="AB23" t="s">
        <v>58</v>
      </c>
      <c r="AC23" t="s">
        <v>50</v>
      </c>
      <c r="AD23" t="s">
        <v>59</v>
      </c>
      <c r="AE23" t="s">
        <v>54</v>
      </c>
      <c r="AF23" t="s">
        <v>50</v>
      </c>
      <c r="AG23" t="s">
        <v>60</v>
      </c>
      <c r="AH23" t="s">
        <v>61</v>
      </c>
      <c r="AI23">
        <v>49.799999999999898</v>
      </c>
      <c r="AJ23" t="s">
        <v>62</v>
      </c>
      <c r="AK23" t="s">
        <v>50</v>
      </c>
      <c r="AL23">
        <v>0</v>
      </c>
      <c r="AM23" t="s">
        <v>50</v>
      </c>
      <c r="AN23" t="s">
        <v>50</v>
      </c>
      <c r="AO23" t="s">
        <v>50</v>
      </c>
      <c r="AP23" t="s">
        <v>50</v>
      </c>
      <c r="AQ23" t="s">
        <v>50</v>
      </c>
      <c r="AR23" t="s">
        <v>50</v>
      </c>
      <c r="AS23" t="s">
        <v>50</v>
      </c>
      <c r="AT23" t="s">
        <v>50</v>
      </c>
      <c r="AU23" t="s">
        <v>50</v>
      </c>
      <c r="AV23" t="s">
        <v>54</v>
      </c>
      <c r="AW23">
        <v>0</v>
      </c>
      <c r="AX23" t="s">
        <v>50</v>
      </c>
      <c r="AY23">
        <v>240</v>
      </c>
      <c r="AZ23">
        <v>1386</v>
      </c>
      <c r="BA23">
        <v>2380900.7506800001</v>
      </c>
      <c r="BB23" t="s">
        <v>127</v>
      </c>
    </row>
    <row r="24" spans="1:54" x14ac:dyDescent="0.25">
      <c r="B24" t="str">
        <f t="shared" ref="B24:B42" si="2">I24</f>
        <v>ROSSITER</v>
      </c>
      <c r="C24">
        <f>(J24/100)*BA24</f>
        <v>4572.2021533799934</v>
      </c>
      <c r="D24" t="str">
        <f t="shared" ref="D24:D42" si="3">W24</f>
        <v>QUIMPER</v>
      </c>
      <c r="E24">
        <f t="shared" si="1"/>
        <v>3048.1347689199961</v>
      </c>
      <c r="F24" t="str">
        <f t="shared" ref="F24:F42" si="4">AK24</f>
        <v xml:space="preserve"> </v>
      </c>
      <c r="G24">
        <f t="shared" ref="G24:G42" si="5">(AL24/100)*BA24</f>
        <v>0</v>
      </c>
      <c r="H24" t="s">
        <v>65</v>
      </c>
      <c r="I24" t="s">
        <v>66</v>
      </c>
      <c r="J24">
        <v>60</v>
      </c>
      <c r="K24" t="s">
        <v>67</v>
      </c>
      <c r="L24" t="s">
        <v>50</v>
      </c>
      <c r="M24" t="s">
        <v>68</v>
      </c>
      <c r="N24" t="s">
        <v>51</v>
      </c>
      <c r="O24" t="s">
        <v>50</v>
      </c>
      <c r="P24" t="s">
        <v>52</v>
      </c>
      <c r="Q24" t="s">
        <v>69</v>
      </c>
      <c r="R24" t="s">
        <v>50</v>
      </c>
      <c r="S24" t="s">
        <v>60</v>
      </c>
      <c r="T24" t="s">
        <v>61</v>
      </c>
      <c r="U24">
        <v>33.284999999999897</v>
      </c>
      <c r="V24" t="s">
        <v>70</v>
      </c>
      <c r="W24" t="s">
        <v>56</v>
      </c>
      <c r="X24">
        <v>40</v>
      </c>
      <c r="Y24" t="s">
        <v>57</v>
      </c>
      <c r="Z24" t="s">
        <v>50</v>
      </c>
      <c r="AA24" t="s">
        <v>50</v>
      </c>
      <c r="AB24" t="s">
        <v>58</v>
      </c>
      <c r="AC24" t="s">
        <v>50</v>
      </c>
      <c r="AD24" t="s">
        <v>59</v>
      </c>
      <c r="AE24" t="s">
        <v>54</v>
      </c>
      <c r="AF24" t="s">
        <v>50</v>
      </c>
      <c r="AG24" t="s">
        <v>60</v>
      </c>
      <c r="AH24" t="s">
        <v>61</v>
      </c>
      <c r="AI24">
        <v>49.799999999999898</v>
      </c>
      <c r="AJ24" t="s">
        <v>62</v>
      </c>
      <c r="AK24" t="s">
        <v>50</v>
      </c>
      <c r="AL24">
        <v>0</v>
      </c>
      <c r="AM24" t="s">
        <v>50</v>
      </c>
      <c r="AN24" t="s">
        <v>50</v>
      </c>
      <c r="AO24" t="s">
        <v>50</v>
      </c>
      <c r="AP24" t="s">
        <v>50</v>
      </c>
      <c r="AQ24" t="s">
        <v>50</v>
      </c>
      <c r="AR24" t="s">
        <v>50</v>
      </c>
      <c r="AS24" t="s">
        <v>50</v>
      </c>
      <c r="AT24" t="s">
        <v>50</v>
      </c>
      <c r="AU24" t="s">
        <v>50</v>
      </c>
      <c r="AV24" t="s">
        <v>54</v>
      </c>
      <c r="AW24">
        <v>0</v>
      </c>
      <c r="AX24" t="s">
        <v>50</v>
      </c>
      <c r="AY24">
        <v>254</v>
      </c>
      <c r="AZ24">
        <v>1495</v>
      </c>
      <c r="BA24">
        <v>7620.33692229999</v>
      </c>
      <c r="BB24" t="s">
        <v>127</v>
      </c>
    </row>
    <row r="25" spans="1:54" x14ac:dyDescent="0.25">
      <c r="B25" t="str">
        <f t="shared" si="2"/>
        <v>QUIMPER</v>
      </c>
      <c r="C25">
        <f t="shared" ref="C25:C42" si="6">(J25/100)*BA25</f>
        <v>1211546.613744</v>
      </c>
      <c r="D25" t="str">
        <f t="shared" si="3"/>
        <v>ROSSITER</v>
      </c>
      <c r="E25">
        <f t="shared" si="1"/>
        <v>807697.74249600014</v>
      </c>
      <c r="F25" t="str">
        <f t="shared" si="4"/>
        <v xml:space="preserve"> </v>
      </c>
      <c r="G25">
        <f t="shared" si="5"/>
        <v>0</v>
      </c>
      <c r="H25" t="s">
        <v>128</v>
      </c>
      <c r="I25" t="s">
        <v>56</v>
      </c>
      <c r="J25">
        <v>60</v>
      </c>
      <c r="K25" t="s">
        <v>57</v>
      </c>
      <c r="L25" t="s">
        <v>50</v>
      </c>
      <c r="M25" t="s">
        <v>50</v>
      </c>
      <c r="N25" t="s">
        <v>58</v>
      </c>
      <c r="O25" t="s">
        <v>50</v>
      </c>
      <c r="P25" t="s">
        <v>59</v>
      </c>
      <c r="Q25" t="s">
        <v>54</v>
      </c>
      <c r="R25" t="s">
        <v>50</v>
      </c>
      <c r="S25" t="s">
        <v>60</v>
      </c>
      <c r="T25" t="s">
        <v>61</v>
      </c>
      <c r="U25">
        <v>49.799999999999898</v>
      </c>
      <c r="V25" t="s">
        <v>62</v>
      </c>
      <c r="W25" t="s">
        <v>66</v>
      </c>
      <c r="X25">
        <v>40</v>
      </c>
      <c r="Y25" t="s">
        <v>67</v>
      </c>
      <c r="Z25" t="s">
        <v>50</v>
      </c>
      <c r="AA25" t="s">
        <v>68</v>
      </c>
      <c r="AB25" t="s">
        <v>51</v>
      </c>
      <c r="AC25" t="s">
        <v>50</v>
      </c>
      <c r="AD25" t="s">
        <v>52</v>
      </c>
      <c r="AE25" t="s">
        <v>69</v>
      </c>
      <c r="AF25" t="s">
        <v>50</v>
      </c>
      <c r="AG25" t="s">
        <v>60</v>
      </c>
      <c r="AH25" t="s">
        <v>61</v>
      </c>
      <c r="AI25">
        <v>33.284999999999897</v>
      </c>
      <c r="AJ25" t="s">
        <v>70</v>
      </c>
      <c r="AK25" t="s">
        <v>50</v>
      </c>
      <c r="AL25">
        <v>0</v>
      </c>
      <c r="AM25" t="s">
        <v>50</v>
      </c>
      <c r="AN25" t="s">
        <v>50</v>
      </c>
      <c r="AO25" t="s">
        <v>50</v>
      </c>
      <c r="AP25" t="s">
        <v>50</v>
      </c>
      <c r="AQ25" t="s">
        <v>50</v>
      </c>
      <c r="AR25" t="s">
        <v>50</v>
      </c>
      <c r="AS25" t="s">
        <v>50</v>
      </c>
      <c r="AT25" t="s">
        <v>50</v>
      </c>
      <c r="AU25" t="s">
        <v>50</v>
      </c>
      <c r="AV25" t="s">
        <v>54</v>
      </c>
      <c r="AW25">
        <v>0</v>
      </c>
      <c r="AX25" t="s">
        <v>50</v>
      </c>
      <c r="AY25">
        <v>234</v>
      </c>
      <c r="AZ25">
        <v>1323</v>
      </c>
      <c r="BA25">
        <v>2019244.3562400001</v>
      </c>
      <c r="BB25" t="s">
        <v>127</v>
      </c>
    </row>
    <row r="26" spans="1:54" x14ac:dyDescent="0.25">
      <c r="B26" t="str">
        <f t="shared" si="2"/>
        <v>QUIMPER</v>
      </c>
      <c r="C26">
        <f t="shared" si="6"/>
        <v>897405.680436</v>
      </c>
      <c r="D26" t="str">
        <f t="shared" si="3"/>
        <v>ROSSITER</v>
      </c>
      <c r="E26">
        <f t="shared" si="1"/>
        <v>598270.45362400007</v>
      </c>
      <c r="F26" t="str">
        <f t="shared" si="4"/>
        <v xml:space="preserve"> </v>
      </c>
      <c r="G26">
        <f t="shared" si="5"/>
        <v>0</v>
      </c>
      <c r="H26" t="s">
        <v>91</v>
      </c>
      <c r="I26" t="s">
        <v>56</v>
      </c>
      <c r="J26">
        <v>60</v>
      </c>
      <c r="K26" t="s">
        <v>57</v>
      </c>
      <c r="L26" t="s">
        <v>50</v>
      </c>
      <c r="M26" t="s">
        <v>50</v>
      </c>
      <c r="N26" t="s">
        <v>58</v>
      </c>
      <c r="O26" t="s">
        <v>50</v>
      </c>
      <c r="P26" t="s">
        <v>59</v>
      </c>
      <c r="Q26" t="s">
        <v>54</v>
      </c>
      <c r="R26" t="s">
        <v>50</v>
      </c>
      <c r="S26" t="s">
        <v>60</v>
      </c>
      <c r="T26" t="s">
        <v>61</v>
      </c>
      <c r="U26">
        <v>49.799999999999898</v>
      </c>
      <c r="V26" t="s">
        <v>62</v>
      </c>
      <c r="W26" t="s">
        <v>66</v>
      </c>
      <c r="X26">
        <v>40</v>
      </c>
      <c r="Y26" t="s">
        <v>67</v>
      </c>
      <c r="Z26" t="s">
        <v>50</v>
      </c>
      <c r="AA26" t="s">
        <v>68</v>
      </c>
      <c r="AB26" t="s">
        <v>51</v>
      </c>
      <c r="AC26" t="s">
        <v>50</v>
      </c>
      <c r="AD26" t="s">
        <v>52</v>
      </c>
      <c r="AE26" t="s">
        <v>69</v>
      </c>
      <c r="AF26" t="s">
        <v>50</v>
      </c>
      <c r="AG26" t="s">
        <v>60</v>
      </c>
      <c r="AH26" t="s">
        <v>61</v>
      </c>
      <c r="AI26">
        <v>33.284999999999897</v>
      </c>
      <c r="AJ26" t="s">
        <v>70</v>
      </c>
      <c r="AK26" t="s">
        <v>50</v>
      </c>
      <c r="AL26">
        <v>0</v>
      </c>
      <c r="AM26" t="s">
        <v>50</v>
      </c>
      <c r="AN26" t="s">
        <v>50</v>
      </c>
      <c r="AO26" t="s">
        <v>50</v>
      </c>
      <c r="AP26" t="s">
        <v>50</v>
      </c>
      <c r="AQ26" t="s">
        <v>50</v>
      </c>
      <c r="AR26" t="s">
        <v>50</v>
      </c>
      <c r="AS26" t="s">
        <v>50</v>
      </c>
      <c r="AT26" t="s">
        <v>50</v>
      </c>
      <c r="AU26" t="s">
        <v>50</v>
      </c>
      <c r="AV26" t="s">
        <v>54</v>
      </c>
      <c r="AW26">
        <v>0</v>
      </c>
      <c r="AX26" t="s">
        <v>50</v>
      </c>
      <c r="AY26">
        <v>252</v>
      </c>
      <c r="AZ26">
        <v>1474</v>
      </c>
      <c r="BA26">
        <v>1495676.1340600001</v>
      </c>
      <c r="BB26" t="s">
        <v>127</v>
      </c>
    </row>
    <row r="27" spans="1:54" x14ac:dyDescent="0.25">
      <c r="B27" t="str">
        <f t="shared" si="2"/>
        <v>REEGAN</v>
      </c>
      <c r="C27">
        <f t="shared" si="6"/>
        <v>1913.4914006399999</v>
      </c>
      <c r="D27" t="str">
        <f t="shared" si="3"/>
        <v>ROSSITER</v>
      </c>
      <c r="E27">
        <f t="shared" si="1"/>
        <v>956.74570031999997</v>
      </c>
      <c r="F27" t="str">
        <f t="shared" si="4"/>
        <v>HONEYMOON</v>
      </c>
      <c r="G27">
        <f t="shared" si="5"/>
        <v>318.91523344000007</v>
      </c>
      <c r="H27" t="s">
        <v>93</v>
      </c>
      <c r="I27" t="s">
        <v>94</v>
      </c>
      <c r="J27">
        <v>60</v>
      </c>
      <c r="K27" t="s">
        <v>95</v>
      </c>
      <c r="L27" t="s">
        <v>50</v>
      </c>
      <c r="M27" t="s">
        <v>68</v>
      </c>
      <c r="N27" t="s">
        <v>58</v>
      </c>
      <c r="O27" t="s">
        <v>50</v>
      </c>
      <c r="P27" t="s">
        <v>59</v>
      </c>
      <c r="Q27" t="s">
        <v>69</v>
      </c>
      <c r="R27" t="s">
        <v>50</v>
      </c>
      <c r="S27" t="s">
        <v>96</v>
      </c>
      <c r="T27" t="s">
        <v>97</v>
      </c>
      <c r="U27">
        <v>57.649999999999899</v>
      </c>
      <c r="V27" t="s">
        <v>98</v>
      </c>
      <c r="W27" t="s">
        <v>66</v>
      </c>
      <c r="X27">
        <v>30</v>
      </c>
      <c r="Y27" t="s">
        <v>67</v>
      </c>
      <c r="Z27" t="s">
        <v>50</v>
      </c>
      <c r="AA27" t="s">
        <v>68</v>
      </c>
      <c r="AB27" t="s">
        <v>51</v>
      </c>
      <c r="AC27" t="s">
        <v>50</v>
      </c>
      <c r="AD27" t="s">
        <v>52</v>
      </c>
      <c r="AE27" t="s">
        <v>69</v>
      </c>
      <c r="AF27" t="s">
        <v>50</v>
      </c>
      <c r="AG27" t="s">
        <v>60</v>
      </c>
      <c r="AH27" t="s">
        <v>61</v>
      </c>
      <c r="AI27">
        <v>33.284999999999897</v>
      </c>
      <c r="AJ27" t="s">
        <v>70</v>
      </c>
      <c r="AK27" t="s">
        <v>100</v>
      </c>
      <c r="AL27">
        <v>10</v>
      </c>
      <c r="AM27" t="s">
        <v>101</v>
      </c>
      <c r="AN27" t="s">
        <v>50</v>
      </c>
      <c r="AO27" t="s">
        <v>50</v>
      </c>
      <c r="AP27" t="s">
        <v>58</v>
      </c>
      <c r="AQ27" t="s">
        <v>50</v>
      </c>
      <c r="AR27" t="s">
        <v>102</v>
      </c>
      <c r="AS27" t="s">
        <v>54</v>
      </c>
      <c r="AT27" t="s">
        <v>50</v>
      </c>
      <c r="AU27" t="s">
        <v>103</v>
      </c>
      <c r="AV27" t="s">
        <v>61</v>
      </c>
      <c r="AW27">
        <v>18.93</v>
      </c>
      <c r="AX27" t="s">
        <v>104</v>
      </c>
      <c r="AY27">
        <v>229</v>
      </c>
      <c r="AZ27">
        <v>2147</v>
      </c>
      <c r="BA27">
        <v>3189.1523344000002</v>
      </c>
      <c r="BB27" t="s">
        <v>127</v>
      </c>
    </row>
    <row r="28" spans="1:54" x14ac:dyDescent="0.25">
      <c r="B28">
        <f t="shared" si="2"/>
        <v>0</v>
      </c>
      <c r="C28">
        <f t="shared" si="6"/>
        <v>0</v>
      </c>
      <c r="D28">
        <f t="shared" si="3"/>
        <v>0</v>
      </c>
      <c r="E28">
        <f t="shared" si="1"/>
        <v>0</v>
      </c>
      <c r="F28">
        <f t="shared" si="4"/>
        <v>0</v>
      </c>
      <c r="G28">
        <f t="shared" si="5"/>
        <v>0</v>
      </c>
    </row>
    <row r="29" spans="1:54" x14ac:dyDescent="0.25">
      <c r="B29">
        <f t="shared" si="2"/>
        <v>0</v>
      </c>
      <c r="C29">
        <f t="shared" si="6"/>
        <v>0</v>
      </c>
      <c r="D29">
        <f t="shared" si="3"/>
        <v>0</v>
      </c>
      <c r="E29">
        <f t="shared" si="1"/>
        <v>0</v>
      </c>
      <c r="F29">
        <f t="shared" si="4"/>
        <v>0</v>
      </c>
      <c r="G29">
        <f t="shared" si="5"/>
        <v>0</v>
      </c>
    </row>
    <row r="30" spans="1:54" x14ac:dyDescent="0.25">
      <c r="B30">
        <f t="shared" si="2"/>
        <v>0</v>
      </c>
      <c r="C30">
        <f t="shared" si="6"/>
        <v>0</v>
      </c>
      <c r="D30">
        <f t="shared" si="3"/>
        <v>0</v>
      </c>
      <c r="E30">
        <f t="shared" si="1"/>
        <v>0</v>
      </c>
      <c r="F30">
        <f t="shared" si="4"/>
        <v>0</v>
      </c>
      <c r="G30">
        <f t="shared" si="5"/>
        <v>0</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x14ac:dyDescent="0.25">
      <c r="B38">
        <f t="shared" si="2"/>
        <v>0</v>
      </c>
      <c r="C38">
        <f t="shared" si="6"/>
        <v>0</v>
      </c>
      <c r="D38">
        <f t="shared" si="3"/>
        <v>0</v>
      </c>
      <c r="E38">
        <f t="shared" si="1"/>
        <v>0</v>
      </c>
      <c r="F38">
        <f t="shared" si="4"/>
        <v>0</v>
      </c>
      <c r="G38">
        <f t="shared" si="5"/>
        <v>0</v>
      </c>
    </row>
    <row r="39" spans="1:53" x14ac:dyDescent="0.25">
      <c r="B39">
        <f t="shared" si="2"/>
        <v>0</v>
      </c>
      <c r="C39">
        <f t="shared" si="6"/>
        <v>0</v>
      </c>
      <c r="D39">
        <f t="shared" si="3"/>
        <v>0</v>
      </c>
      <c r="E39">
        <f t="shared" si="1"/>
        <v>0</v>
      </c>
      <c r="F39">
        <f t="shared" si="4"/>
        <v>0</v>
      </c>
      <c r="G39">
        <f t="shared" si="5"/>
        <v>0</v>
      </c>
    </row>
    <row r="40" spans="1:53" x14ac:dyDescent="0.25">
      <c r="B40">
        <f t="shared" si="2"/>
        <v>0</v>
      </c>
      <c r="C40">
        <f t="shared" si="6"/>
        <v>0</v>
      </c>
      <c r="D40">
        <f t="shared" si="3"/>
        <v>0</v>
      </c>
      <c r="E40">
        <f t="shared" si="1"/>
        <v>0</v>
      </c>
      <c r="F40">
        <f t="shared" si="4"/>
        <v>0</v>
      </c>
      <c r="G40">
        <f t="shared" si="5"/>
        <v>0</v>
      </c>
    </row>
    <row r="41" spans="1:53" x14ac:dyDescent="0.25">
      <c r="B41">
        <f t="shared" si="2"/>
        <v>0</v>
      </c>
      <c r="C41">
        <f t="shared" si="6"/>
        <v>0</v>
      </c>
      <c r="D41">
        <f t="shared" si="3"/>
        <v>0</v>
      </c>
      <c r="E41">
        <f t="shared" si="1"/>
        <v>0</v>
      </c>
      <c r="F41">
        <f t="shared" si="4"/>
        <v>0</v>
      </c>
      <c r="G41">
        <f t="shared" si="5"/>
        <v>0</v>
      </c>
    </row>
    <row r="42" spans="1:53" ht="13.9" customHeight="1" x14ac:dyDescent="0.25">
      <c r="B42">
        <f t="shared" si="2"/>
        <v>0</v>
      </c>
      <c r="C42">
        <f t="shared" si="6"/>
        <v>0</v>
      </c>
      <c r="D42">
        <f t="shared" si="3"/>
        <v>0</v>
      </c>
      <c r="E42">
        <f t="shared" si="1"/>
        <v>0</v>
      </c>
      <c r="F42">
        <f t="shared" si="4"/>
        <v>0</v>
      </c>
      <c r="G42">
        <f t="shared" si="5"/>
        <v>0</v>
      </c>
    </row>
    <row r="43" spans="1:53" s="1" customFormat="1" ht="13.9" customHeight="1" x14ac:dyDescent="0.25">
      <c r="A43" s="1" t="s">
        <v>161</v>
      </c>
      <c r="B43" s="1">
        <f>SUM(C43:G43)</f>
        <v>5906630.7302367007</v>
      </c>
      <c r="C43" s="1">
        <f t="shared" ref="C43:AZ43" si="7">SUM(C23:C42)</f>
        <v>3543978.4381420198</v>
      </c>
      <c r="E43" s="1">
        <f t="shared" si="7"/>
        <v>2362333.3768612407</v>
      </c>
      <c r="G43" s="1">
        <f t="shared" si="7"/>
        <v>318.91523344000007</v>
      </c>
      <c r="AM43" s="1">
        <f t="shared" si="7"/>
        <v>0</v>
      </c>
      <c r="AN43" s="1">
        <f t="shared" si="7"/>
        <v>0</v>
      </c>
      <c r="AO43" s="1">
        <f t="shared" si="7"/>
        <v>0</v>
      </c>
      <c r="AP43" s="1">
        <f t="shared" si="7"/>
        <v>0</v>
      </c>
      <c r="AQ43" s="1">
        <f t="shared" si="7"/>
        <v>0</v>
      </c>
      <c r="AR43" s="1">
        <f t="shared" si="7"/>
        <v>0</v>
      </c>
      <c r="AS43" s="1">
        <f t="shared" si="7"/>
        <v>0</v>
      </c>
      <c r="AT43" s="1">
        <f t="shared" si="7"/>
        <v>0</v>
      </c>
      <c r="AU43" s="1">
        <f t="shared" si="7"/>
        <v>0</v>
      </c>
      <c r="AV43" s="1">
        <f t="shared" si="7"/>
        <v>0</v>
      </c>
      <c r="AW43" s="1">
        <f t="shared" si="7"/>
        <v>18.93</v>
      </c>
      <c r="AX43" s="1">
        <f t="shared" si="7"/>
        <v>0</v>
      </c>
      <c r="AY43" s="1">
        <f t="shared" si="7"/>
        <v>1209</v>
      </c>
      <c r="AZ43" s="1">
        <f t="shared" si="7"/>
        <v>7825</v>
      </c>
      <c r="BA43" s="1">
        <f>SUM(BA23:BA42)</f>
        <v>5906630.7302367007</v>
      </c>
    </row>
    <row r="44" spans="1:53" ht="13.9" customHeight="1" x14ac:dyDescent="0.25"/>
  </sheetData>
  <conditionalFormatting sqref="A1:XFD1 A20:XFD1048576 A2:C19 E2:XFD19">
    <cfRule type="containsText" dxfId="182" priority="18" operator="containsText" text="BEDROCK">
      <formula>NOT(ISERROR(SEARCH("BEDROCK",A1)))</formula>
    </cfRule>
    <cfRule type="containsText" dxfId="181" priority="19" operator="containsText" text="CULLITE">
      <formula>NOT(ISERROR(SEARCH("CULLITE",A1)))</formula>
    </cfRule>
    <cfRule type="containsText" dxfId="180" priority="20" operator="containsText" text="ESPINOSA">
      <formula>NOT(ISERROR(SEARCH("ESPINOSA",A1)))</formula>
    </cfRule>
    <cfRule type="containsText" dxfId="179" priority="21" operator="containsText" text="ROBERTSON">
      <formula>NOT(ISERROR(SEARCH("ROBERTSON",A1)))</formula>
    </cfRule>
    <cfRule type="containsText" dxfId="178" priority="22" operator="containsText" text="HONEYMOON">
      <formula>NOT(ISERROR(SEARCH("HONEYMOON",A1)))</formula>
    </cfRule>
    <cfRule type="containsText" dxfId="177" priority="23" operator="containsText" text="HEALEY">
      <formula>NOT(ISERROR(SEARCH("HEALEY",A1)))</formula>
    </cfRule>
    <cfRule type="containsText" dxfId="176" priority="24" operator="containsText" text="HERBERT">
      <formula>NOT(ISERROR(SEARCH("HERBERT",A1)))</formula>
    </cfRule>
    <cfRule type="cellIs" dxfId="175" priority="25" operator="equal">
      <formula>"PACHENA"</formula>
    </cfRule>
    <cfRule type="containsText" dxfId="174" priority="26" operator="containsText" text="OPEN WATER">
      <formula>NOT(ISERROR(SEARCH("OPEN WATER",A1)))</formula>
    </cfRule>
    <cfRule type="cellIs" dxfId="173" priority="27" operator="equal">
      <formula>"ARTLISH"</formula>
    </cfRule>
    <cfRule type="containsText" dxfId="172" priority="28" operator="containsText" text="REEGAN">
      <formula>NOT(ISERROR(SEARCH("REEGAN",A1)))</formula>
    </cfRule>
    <cfRule type="containsText" dxfId="171" priority="29" operator="containsText" text="QUIMPER">
      <formula>NOT(ISERROR(SEARCH("QUIMPER",A1)))</formula>
    </cfRule>
    <cfRule type="containsText" dxfId="170" priority="30" operator="containsText" text="ZEBRIO">
      <formula>NOT(ISERROR(SEARCH("ZEBRIO",A1)))</formula>
    </cfRule>
    <cfRule type="containsText" dxfId="169" priority="31" operator="containsText" text="FLEETWOOD">
      <formula>NOT(ISERROR(SEARCH("FLEETWOOD",A1)))</formula>
    </cfRule>
    <cfRule type="containsText" dxfId="168" priority="32" operator="containsText" text="ROSSITER">
      <formula>NOT(ISERROR(SEARCH("ROSSITER",A1)))</formula>
    </cfRule>
    <cfRule type="containsText" dxfId="167" priority="33" operator="containsText" text="STRATA">
      <formula>NOT(ISERROR(SEARCH("STRATA",A1)))</formula>
    </cfRule>
  </conditionalFormatting>
  <conditionalFormatting sqref="A19">
    <cfRule type="containsText" dxfId="166" priority="17" operator="containsText" text="KILDONAN">
      <formula>NOT(ISERROR(SEARCH("KILDONAN",A19)))</formula>
    </cfRule>
  </conditionalFormatting>
  <conditionalFormatting sqref="D2:D19">
    <cfRule type="containsText" dxfId="165" priority="1" operator="containsText" text="BEDROCK">
      <formula>NOT(ISERROR(SEARCH("BEDROCK",D2)))</formula>
    </cfRule>
    <cfRule type="containsText" dxfId="164" priority="2" operator="containsText" text="CULLITE">
      <formula>NOT(ISERROR(SEARCH("CULLITE",D2)))</formula>
    </cfRule>
    <cfRule type="containsText" dxfId="163" priority="3" operator="containsText" text="ESPINOSA">
      <formula>NOT(ISERROR(SEARCH("ESPINOSA",D2)))</formula>
    </cfRule>
    <cfRule type="containsText" dxfId="162" priority="4" operator="containsText" text="ROBERTSON">
      <formula>NOT(ISERROR(SEARCH("ROBERTSON",D2)))</formula>
    </cfRule>
    <cfRule type="containsText" dxfId="161" priority="5" operator="containsText" text="HONEYMOON">
      <formula>NOT(ISERROR(SEARCH("HONEYMOON",D2)))</formula>
    </cfRule>
    <cfRule type="containsText" dxfId="160" priority="6" operator="containsText" text="HEALEY">
      <formula>NOT(ISERROR(SEARCH("HEALEY",D2)))</formula>
    </cfRule>
    <cfRule type="containsText" dxfId="159" priority="7" operator="containsText" text="HERBERT">
      <formula>NOT(ISERROR(SEARCH("HERBERT",D2)))</formula>
    </cfRule>
    <cfRule type="cellIs" dxfId="158" priority="8" operator="equal">
      <formula>"PACHENA"</formula>
    </cfRule>
    <cfRule type="containsText" dxfId="157" priority="9" operator="containsText" text="OPEN WATER">
      <formula>NOT(ISERROR(SEARCH("OPEN WATER",D2)))</formula>
    </cfRule>
    <cfRule type="cellIs" dxfId="156" priority="10" operator="equal">
      <formula>"ARTLISH"</formula>
    </cfRule>
    <cfRule type="containsText" dxfId="155" priority="11" operator="containsText" text="REEGAN">
      <formula>NOT(ISERROR(SEARCH("REEGAN",D2)))</formula>
    </cfRule>
    <cfRule type="containsText" dxfId="154" priority="12" operator="containsText" text="QUIMPER">
      <formula>NOT(ISERROR(SEARCH("QUIMPER",D2)))</formula>
    </cfRule>
    <cfRule type="containsText" dxfId="153" priority="13" operator="containsText" text="ZEBRIO">
      <formula>NOT(ISERROR(SEARCH("ZEBRIO",D2)))</formula>
    </cfRule>
    <cfRule type="containsText" dxfId="152" priority="14" operator="containsText" text="FLEETWOOD">
      <formula>NOT(ISERROR(SEARCH("FLEETWOOD",D2)))</formula>
    </cfRule>
    <cfRule type="containsText" dxfId="151" priority="15" operator="containsText" text="ROSSITER">
      <formula>NOT(ISERROR(SEARCH("ROSSITER",D2)))</formula>
    </cfRule>
    <cfRule type="containsText" dxfId="150" priority="16" operator="containsText" text="STRATA">
      <formula>NOT(ISERROR(SEARCH("STRATA",D2)))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44"/>
  <sheetViews>
    <sheetView workbookViewId="0">
      <selection activeCell="C3" sqref="C3:C20"/>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182</v>
      </c>
    </row>
    <row r="2" spans="1:4" x14ac:dyDescent="0.25">
      <c r="A2" s="1" t="s">
        <v>153</v>
      </c>
      <c r="B2" s="1" t="s">
        <v>163</v>
      </c>
      <c r="C2" s="1" t="s">
        <v>155</v>
      </c>
      <c r="D2" s="1" t="s">
        <v>168</v>
      </c>
    </row>
    <row r="3" spans="1:4" x14ac:dyDescent="0.25">
      <c r="A3" s="4" t="s">
        <v>48</v>
      </c>
      <c r="B3">
        <f>SUM(C23,C29)</f>
        <v>8461185.154415993</v>
      </c>
      <c r="C3" s="2">
        <f t="shared" ref="C3:C19" si="0">B3/$B$20</f>
        <v>0.3013120697831112</v>
      </c>
    </row>
    <row r="4" spans="1:4" x14ac:dyDescent="0.25">
      <c r="A4" s="4" t="s">
        <v>66</v>
      </c>
      <c r="B4">
        <f>SUM(C28,E24)</f>
        <v>4332551.4906600006</v>
      </c>
      <c r="C4" s="2">
        <f t="shared" si="0"/>
        <v>0.15428690346190316</v>
      </c>
    </row>
    <row r="5" spans="1:4" x14ac:dyDescent="0.25">
      <c r="A5" s="4" t="s">
        <v>73</v>
      </c>
      <c r="C5" s="2">
        <f t="shared" si="0"/>
        <v>0</v>
      </c>
    </row>
    <row r="6" spans="1:4" x14ac:dyDescent="0.25">
      <c r="A6" s="4" t="s">
        <v>76</v>
      </c>
      <c r="C6" s="2">
        <f t="shared" si="0"/>
        <v>0</v>
      </c>
    </row>
    <row r="7" spans="1:4" x14ac:dyDescent="0.25">
      <c r="A7" s="4" t="s">
        <v>56</v>
      </c>
      <c r="B7">
        <f>SUM(C24,E23,E29,G28)</f>
        <v>8918044.886483999</v>
      </c>
      <c r="C7" s="2">
        <f t="shared" si="0"/>
        <v>0.3175813451810291</v>
      </c>
    </row>
    <row r="8" spans="1:4" x14ac:dyDescent="0.25">
      <c r="A8" s="4" t="s">
        <v>94</v>
      </c>
      <c r="C8" s="2">
        <f t="shared" si="0"/>
        <v>0</v>
      </c>
    </row>
    <row r="9" spans="1:4" x14ac:dyDescent="0.25">
      <c r="A9" s="4" t="s">
        <v>107</v>
      </c>
      <c r="C9" s="2">
        <f t="shared" si="0"/>
        <v>0</v>
      </c>
    </row>
    <row r="10" spans="1:4" x14ac:dyDescent="0.25">
      <c r="A10" s="4" t="s">
        <v>113</v>
      </c>
      <c r="B10">
        <f>SUM(C25,C26)</f>
        <v>3443068.160679989</v>
      </c>
      <c r="C10" s="2">
        <f t="shared" si="0"/>
        <v>0.1226114279460444</v>
      </c>
    </row>
    <row r="11" spans="1:4" x14ac:dyDescent="0.25">
      <c r="A11" s="4" t="s">
        <v>84</v>
      </c>
      <c r="C11" s="2">
        <f t="shared" si="0"/>
        <v>0</v>
      </c>
    </row>
    <row r="12" spans="1:4" x14ac:dyDescent="0.25">
      <c r="A12" s="4" t="s">
        <v>120</v>
      </c>
      <c r="B12">
        <f>SUM(C30)</f>
        <v>290265.0622782</v>
      </c>
      <c r="C12" s="2">
        <f t="shared" si="0"/>
        <v>1.0336656757253624E-2</v>
      </c>
    </row>
    <row r="13" spans="1:4" x14ac:dyDescent="0.25">
      <c r="A13" s="4" t="s">
        <v>123</v>
      </c>
      <c r="B13">
        <f>SUM(E30)</f>
        <v>193510.04151880002</v>
      </c>
      <c r="C13" s="2">
        <f t="shared" si="0"/>
        <v>6.8911045048357499E-3</v>
      </c>
    </row>
    <row r="14" spans="1:4" x14ac:dyDescent="0.25">
      <c r="A14" s="4" t="s">
        <v>100</v>
      </c>
      <c r="B14">
        <f>SUM(C27)</f>
        <v>1928918.4075499901</v>
      </c>
      <c r="C14" s="2">
        <f t="shared" si="0"/>
        <v>6.8690896986019961E-2</v>
      </c>
    </row>
    <row r="15" spans="1:4" x14ac:dyDescent="0.25">
      <c r="A15" s="4" t="s">
        <v>149</v>
      </c>
      <c r="C15" s="2">
        <f t="shared" si="0"/>
        <v>0</v>
      </c>
    </row>
    <row r="16" spans="1:4" x14ac:dyDescent="0.25">
      <c r="A16" s="4" t="s">
        <v>79</v>
      </c>
      <c r="C16" s="2">
        <f t="shared" si="0"/>
        <v>0</v>
      </c>
    </row>
    <row r="17" spans="1:54" x14ac:dyDescent="0.25">
      <c r="A17" s="4" t="s">
        <v>131</v>
      </c>
      <c r="B17">
        <f>SUM(E28)</f>
        <v>270797.98405800003</v>
      </c>
      <c r="C17" s="2">
        <f t="shared" si="0"/>
        <v>9.6434127820763608E-3</v>
      </c>
    </row>
    <row r="18" spans="1:54" x14ac:dyDescent="0.25">
      <c r="A18" s="4" t="s">
        <v>140</v>
      </c>
      <c r="B18">
        <f>SUM(G29)</f>
        <v>242794.62781199801</v>
      </c>
      <c r="C18" s="2">
        <f t="shared" si="0"/>
        <v>8.6461825977264869E-3</v>
      </c>
    </row>
    <row r="19" spans="1:54" x14ac:dyDescent="0.25">
      <c r="A19" s="5" t="s">
        <v>87</v>
      </c>
      <c r="C19" s="2">
        <f t="shared" si="0"/>
        <v>0</v>
      </c>
    </row>
    <row r="20" spans="1:54" x14ac:dyDescent="0.25">
      <c r="A20" s="1" t="s">
        <v>156</v>
      </c>
      <c r="B20" s="1">
        <f>SUM(B3:B19)</f>
        <v>28081135.815456968</v>
      </c>
      <c r="C20" s="3">
        <f>SUM(C3:C19)</f>
        <v>1</v>
      </c>
    </row>
    <row r="21" spans="1:54" x14ac:dyDescent="0.25">
      <c r="A21" s="1"/>
      <c r="B21" s="1"/>
      <c r="C21" s="3"/>
    </row>
    <row r="22" spans="1:54" x14ac:dyDescent="0.25">
      <c r="A22" t="s">
        <v>157</v>
      </c>
      <c r="B22" t="s">
        <v>158</v>
      </c>
      <c r="C22" t="s">
        <v>152</v>
      </c>
      <c r="D22" t="s">
        <v>159</v>
      </c>
      <c r="E22" t="s">
        <v>152</v>
      </c>
      <c r="F22" t="s">
        <v>160</v>
      </c>
      <c r="G22" t="s">
        <v>152</v>
      </c>
      <c r="H22" t="s">
        <v>0</v>
      </c>
      <c r="I22" t="s">
        <v>1</v>
      </c>
      <c r="J22" t="s">
        <v>2</v>
      </c>
      <c r="K22" t="s">
        <v>3</v>
      </c>
      <c r="L22" t="s">
        <v>4</v>
      </c>
      <c r="M22" t="s">
        <v>5</v>
      </c>
      <c r="N22" t="s">
        <v>6</v>
      </c>
      <c r="O22" t="s">
        <v>7</v>
      </c>
      <c r="P22" t="s">
        <v>8</v>
      </c>
      <c r="Q22" t="s">
        <v>9</v>
      </c>
      <c r="R22" t="s">
        <v>10</v>
      </c>
      <c r="S22" t="s">
        <v>11</v>
      </c>
      <c r="T22" t="s">
        <v>12</v>
      </c>
      <c r="U22" t="s">
        <v>13</v>
      </c>
      <c r="V22" t="s">
        <v>14</v>
      </c>
      <c r="W22" t="s">
        <v>15</v>
      </c>
      <c r="X22" t="s">
        <v>16</v>
      </c>
      <c r="Y22" t="s">
        <v>17</v>
      </c>
      <c r="Z22" t="s">
        <v>18</v>
      </c>
      <c r="AA22" t="s">
        <v>19</v>
      </c>
      <c r="AB22" t="s">
        <v>20</v>
      </c>
      <c r="AC22" t="s">
        <v>21</v>
      </c>
      <c r="AD22" t="s">
        <v>22</v>
      </c>
      <c r="AE22" t="s">
        <v>23</v>
      </c>
      <c r="AF22" t="s">
        <v>24</v>
      </c>
      <c r="AG22" t="s">
        <v>25</v>
      </c>
      <c r="AH22" t="s">
        <v>26</v>
      </c>
      <c r="AI22" t="s">
        <v>27</v>
      </c>
      <c r="AJ22" t="s">
        <v>28</v>
      </c>
      <c r="AK22" t="s">
        <v>29</v>
      </c>
      <c r="AL22" t="s">
        <v>30</v>
      </c>
      <c r="AM22" t="s">
        <v>31</v>
      </c>
      <c r="AN22" t="s">
        <v>32</v>
      </c>
      <c r="AO22" t="s">
        <v>33</v>
      </c>
      <c r="AP22" t="s">
        <v>34</v>
      </c>
      <c r="AQ22" t="s">
        <v>35</v>
      </c>
      <c r="AR22" t="s">
        <v>36</v>
      </c>
      <c r="AS22" t="s">
        <v>37</v>
      </c>
      <c r="AT22" t="s">
        <v>38</v>
      </c>
      <c r="AU22" t="s">
        <v>39</v>
      </c>
      <c r="AV22" t="s">
        <v>40</v>
      </c>
      <c r="AW22" t="s">
        <v>41</v>
      </c>
      <c r="AX22" t="s">
        <v>42</v>
      </c>
      <c r="AY22" t="s">
        <v>43</v>
      </c>
      <c r="AZ22" t="s">
        <v>44</v>
      </c>
      <c r="BA22" t="s">
        <v>45</v>
      </c>
      <c r="BB22" t="s">
        <v>46</v>
      </c>
    </row>
    <row r="23" spans="1:54" x14ac:dyDescent="0.25">
      <c r="B23" t="str">
        <f>I23</f>
        <v>STRATA</v>
      </c>
      <c r="C23">
        <f>(J23/100)*BA23</f>
        <v>7732801.2709799996</v>
      </c>
      <c r="D23" t="str">
        <f>W23</f>
        <v>QUIMPER</v>
      </c>
      <c r="E23">
        <f t="shared" ref="E23:E42" si="1">(X23/100)*BA23</f>
        <v>5155200.8473200006</v>
      </c>
      <c r="F23" t="str">
        <f>AK23</f>
        <v xml:space="preserve"> </v>
      </c>
      <c r="G23">
        <f>(AL23/100)*BA23</f>
        <v>0</v>
      </c>
      <c r="H23" t="s">
        <v>47</v>
      </c>
      <c r="I23" t="s">
        <v>48</v>
      </c>
      <c r="J23">
        <v>60</v>
      </c>
      <c r="K23" t="s">
        <v>49</v>
      </c>
      <c r="L23" t="s">
        <v>50</v>
      </c>
      <c r="M23" t="s">
        <v>50</v>
      </c>
      <c r="N23" t="s">
        <v>51</v>
      </c>
      <c r="O23" t="s">
        <v>50</v>
      </c>
      <c r="P23" t="s">
        <v>52</v>
      </c>
      <c r="Q23" t="s">
        <v>53</v>
      </c>
      <c r="R23" t="s">
        <v>50</v>
      </c>
      <c r="S23" t="s">
        <v>54</v>
      </c>
      <c r="T23" t="s">
        <v>54</v>
      </c>
      <c r="U23">
        <v>0</v>
      </c>
      <c r="V23" t="s">
        <v>55</v>
      </c>
      <c r="W23" t="s">
        <v>56</v>
      </c>
      <c r="X23">
        <v>40</v>
      </c>
      <c r="Y23" t="s">
        <v>57</v>
      </c>
      <c r="Z23" t="s">
        <v>50</v>
      </c>
      <c r="AA23" t="s">
        <v>50</v>
      </c>
      <c r="AB23" t="s">
        <v>58</v>
      </c>
      <c r="AC23" t="s">
        <v>50</v>
      </c>
      <c r="AD23" t="s">
        <v>59</v>
      </c>
      <c r="AE23" t="s">
        <v>54</v>
      </c>
      <c r="AF23" t="s">
        <v>50</v>
      </c>
      <c r="AG23" t="s">
        <v>60</v>
      </c>
      <c r="AH23" t="s">
        <v>61</v>
      </c>
      <c r="AI23">
        <v>49.799999999999898</v>
      </c>
      <c r="AJ23" t="s">
        <v>62</v>
      </c>
      <c r="AK23" t="s">
        <v>50</v>
      </c>
      <c r="AL23">
        <v>0</v>
      </c>
      <c r="AM23" t="s">
        <v>50</v>
      </c>
      <c r="AN23" t="s">
        <v>50</v>
      </c>
      <c r="AO23" t="s">
        <v>50</v>
      </c>
      <c r="AP23" t="s">
        <v>50</v>
      </c>
      <c r="AQ23" t="s">
        <v>50</v>
      </c>
      <c r="AR23" t="s">
        <v>50</v>
      </c>
      <c r="AS23" t="s">
        <v>50</v>
      </c>
      <c r="AT23" t="s">
        <v>50</v>
      </c>
      <c r="AU23" t="s">
        <v>50</v>
      </c>
      <c r="AV23" t="s">
        <v>54</v>
      </c>
      <c r="AW23">
        <v>0</v>
      </c>
      <c r="AX23" t="s">
        <v>50</v>
      </c>
      <c r="AY23">
        <v>240</v>
      </c>
      <c r="AZ23">
        <v>1386</v>
      </c>
      <c r="BA23">
        <v>12888002.1183</v>
      </c>
      <c r="BB23" t="s">
        <v>134</v>
      </c>
    </row>
    <row r="24" spans="1:54" x14ac:dyDescent="0.25">
      <c r="B24" t="str">
        <f t="shared" ref="B24:B42" si="2">I24</f>
        <v>QUIMPER</v>
      </c>
      <c r="C24">
        <f>(J24/100)*BA24</f>
        <v>3249251.4272940001</v>
      </c>
      <c r="D24" t="str">
        <f t="shared" ref="D24:D42" si="3">W24</f>
        <v>ROSSITER</v>
      </c>
      <c r="E24">
        <f t="shared" si="1"/>
        <v>2166167.6181960003</v>
      </c>
      <c r="F24" t="str">
        <f t="shared" ref="F24:F42" si="4">AK24</f>
        <v xml:space="preserve"> </v>
      </c>
      <c r="G24">
        <f t="shared" ref="G24:G42" si="5">(AL24/100)*BA24</f>
        <v>0</v>
      </c>
      <c r="H24" t="s">
        <v>128</v>
      </c>
      <c r="I24" t="s">
        <v>56</v>
      </c>
      <c r="J24">
        <v>60</v>
      </c>
      <c r="K24" t="s">
        <v>57</v>
      </c>
      <c r="L24" t="s">
        <v>50</v>
      </c>
      <c r="M24" t="s">
        <v>50</v>
      </c>
      <c r="N24" t="s">
        <v>58</v>
      </c>
      <c r="O24" t="s">
        <v>50</v>
      </c>
      <c r="P24" t="s">
        <v>59</v>
      </c>
      <c r="Q24" t="s">
        <v>54</v>
      </c>
      <c r="R24" t="s">
        <v>50</v>
      </c>
      <c r="S24" t="s">
        <v>60</v>
      </c>
      <c r="T24" t="s">
        <v>61</v>
      </c>
      <c r="U24">
        <v>49.799999999999898</v>
      </c>
      <c r="V24" t="s">
        <v>62</v>
      </c>
      <c r="W24" t="s">
        <v>66</v>
      </c>
      <c r="X24">
        <v>40</v>
      </c>
      <c r="Y24" t="s">
        <v>67</v>
      </c>
      <c r="Z24" t="s">
        <v>50</v>
      </c>
      <c r="AA24" t="s">
        <v>68</v>
      </c>
      <c r="AB24" t="s">
        <v>51</v>
      </c>
      <c r="AC24" t="s">
        <v>50</v>
      </c>
      <c r="AD24" t="s">
        <v>52</v>
      </c>
      <c r="AE24" t="s">
        <v>69</v>
      </c>
      <c r="AF24" t="s">
        <v>50</v>
      </c>
      <c r="AG24" t="s">
        <v>60</v>
      </c>
      <c r="AH24" t="s">
        <v>61</v>
      </c>
      <c r="AI24">
        <v>33.284999999999897</v>
      </c>
      <c r="AJ24" t="s">
        <v>70</v>
      </c>
      <c r="AK24" t="s">
        <v>50</v>
      </c>
      <c r="AL24">
        <v>0</v>
      </c>
      <c r="AM24" t="s">
        <v>50</v>
      </c>
      <c r="AN24" t="s">
        <v>50</v>
      </c>
      <c r="AO24" t="s">
        <v>50</v>
      </c>
      <c r="AP24" t="s">
        <v>50</v>
      </c>
      <c r="AQ24" t="s">
        <v>50</v>
      </c>
      <c r="AR24" t="s">
        <v>50</v>
      </c>
      <c r="AS24" t="s">
        <v>50</v>
      </c>
      <c r="AT24" t="s">
        <v>50</v>
      </c>
      <c r="AU24" t="s">
        <v>50</v>
      </c>
      <c r="AV24" t="s">
        <v>54</v>
      </c>
      <c r="AW24">
        <v>0</v>
      </c>
      <c r="AX24" t="s">
        <v>50</v>
      </c>
      <c r="AY24">
        <v>234</v>
      </c>
      <c r="AZ24">
        <v>1323</v>
      </c>
      <c r="BA24">
        <v>5415419.0454900004</v>
      </c>
      <c r="BB24" t="s">
        <v>134</v>
      </c>
    </row>
    <row r="25" spans="1:54" x14ac:dyDescent="0.25">
      <c r="B25" t="str">
        <f t="shared" si="2"/>
        <v>OPEN WATER</v>
      </c>
      <c r="C25">
        <f t="shared" ref="C25:C42" si="6">(J25/100)*BA25</f>
        <v>3289871.02222999</v>
      </c>
      <c r="D25" t="str">
        <f t="shared" si="3"/>
        <v xml:space="preserve"> </v>
      </c>
      <c r="E25">
        <f t="shared" si="1"/>
        <v>0</v>
      </c>
      <c r="F25" t="str">
        <f t="shared" si="4"/>
        <v xml:space="preserve"> </v>
      </c>
      <c r="G25">
        <f t="shared" si="5"/>
        <v>0</v>
      </c>
      <c r="H25" t="s">
        <v>135</v>
      </c>
      <c r="I25" t="s">
        <v>113</v>
      </c>
      <c r="J25">
        <v>100</v>
      </c>
      <c r="K25" t="s">
        <v>114</v>
      </c>
      <c r="L25" t="s">
        <v>50</v>
      </c>
      <c r="M25" t="s">
        <v>68</v>
      </c>
      <c r="N25" t="s">
        <v>115</v>
      </c>
      <c r="O25" t="s">
        <v>50</v>
      </c>
      <c r="P25" t="s">
        <v>54</v>
      </c>
      <c r="Q25" t="s">
        <v>54</v>
      </c>
      <c r="R25" t="s">
        <v>50</v>
      </c>
      <c r="S25" t="s">
        <v>54</v>
      </c>
      <c r="T25" t="s">
        <v>54</v>
      </c>
      <c r="U25">
        <v>0</v>
      </c>
      <c r="V25" t="s">
        <v>116</v>
      </c>
      <c r="W25" t="s">
        <v>50</v>
      </c>
      <c r="X25">
        <v>0</v>
      </c>
      <c r="Y25" t="s">
        <v>50</v>
      </c>
      <c r="Z25" t="s">
        <v>50</v>
      </c>
      <c r="AA25" t="s">
        <v>50</v>
      </c>
      <c r="AB25" t="s">
        <v>50</v>
      </c>
      <c r="AC25" t="s">
        <v>50</v>
      </c>
      <c r="AD25" t="s">
        <v>50</v>
      </c>
      <c r="AE25" t="s">
        <v>50</v>
      </c>
      <c r="AF25" t="s">
        <v>50</v>
      </c>
      <c r="AG25" t="s">
        <v>50</v>
      </c>
      <c r="AH25" t="s">
        <v>54</v>
      </c>
      <c r="AI25">
        <v>0</v>
      </c>
      <c r="AJ25" t="s">
        <v>50</v>
      </c>
      <c r="AK25" t="s">
        <v>50</v>
      </c>
      <c r="AL25">
        <v>0</v>
      </c>
      <c r="AM25" t="s">
        <v>50</v>
      </c>
      <c r="AN25" t="s">
        <v>50</v>
      </c>
      <c r="AO25" t="s">
        <v>50</v>
      </c>
      <c r="AP25" t="s">
        <v>50</v>
      </c>
      <c r="AQ25" t="s">
        <v>50</v>
      </c>
      <c r="AR25" t="s">
        <v>50</v>
      </c>
      <c r="AS25" t="s">
        <v>50</v>
      </c>
      <c r="AT25" t="s">
        <v>50</v>
      </c>
      <c r="AU25" t="s">
        <v>50</v>
      </c>
      <c r="AV25" t="s">
        <v>54</v>
      </c>
      <c r="AW25">
        <v>0</v>
      </c>
      <c r="AX25" t="s">
        <v>50</v>
      </c>
      <c r="AY25">
        <v>251</v>
      </c>
      <c r="AZ25">
        <v>1470</v>
      </c>
      <c r="BA25">
        <v>3289871.02222999</v>
      </c>
      <c r="BB25" t="s">
        <v>134</v>
      </c>
    </row>
    <row r="26" spans="1:54" x14ac:dyDescent="0.25">
      <c r="B26" t="str">
        <f t="shared" si="2"/>
        <v>OPEN WATER</v>
      </c>
      <c r="C26">
        <f t="shared" si="6"/>
        <v>153197.13844999901</v>
      </c>
      <c r="D26" t="str">
        <f t="shared" si="3"/>
        <v xml:space="preserve"> </v>
      </c>
      <c r="E26">
        <f t="shared" si="1"/>
        <v>0</v>
      </c>
      <c r="F26" t="str">
        <f t="shared" si="4"/>
        <v xml:space="preserve"> </v>
      </c>
      <c r="G26">
        <f t="shared" si="5"/>
        <v>0</v>
      </c>
      <c r="H26" t="s">
        <v>136</v>
      </c>
      <c r="I26" t="s">
        <v>113</v>
      </c>
      <c r="J26">
        <v>100</v>
      </c>
      <c r="K26" t="s">
        <v>114</v>
      </c>
      <c r="L26" t="s">
        <v>50</v>
      </c>
      <c r="M26" t="s">
        <v>68</v>
      </c>
      <c r="N26" t="s">
        <v>115</v>
      </c>
      <c r="O26" t="s">
        <v>50</v>
      </c>
      <c r="P26" t="s">
        <v>54</v>
      </c>
      <c r="Q26" t="s">
        <v>54</v>
      </c>
      <c r="R26" t="s">
        <v>50</v>
      </c>
      <c r="S26" t="s">
        <v>54</v>
      </c>
      <c r="T26" t="s">
        <v>54</v>
      </c>
      <c r="U26">
        <v>0</v>
      </c>
      <c r="V26" t="s">
        <v>116</v>
      </c>
      <c r="W26" t="s">
        <v>50</v>
      </c>
      <c r="X26">
        <v>0</v>
      </c>
      <c r="Y26" t="s">
        <v>50</v>
      </c>
      <c r="Z26" t="s">
        <v>50</v>
      </c>
      <c r="AA26" t="s">
        <v>50</v>
      </c>
      <c r="AB26" t="s">
        <v>50</v>
      </c>
      <c r="AC26" t="s">
        <v>50</v>
      </c>
      <c r="AD26" t="s">
        <v>50</v>
      </c>
      <c r="AE26" t="s">
        <v>50</v>
      </c>
      <c r="AF26" t="s">
        <v>50</v>
      </c>
      <c r="AG26" t="s">
        <v>50</v>
      </c>
      <c r="AH26" t="s">
        <v>54</v>
      </c>
      <c r="AI26">
        <v>0</v>
      </c>
      <c r="AJ26" t="s">
        <v>50</v>
      </c>
      <c r="AK26" t="s">
        <v>50</v>
      </c>
      <c r="AL26">
        <v>0</v>
      </c>
      <c r="AM26" t="s">
        <v>50</v>
      </c>
      <c r="AN26" t="s">
        <v>50</v>
      </c>
      <c r="AO26" t="s">
        <v>50</v>
      </c>
      <c r="AP26" t="s">
        <v>50</v>
      </c>
      <c r="AQ26" t="s">
        <v>50</v>
      </c>
      <c r="AR26" t="s">
        <v>50</v>
      </c>
      <c r="AS26" t="s">
        <v>50</v>
      </c>
      <c r="AT26" t="s">
        <v>50</v>
      </c>
      <c r="AU26" t="s">
        <v>50</v>
      </c>
      <c r="AV26" t="s">
        <v>54</v>
      </c>
      <c r="AW26">
        <v>0</v>
      </c>
      <c r="AX26" t="s">
        <v>50</v>
      </c>
      <c r="AY26">
        <v>249</v>
      </c>
      <c r="AZ26">
        <v>1463</v>
      </c>
      <c r="BA26">
        <v>153197.13844999901</v>
      </c>
      <c r="BB26" t="s">
        <v>134</v>
      </c>
    </row>
    <row r="27" spans="1:54" x14ac:dyDescent="0.25">
      <c r="B27" t="str">
        <f t="shared" si="2"/>
        <v>HONEYMOON</v>
      </c>
      <c r="C27">
        <f t="shared" si="6"/>
        <v>1928918.4075499901</v>
      </c>
      <c r="D27" t="str">
        <f t="shared" si="3"/>
        <v xml:space="preserve"> </v>
      </c>
      <c r="E27">
        <f t="shared" si="1"/>
        <v>0</v>
      </c>
      <c r="F27" t="str">
        <f t="shared" si="4"/>
        <v xml:space="preserve"> </v>
      </c>
      <c r="G27">
        <f t="shared" si="5"/>
        <v>0</v>
      </c>
      <c r="H27" t="s">
        <v>137</v>
      </c>
      <c r="I27" t="s">
        <v>100</v>
      </c>
      <c r="J27">
        <v>100</v>
      </c>
      <c r="K27" t="s">
        <v>101</v>
      </c>
      <c r="L27" t="s">
        <v>50</v>
      </c>
      <c r="M27" t="s">
        <v>50</v>
      </c>
      <c r="N27" t="s">
        <v>58</v>
      </c>
      <c r="O27" t="s">
        <v>50</v>
      </c>
      <c r="P27" t="s">
        <v>102</v>
      </c>
      <c r="Q27" t="s">
        <v>54</v>
      </c>
      <c r="R27" t="s">
        <v>50</v>
      </c>
      <c r="S27" t="s">
        <v>103</v>
      </c>
      <c r="T27" t="s">
        <v>61</v>
      </c>
      <c r="U27">
        <v>18.93</v>
      </c>
      <c r="V27" t="s">
        <v>104</v>
      </c>
      <c r="W27" t="s">
        <v>50</v>
      </c>
      <c r="X27">
        <v>0</v>
      </c>
      <c r="Y27" t="s">
        <v>50</v>
      </c>
      <c r="Z27" t="s">
        <v>50</v>
      </c>
      <c r="AA27" t="s">
        <v>50</v>
      </c>
      <c r="AB27" t="s">
        <v>50</v>
      </c>
      <c r="AC27" t="s">
        <v>50</v>
      </c>
      <c r="AD27" t="s">
        <v>50</v>
      </c>
      <c r="AE27" t="s">
        <v>50</v>
      </c>
      <c r="AF27" t="s">
        <v>50</v>
      </c>
      <c r="AG27" t="s">
        <v>50</v>
      </c>
      <c r="AH27" t="s">
        <v>54</v>
      </c>
      <c r="AI27">
        <v>0</v>
      </c>
      <c r="AJ27" t="s">
        <v>50</v>
      </c>
      <c r="AK27" t="s">
        <v>50</v>
      </c>
      <c r="AL27">
        <v>0</v>
      </c>
      <c r="AM27" t="s">
        <v>50</v>
      </c>
      <c r="AN27" t="s">
        <v>50</v>
      </c>
      <c r="AO27" t="s">
        <v>50</v>
      </c>
      <c r="AP27" t="s">
        <v>50</v>
      </c>
      <c r="AQ27" t="s">
        <v>50</v>
      </c>
      <c r="AR27" t="s">
        <v>50</v>
      </c>
      <c r="AS27" t="s">
        <v>50</v>
      </c>
      <c r="AT27" t="s">
        <v>50</v>
      </c>
      <c r="AU27" t="s">
        <v>50</v>
      </c>
      <c r="AV27" t="s">
        <v>54</v>
      </c>
      <c r="AW27">
        <v>0</v>
      </c>
      <c r="AX27" t="s">
        <v>50</v>
      </c>
      <c r="AY27">
        <v>260</v>
      </c>
      <c r="AZ27">
        <v>1552</v>
      </c>
      <c r="BA27">
        <v>1928918.4075499901</v>
      </c>
      <c r="BB27" t="s">
        <v>134</v>
      </c>
    </row>
    <row r="28" spans="1:54" x14ac:dyDescent="0.25">
      <c r="B28" t="str">
        <f t="shared" si="2"/>
        <v>ROSSITER</v>
      </c>
      <c r="C28">
        <f t="shared" si="6"/>
        <v>2166383.8724640002</v>
      </c>
      <c r="D28" t="str">
        <f t="shared" si="3"/>
        <v>CULLITE</v>
      </c>
      <c r="E28">
        <f t="shared" si="1"/>
        <v>270797.98405800003</v>
      </c>
      <c r="F28" t="str">
        <f t="shared" si="4"/>
        <v>QUIMPER</v>
      </c>
      <c r="G28">
        <f t="shared" si="5"/>
        <v>270797.98405800003</v>
      </c>
      <c r="H28" t="s">
        <v>138</v>
      </c>
      <c r="I28" t="s">
        <v>66</v>
      </c>
      <c r="J28">
        <v>80</v>
      </c>
      <c r="K28" t="s">
        <v>67</v>
      </c>
      <c r="L28" t="s">
        <v>50</v>
      </c>
      <c r="M28" t="s">
        <v>68</v>
      </c>
      <c r="N28" t="s">
        <v>51</v>
      </c>
      <c r="O28" t="s">
        <v>50</v>
      </c>
      <c r="P28" t="s">
        <v>52</v>
      </c>
      <c r="Q28" t="s">
        <v>69</v>
      </c>
      <c r="R28" t="s">
        <v>50</v>
      </c>
      <c r="S28" t="s">
        <v>60</v>
      </c>
      <c r="T28" t="s">
        <v>61</v>
      </c>
      <c r="U28">
        <v>33.284999999999897</v>
      </c>
      <c r="V28" t="s">
        <v>70</v>
      </c>
      <c r="W28" t="s">
        <v>131</v>
      </c>
      <c r="X28">
        <v>10</v>
      </c>
      <c r="Y28" t="s">
        <v>132</v>
      </c>
      <c r="Z28" t="s">
        <v>50</v>
      </c>
      <c r="AA28" t="s">
        <v>50</v>
      </c>
      <c r="AB28" t="s">
        <v>51</v>
      </c>
      <c r="AC28" t="s">
        <v>50</v>
      </c>
      <c r="AD28" t="s">
        <v>52</v>
      </c>
      <c r="AE28" t="s">
        <v>54</v>
      </c>
      <c r="AF28" t="s">
        <v>50</v>
      </c>
      <c r="AG28" t="s">
        <v>54</v>
      </c>
      <c r="AH28" t="s">
        <v>97</v>
      </c>
      <c r="AI28">
        <v>47.32</v>
      </c>
      <c r="AJ28" t="s">
        <v>133</v>
      </c>
      <c r="AK28" t="s">
        <v>56</v>
      </c>
      <c r="AL28">
        <v>10</v>
      </c>
      <c r="AM28" t="s">
        <v>57</v>
      </c>
      <c r="AN28" t="s">
        <v>50</v>
      </c>
      <c r="AO28" t="s">
        <v>50</v>
      </c>
      <c r="AP28" t="s">
        <v>58</v>
      </c>
      <c r="AQ28" t="s">
        <v>50</v>
      </c>
      <c r="AR28" t="s">
        <v>59</v>
      </c>
      <c r="AS28" t="s">
        <v>54</v>
      </c>
      <c r="AT28" t="s">
        <v>50</v>
      </c>
      <c r="AU28" t="s">
        <v>60</v>
      </c>
      <c r="AV28" t="s">
        <v>61</v>
      </c>
      <c r="AW28">
        <v>49.799999999999898</v>
      </c>
      <c r="AX28" t="s">
        <v>62</v>
      </c>
      <c r="AY28">
        <v>255</v>
      </c>
      <c r="AZ28">
        <v>1506</v>
      </c>
      <c r="BA28">
        <v>2707979.8405800001</v>
      </c>
      <c r="BB28" t="s">
        <v>134</v>
      </c>
    </row>
    <row r="29" spans="1:54" x14ac:dyDescent="0.25">
      <c r="B29" t="str">
        <f t="shared" si="2"/>
        <v>STRATA</v>
      </c>
      <c r="C29">
        <f t="shared" si="6"/>
        <v>728383.88343599392</v>
      </c>
      <c r="D29" t="str">
        <f t="shared" si="3"/>
        <v>QUIMPER</v>
      </c>
      <c r="E29">
        <f t="shared" si="1"/>
        <v>242794.62781199801</v>
      </c>
      <c r="F29" t="str">
        <f t="shared" si="4"/>
        <v>UNDIFFERENTIATED BEDROCK</v>
      </c>
      <c r="G29">
        <f t="shared" si="5"/>
        <v>242794.62781199801</v>
      </c>
      <c r="H29" t="s">
        <v>139</v>
      </c>
      <c r="I29" t="s">
        <v>48</v>
      </c>
      <c r="J29">
        <v>60</v>
      </c>
      <c r="K29" t="s">
        <v>49</v>
      </c>
      <c r="L29" t="s">
        <v>50</v>
      </c>
      <c r="M29" t="s">
        <v>50</v>
      </c>
      <c r="N29" t="s">
        <v>51</v>
      </c>
      <c r="O29" t="s">
        <v>50</v>
      </c>
      <c r="P29" t="s">
        <v>52</v>
      </c>
      <c r="Q29" t="s">
        <v>53</v>
      </c>
      <c r="R29" t="s">
        <v>50</v>
      </c>
      <c r="S29" t="s">
        <v>54</v>
      </c>
      <c r="T29" t="s">
        <v>54</v>
      </c>
      <c r="U29">
        <v>0</v>
      </c>
      <c r="V29" t="s">
        <v>55</v>
      </c>
      <c r="W29" t="s">
        <v>56</v>
      </c>
      <c r="X29">
        <v>20</v>
      </c>
      <c r="Y29" t="s">
        <v>57</v>
      </c>
      <c r="Z29" t="s">
        <v>50</v>
      </c>
      <c r="AA29" t="s">
        <v>50</v>
      </c>
      <c r="AB29" t="s">
        <v>58</v>
      </c>
      <c r="AC29" t="s">
        <v>50</v>
      </c>
      <c r="AD29" t="s">
        <v>59</v>
      </c>
      <c r="AE29" t="s">
        <v>54</v>
      </c>
      <c r="AF29" t="s">
        <v>50</v>
      </c>
      <c r="AG29" t="s">
        <v>60</v>
      </c>
      <c r="AH29" t="s">
        <v>61</v>
      </c>
      <c r="AI29">
        <v>49.799999999999898</v>
      </c>
      <c r="AJ29" t="s">
        <v>62</v>
      </c>
      <c r="AK29" t="s">
        <v>140</v>
      </c>
      <c r="AL29">
        <v>20</v>
      </c>
      <c r="AM29" t="s">
        <v>141</v>
      </c>
      <c r="AN29" t="s">
        <v>50</v>
      </c>
      <c r="AO29" t="s">
        <v>68</v>
      </c>
      <c r="AP29" t="s">
        <v>115</v>
      </c>
      <c r="AQ29" t="s">
        <v>50</v>
      </c>
      <c r="AR29" t="s">
        <v>54</v>
      </c>
      <c r="AS29" t="s">
        <v>54</v>
      </c>
      <c r="AT29" t="s">
        <v>50</v>
      </c>
      <c r="AU29" t="s">
        <v>54</v>
      </c>
      <c r="AV29" t="s">
        <v>54</v>
      </c>
      <c r="AW29">
        <v>0</v>
      </c>
      <c r="AX29" t="s">
        <v>142</v>
      </c>
      <c r="AY29">
        <v>248</v>
      </c>
      <c r="AZ29">
        <v>1437</v>
      </c>
      <c r="BA29">
        <v>1213973.1390599899</v>
      </c>
      <c r="BB29" t="s">
        <v>134</v>
      </c>
    </row>
    <row r="30" spans="1:54" x14ac:dyDescent="0.25">
      <c r="B30" t="str">
        <f t="shared" si="2"/>
        <v>HERBERT</v>
      </c>
      <c r="C30">
        <f t="shared" si="6"/>
        <v>290265.0622782</v>
      </c>
      <c r="D30" t="str">
        <f t="shared" si="3"/>
        <v>HEALEY</v>
      </c>
      <c r="E30">
        <f t="shared" si="1"/>
        <v>193510.04151880002</v>
      </c>
      <c r="F30" t="str">
        <f t="shared" si="4"/>
        <v xml:space="preserve"> </v>
      </c>
      <c r="G30">
        <f t="shared" si="5"/>
        <v>0</v>
      </c>
      <c r="H30" t="s">
        <v>144</v>
      </c>
      <c r="I30" t="s">
        <v>120</v>
      </c>
      <c r="J30">
        <v>60</v>
      </c>
      <c r="K30" t="s">
        <v>121</v>
      </c>
      <c r="L30" t="s">
        <v>50</v>
      </c>
      <c r="M30" t="s">
        <v>50</v>
      </c>
      <c r="N30" t="s">
        <v>51</v>
      </c>
      <c r="O30" t="s">
        <v>50</v>
      </c>
      <c r="P30" t="s">
        <v>59</v>
      </c>
      <c r="Q30" t="s">
        <v>50</v>
      </c>
      <c r="R30" t="s">
        <v>50</v>
      </c>
      <c r="S30" t="s">
        <v>54</v>
      </c>
      <c r="T30" t="s">
        <v>54</v>
      </c>
      <c r="U30">
        <v>0</v>
      </c>
      <c r="V30" t="s">
        <v>122</v>
      </c>
      <c r="W30" t="s">
        <v>123</v>
      </c>
      <c r="X30">
        <v>40</v>
      </c>
      <c r="Y30" t="s">
        <v>124</v>
      </c>
      <c r="Z30" t="s">
        <v>50</v>
      </c>
      <c r="AA30" t="s">
        <v>50</v>
      </c>
      <c r="AB30" t="s">
        <v>51</v>
      </c>
      <c r="AC30" t="s">
        <v>50</v>
      </c>
      <c r="AD30" t="s">
        <v>52</v>
      </c>
      <c r="AE30" t="s">
        <v>53</v>
      </c>
      <c r="AF30" t="s">
        <v>50</v>
      </c>
      <c r="AG30" t="s">
        <v>54</v>
      </c>
      <c r="AH30" t="s">
        <v>54</v>
      </c>
      <c r="AI30">
        <v>0</v>
      </c>
      <c r="AJ30" t="s">
        <v>125</v>
      </c>
      <c r="AK30" t="s">
        <v>50</v>
      </c>
      <c r="AL30">
        <v>0</v>
      </c>
      <c r="AM30" t="s">
        <v>50</v>
      </c>
      <c r="AN30" t="s">
        <v>50</v>
      </c>
      <c r="AO30" t="s">
        <v>50</v>
      </c>
      <c r="AP30" t="s">
        <v>50</v>
      </c>
      <c r="AQ30" t="s">
        <v>50</v>
      </c>
      <c r="AR30" t="s">
        <v>50</v>
      </c>
      <c r="AS30" t="s">
        <v>50</v>
      </c>
      <c r="AT30" t="s">
        <v>50</v>
      </c>
      <c r="AU30" t="s">
        <v>50</v>
      </c>
      <c r="AV30" t="s">
        <v>54</v>
      </c>
      <c r="AW30">
        <v>0</v>
      </c>
      <c r="AX30" t="s">
        <v>50</v>
      </c>
      <c r="AY30">
        <v>229</v>
      </c>
      <c r="AZ30">
        <v>2147</v>
      </c>
      <c r="BA30">
        <v>483775.10379700002</v>
      </c>
      <c r="BB30" t="s">
        <v>134</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x14ac:dyDescent="0.25">
      <c r="B38">
        <f t="shared" si="2"/>
        <v>0</v>
      </c>
      <c r="C38">
        <f t="shared" si="6"/>
        <v>0</v>
      </c>
      <c r="D38">
        <f t="shared" si="3"/>
        <v>0</v>
      </c>
      <c r="E38">
        <f t="shared" si="1"/>
        <v>0</v>
      </c>
      <c r="F38">
        <f t="shared" si="4"/>
        <v>0</v>
      </c>
      <c r="G38">
        <f t="shared" si="5"/>
        <v>0</v>
      </c>
    </row>
    <row r="39" spans="1:53" x14ac:dyDescent="0.25">
      <c r="B39">
        <f t="shared" si="2"/>
        <v>0</v>
      </c>
      <c r="C39">
        <f t="shared" si="6"/>
        <v>0</v>
      </c>
      <c r="D39">
        <f t="shared" si="3"/>
        <v>0</v>
      </c>
      <c r="E39">
        <f t="shared" si="1"/>
        <v>0</v>
      </c>
      <c r="F39">
        <f t="shared" si="4"/>
        <v>0</v>
      </c>
      <c r="G39">
        <f t="shared" si="5"/>
        <v>0</v>
      </c>
    </row>
    <row r="40" spans="1:53" x14ac:dyDescent="0.25">
      <c r="B40">
        <f t="shared" si="2"/>
        <v>0</v>
      </c>
      <c r="C40">
        <f t="shared" si="6"/>
        <v>0</v>
      </c>
      <c r="D40">
        <f t="shared" si="3"/>
        <v>0</v>
      </c>
      <c r="E40">
        <f t="shared" si="1"/>
        <v>0</v>
      </c>
      <c r="F40">
        <f t="shared" si="4"/>
        <v>0</v>
      </c>
      <c r="G40">
        <f t="shared" si="5"/>
        <v>0</v>
      </c>
    </row>
    <row r="41" spans="1:53" x14ac:dyDescent="0.25">
      <c r="B41">
        <f t="shared" si="2"/>
        <v>0</v>
      </c>
      <c r="C41">
        <f t="shared" si="6"/>
        <v>0</v>
      </c>
      <c r="D41">
        <f t="shared" si="3"/>
        <v>0</v>
      </c>
      <c r="E41">
        <f t="shared" si="1"/>
        <v>0</v>
      </c>
      <c r="F41">
        <f t="shared" si="4"/>
        <v>0</v>
      </c>
      <c r="G41">
        <f t="shared" si="5"/>
        <v>0</v>
      </c>
    </row>
    <row r="42" spans="1:53" ht="13.9" customHeight="1" x14ac:dyDescent="0.25">
      <c r="B42">
        <f t="shared" si="2"/>
        <v>0</v>
      </c>
      <c r="C42">
        <f t="shared" si="6"/>
        <v>0</v>
      </c>
      <c r="D42">
        <f t="shared" si="3"/>
        <v>0</v>
      </c>
      <c r="E42">
        <f t="shared" si="1"/>
        <v>0</v>
      </c>
      <c r="F42">
        <f t="shared" si="4"/>
        <v>0</v>
      </c>
      <c r="G42">
        <f t="shared" si="5"/>
        <v>0</v>
      </c>
    </row>
    <row r="43" spans="1:53" s="1" customFormat="1" ht="13.9" customHeight="1" x14ac:dyDescent="0.25">
      <c r="A43" s="1" t="s">
        <v>161</v>
      </c>
      <c r="B43" s="1">
        <f>SUM(C43:G43)</f>
        <v>28081135.815456972</v>
      </c>
      <c r="C43" s="1">
        <f t="shared" ref="C43:AZ43" si="7">SUM(C23:C42)</f>
        <v>19539072.084682174</v>
      </c>
      <c r="E43" s="1">
        <f t="shared" si="7"/>
        <v>8028471.1189047992</v>
      </c>
      <c r="G43" s="1">
        <f t="shared" si="7"/>
        <v>513592.61186999804</v>
      </c>
      <c r="AM43" s="1">
        <f t="shared" si="7"/>
        <v>0</v>
      </c>
      <c r="AN43" s="1">
        <f t="shared" si="7"/>
        <v>0</v>
      </c>
      <c r="AO43" s="1">
        <f t="shared" si="7"/>
        <v>0</v>
      </c>
      <c r="AP43" s="1">
        <f t="shared" si="7"/>
        <v>0</v>
      </c>
      <c r="AQ43" s="1">
        <f t="shared" si="7"/>
        <v>0</v>
      </c>
      <c r="AR43" s="1">
        <f t="shared" si="7"/>
        <v>0</v>
      </c>
      <c r="AS43" s="1">
        <f t="shared" si="7"/>
        <v>0</v>
      </c>
      <c r="AT43" s="1">
        <f t="shared" si="7"/>
        <v>0</v>
      </c>
      <c r="AU43" s="1">
        <f t="shared" si="7"/>
        <v>0</v>
      </c>
      <c r="AV43" s="1">
        <f t="shared" si="7"/>
        <v>0</v>
      </c>
      <c r="AW43" s="1">
        <f t="shared" si="7"/>
        <v>49.799999999999898</v>
      </c>
      <c r="AX43" s="1">
        <f t="shared" si="7"/>
        <v>0</v>
      </c>
      <c r="AY43" s="1">
        <f t="shared" si="7"/>
        <v>1966</v>
      </c>
      <c r="AZ43" s="1">
        <f t="shared" si="7"/>
        <v>12284</v>
      </c>
      <c r="BA43" s="1">
        <f>SUM(BA23:BA42)</f>
        <v>28081135.815456975</v>
      </c>
    </row>
    <row r="44" spans="1:53" ht="13.9" customHeight="1" x14ac:dyDescent="0.25"/>
  </sheetData>
  <conditionalFormatting sqref="A2:C19 E2:XFD19 A1:XFD1 A20:XFD1048576">
    <cfRule type="containsText" dxfId="149" priority="18" operator="containsText" text="BEDROCK">
      <formula>NOT(ISERROR(SEARCH("BEDROCK",A1)))</formula>
    </cfRule>
    <cfRule type="containsText" dxfId="148" priority="19" operator="containsText" text="CULLITE">
      <formula>NOT(ISERROR(SEARCH("CULLITE",A1)))</formula>
    </cfRule>
    <cfRule type="containsText" dxfId="147" priority="20" operator="containsText" text="ESPINOSA">
      <formula>NOT(ISERROR(SEARCH("ESPINOSA",A1)))</formula>
    </cfRule>
    <cfRule type="containsText" dxfId="146" priority="21" operator="containsText" text="ROBERTSON">
      <formula>NOT(ISERROR(SEARCH("ROBERTSON",A1)))</formula>
    </cfRule>
    <cfRule type="containsText" dxfId="145" priority="22" operator="containsText" text="HONEYMOON">
      <formula>NOT(ISERROR(SEARCH("HONEYMOON",A1)))</formula>
    </cfRule>
    <cfRule type="containsText" dxfId="144" priority="23" operator="containsText" text="HEALEY">
      <formula>NOT(ISERROR(SEARCH("HEALEY",A1)))</formula>
    </cfRule>
    <cfRule type="containsText" dxfId="143" priority="24" operator="containsText" text="HERBERT">
      <formula>NOT(ISERROR(SEARCH("HERBERT",A1)))</formula>
    </cfRule>
    <cfRule type="cellIs" dxfId="142" priority="25" operator="equal">
      <formula>"PACHENA"</formula>
    </cfRule>
    <cfRule type="containsText" dxfId="141" priority="26" operator="containsText" text="OPEN WATER">
      <formula>NOT(ISERROR(SEARCH("OPEN WATER",A1)))</formula>
    </cfRule>
    <cfRule type="cellIs" dxfId="140" priority="27" operator="equal">
      <formula>"ARTLISH"</formula>
    </cfRule>
    <cfRule type="containsText" dxfId="139" priority="28" operator="containsText" text="REEGAN">
      <formula>NOT(ISERROR(SEARCH("REEGAN",A1)))</formula>
    </cfRule>
    <cfRule type="containsText" dxfId="138" priority="29" operator="containsText" text="QUIMPER">
      <formula>NOT(ISERROR(SEARCH("QUIMPER",A1)))</formula>
    </cfRule>
    <cfRule type="containsText" dxfId="137" priority="30" operator="containsText" text="ZEBRIO">
      <formula>NOT(ISERROR(SEARCH("ZEBRIO",A1)))</formula>
    </cfRule>
    <cfRule type="containsText" dxfId="136" priority="31" operator="containsText" text="FLEETWOOD">
      <formula>NOT(ISERROR(SEARCH("FLEETWOOD",A1)))</formula>
    </cfRule>
    <cfRule type="containsText" dxfId="135" priority="32" operator="containsText" text="ROSSITER">
      <formula>NOT(ISERROR(SEARCH("ROSSITER",A1)))</formula>
    </cfRule>
    <cfRule type="containsText" dxfId="134" priority="33" operator="containsText" text="STRATA">
      <formula>NOT(ISERROR(SEARCH("STRATA",A1)))</formula>
    </cfRule>
  </conditionalFormatting>
  <conditionalFormatting sqref="A19">
    <cfRule type="containsText" dxfId="133" priority="17" operator="containsText" text="KILDONAN">
      <formula>NOT(ISERROR(SEARCH("KILDONAN",A19)))</formula>
    </cfRule>
  </conditionalFormatting>
  <conditionalFormatting sqref="D2:D19">
    <cfRule type="containsText" dxfId="132" priority="1" operator="containsText" text="BEDROCK">
      <formula>NOT(ISERROR(SEARCH("BEDROCK",D2)))</formula>
    </cfRule>
    <cfRule type="containsText" dxfId="131" priority="2" operator="containsText" text="CULLITE">
      <formula>NOT(ISERROR(SEARCH("CULLITE",D2)))</formula>
    </cfRule>
    <cfRule type="containsText" dxfId="130" priority="3" operator="containsText" text="ESPINOSA">
      <formula>NOT(ISERROR(SEARCH("ESPINOSA",D2)))</formula>
    </cfRule>
    <cfRule type="containsText" dxfId="129" priority="4" operator="containsText" text="ROBERTSON">
      <formula>NOT(ISERROR(SEARCH("ROBERTSON",D2)))</formula>
    </cfRule>
    <cfRule type="containsText" dxfId="128" priority="5" operator="containsText" text="HONEYMOON">
      <formula>NOT(ISERROR(SEARCH("HONEYMOON",D2)))</formula>
    </cfRule>
    <cfRule type="containsText" dxfId="127" priority="6" operator="containsText" text="HEALEY">
      <formula>NOT(ISERROR(SEARCH("HEALEY",D2)))</formula>
    </cfRule>
    <cfRule type="containsText" dxfId="126" priority="7" operator="containsText" text="HERBERT">
      <formula>NOT(ISERROR(SEARCH("HERBERT",D2)))</formula>
    </cfRule>
    <cfRule type="cellIs" dxfId="125" priority="8" operator="equal">
      <formula>"PACHENA"</formula>
    </cfRule>
    <cfRule type="containsText" dxfId="124" priority="9" operator="containsText" text="OPEN WATER">
      <formula>NOT(ISERROR(SEARCH("OPEN WATER",D2)))</formula>
    </cfRule>
    <cfRule type="cellIs" dxfId="123" priority="10" operator="equal">
      <formula>"ARTLISH"</formula>
    </cfRule>
    <cfRule type="containsText" dxfId="122" priority="11" operator="containsText" text="REEGAN">
      <formula>NOT(ISERROR(SEARCH("REEGAN",D2)))</formula>
    </cfRule>
    <cfRule type="containsText" dxfId="121" priority="12" operator="containsText" text="QUIMPER">
      <formula>NOT(ISERROR(SEARCH("QUIMPER",D2)))</formula>
    </cfRule>
    <cfRule type="containsText" dxfId="120" priority="13" operator="containsText" text="ZEBRIO">
      <formula>NOT(ISERROR(SEARCH("ZEBRIO",D2)))</formula>
    </cfRule>
    <cfRule type="containsText" dxfId="119" priority="14" operator="containsText" text="FLEETWOOD">
      <formula>NOT(ISERROR(SEARCH("FLEETWOOD",D2)))</formula>
    </cfRule>
    <cfRule type="containsText" dxfId="118" priority="15" operator="containsText" text="ROSSITER">
      <formula>NOT(ISERROR(SEARCH("ROSSITER",D2)))</formula>
    </cfRule>
    <cfRule type="containsText" dxfId="117" priority="16" operator="containsText" text="STRATA">
      <formula>NOT(ISERROR(SEARCH("STRATA",D2)))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44"/>
  <sheetViews>
    <sheetView workbookViewId="0">
      <selection activeCell="C3" sqref="C3:C20"/>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183</v>
      </c>
    </row>
    <row r="2" spans="1:4" x14ac:dyDescent="0.25">
      <c r="A2" s="1" t="s">
        <v>153</v>
      </c>
      <c r="B2" s="1" t="s">
        <v>154</v>
      </c>
      <c r="C2" s="1" t="s">
        <v>155</v>
      </c>
      <c r="D2" s="1"/>
    </row>
    <row r="3" spans="1:4" x14ac:dyDescent="0.25">
      <c r="A3" s="4" t="s">
        <v>48</v>
      </c>
      <c r="B3">
        <f>SUM(C23)</f>
        <v>2873344.325285994</v>
      </c>
      <c r="C3" s="2">
        <f t="shared" ref="C3:C19" si="0">B3/$B$20</f>
        <v>0.14112651739432705</v>
      </c>
    </row>
    <row r="4" spans="1:4" x14ac:dyDescent="0.25">
      <c r="A4" s="4" t="s">
        <v>66</v>
      </c>
      <c r="B4">
        <f>SUM(C24,E28,E29,E31)</f>
        <v>2994010.0368429963</v>
      </c>
      <c r="C4" s="2">
        <f t="shared" si="0"/>
        <v>0.14705310666213195</v>
      </c>
    </row>
    <row r="5" spans="1:4" x14ac:dyDescent="0.25">
      <c r="A5" s="4" t="s">
        <v>73</v>
      </c>
      <c r="B5">
        <f>SUM(C25)</f>
        <v>1304235.132402</v>
      </c>
      <c r="C5" s="2">
        <f t="shared" si="0"/>
        <v>6.4058512054904149E-2</v>
      </c>
    </row>
    <row r="6" spans="1:4" x14ac:dyDescent="0.25">
      <c r="A6" s="4" t="s">
        <v>76</v>
      </c>
      <c r="B6">
        <f>SUM(C26,C27,E25,E37)</f>
        <v>1744679.6607397988</v>
      </c>
      <c r="C6" s="2">
        <f t="shared" si="0"/>
        <v>8.5691283958603398E-2</v>
      </c>
    </row>
    <row r="7" spans="1:4" x14ac:dyDescent="0.25">
      <c r="A7" s="4" t="s">
        <v>56</v>
      </c>
      <c r="B7">
        <f>SUM(C28,C29,E23,E24)</f>
        <v>5268335.45930799</v>
      </c>
      <c r="C7" s="2">
        <f t="shared" si="0"/>
        <v>0.25875834973700051</v>
      </c>
    </row>
    <row r="8" spans="1:4" x14ac:dyDescent="0.25">
      <c r="A8" s="4" t="s">
        <v>94</v>
      </c>
      <c r="B8">
        <f>SUM(C31)</f>
        <v>776611.10489399999</v>
      </c>
      <c r="C8" s="2">
        <f t="shared" si="0"/>
        <v>3.8143851970313968E-2</v>
      </c>
    </row>
    <row r="9" spans="1:4" x14ac:dyDescent="0.25">
      <c r="A9" s="4" t="s">
        <v>107</v>
      </c>
      <c r="B9">
        <f>SUM(C32)</f>
        <v>741320.46736000013</v>
      </c>
      <c r="C9" s="2">
        <f t="shared" si="0"/>
        <v>3.6410525153903549E-2</v>
      </c>
    </row>
    <row r="10" spans="1:4" x14ac:dyDescent="0.25">
      <c r="A10" s="4" t="s">
        <v>113</v>
      </c>
      <c r="B10">
        <f>SUM(C33)</f>
        <v>39513.242774999897</v>
      </c>
      <c r="C10" s="2">
        <f t="shared" si="0"/>
        <v>1.9407233218515345E-3</v>
      </c>
    </row>
    <row r="11" spans="1:4" x14ac:dyDescent="0.25">
      <c r="A11" s="4" t="s">
        <v>84</v>
      </c>
      <c r="B11">
        <f>SUM(C35,C37,E26,E27,E32)</f>
        <v>889252.15668129933</v>
      </c>
      <c r="C11" s="2">
        <f t="shared" si="0"/>
        <v>4.367630389905848E-2</v>
      </c>
    </row>
    <row r="12" spans="1:4" x14ac:dyDescent="0.25">
      <c r="A12" s="4" t="s">
        <v>120</v>
      </c>
      <c r="B12">
        <f>SUM(C36,E34)</f>
        <v>1729043.5495311937</v>
      </c>
      <c r="C12" s="2">
        <f t="shared" si="0"/>
        <v>8.4923304325587715E-2</v>
      </c>
    </row>
    <row r="13" spans="1:4" x14ac:dyDescent="0.25">
      <c r="A13" s="4" t="s">
        <v>123</v>
      </c>
      <c r="B13">
        <f>SUM(C34,E36)</f>
        <v>1234265.0527491958</v>
      </c>
      <c r="C13" s="2">
        <f t="shared" si="0"/>
        <v>6.0621877755177106E-2</v>
      </c>
    </row>
    <row r="14" spans="1:4" x14ac:dyDescent="0.25">
      <c r="A14" s="4" t="s">
        <v>100</v>
      </c>
      <c r="B14">
        <f>SUM(G31)</f>
        <v>129435.18414900001</v>
      </c>
      <c r="C14" s="2">
        <f t="shared" si="0"/>
        <v>6.3573086617189955E-3</v>
      </c>
    </row>
    <row r="15" spans="1:4" x14ac:dyDescent="0.25">
      <c r="A15" s="4" t="s">
        <v>149</v>
      </c>
      <c r="C15" s="2">
        <f t="shared" si="0"/>
        <v>0</v>
      </c>
    </row>
    <row r="16" spans="1:4" x14ac:dyDescent="0.25">
      <c r="A16" s="4" t="s">
        <v>79</v>
      </c>
      <c r="B16">
        <f>SUM(E35,G25,G32)</f>
        <v>454592.58454300009</v>
      </c>
      <c r="C16" s="2">
        <f t="shared" si="0"/>
        <v>2.2327664570257939E-2</v>
      </c>
    </row>
    <row r="17" spans="1:54" x14ac:dyDescent="0.25">
      <c r="A17" s="4" t="s">
        <v>131</v>
      </c>
      <c r="B17">
        <f>SUM(G34)</f>
        <v>122354.02959259979</v>
      </c>
      <c r="C17" s="2">
        <f t="shared" si="0"/>
        <v>6.0095123071779279E-3</v>
      </c>
    </row>
    <row r="18" spans="1:54" x14ac:dyDescent="0.25">
      <c r="A18" s="4" t="s">
        <v>140</v>
      </c>
      <c r="C18" s="2">
        <f t="shared" si="0"/>
        <v>0</v>
      </c>
    </row>
    <row r="19" spans="1:54" x14ac:dyDescent="0.25">
      <c r="A19" s="5" t="s">
        <v>87</v>
      </c>
      <c r="B19">
        <f>SUM(G26)</f>
        <v>59067.754841899899</v>
      </c>
      <c r="C19" s="2">
        <f t="shared" si="0"/>
        <v>2.9011582279856131E-3</v>
      </c>
    </row>
    <row r="20" spans="1:54" x14ac:dyDescent="0.25">
      <c r="A20" s="1" t="s">
        <v>156</v>
      </c>
      <c r="B20" s="1">
        <f>SUM(B3:B19)</f>
        <v>20360059.74169597</v>
      </c>
      <c r="C20" s="3">
        <f>SUM(C3:C19)</f>
        <v>1</v>
      </c>
    </row>
    <row r="21" spans="1:54" x14ac:dyDescent="0.25">
      <c r="A21" s="1"/>
      <c r="B21" s="1"/>
      <c r="C21" s="3"/>
    </row>
    <row r="22" spans="1:54" x14ac:dyDescent="0.25">
      <c r="A22" t="s">
        <v>164</v>
      </c>
      <c r="B22" t="s">
        <v>158</v>
      </c>
      <c r="C22" t="s">
        <v>152</v>
      </c>
      <c r="D22" t="s">
        <v>159</v>
      </c>
      <c r="E22" t="s">
        <v>152</v>
      </c>
      <c r="F22" t="s">
        <v>160</v>
      </c>
      <c r="G22" t="s">
        <v>152</v>
      </c>
      <c r="H22" t="s">
        <v>0</v>
      </c>
      <c r="I22" t="s">
        <v>1</v>
      </c>
      <c r="J22" t="s">
        <v>2</v>
      </c>
      <c r="K22" t="s">
        <v>3</v>
      </c>
      <c r="L22" t="s">
        <v>4</v>
      </c>
      <c r="M22" t="s">
        <v>5</v>
      </c>
      <c r="N22" t="s">
        <v>6</v>
      </c>
      <c r="O22" t="s">
        <v>7</v>
      </c>
      <c r="P22" t="s">
        <v>8</v>
      </c>
      <c r="Q22" t="s">
        <v>9</v>
      </c>
      <c r="R22" t="s">
        <v>10</v>
      </c>
      <c r="S22" t="s">
        <v>11</v>
      </c>
      <c r="T22" t="s">
        <v>12</v>
      </c>
      <c r="U22" t="s">
        <v>13</v>
      </c>
      <c r="V22" t="s">
        <v>14</v>
      </c>
      <c r="W22" t="s">
        <v>15</v>
      </c>
      <c r="X22" t="s">
        <v>16</v>
      </c>
      <c r="Y22" t="s">
        <v>17</v>
      </c>
      <c r="Z22" t="s">
        <v>18</v>
      </c>
      <c r="AA22" t="s">
        <v>19</v>
      </c>
      <c r="AB22" t="s">
        <v>20</v>
      </c>
      <c r="AC22" t="s">
        <v>21</v>
      </c>
      <c r="AD22" t="s">
        <v>22</v>
      </c>
      <c r="AE22" t="s">
        <v>23</v>
      </c>
      <c r="AF22" t="s">
        <v>24</v>
      </c>
      <c r="AG22" t="s">
        <v>25</v>
      </c>
      <c r="AH22" t="s">
        <v>26</v>
      </c>
      <c r="AI22" t="s">
        <v>27</v>
      </c>
      <c r="AJ22" t="s">
        <v>28</v>
      </c>
      <c r="AK22" t="s">
        <v>29</v>
      </c>
      <c r="AL22" t="s">
        <v>30</v>
      </c>
      <c r="AM22" t="s">
        <v>31</v>
      </c>
      <c r="AN22" t="s">
        <v>32</v>
      </c>
      <c r="AO22" t="s">
        <v>33</v>
      </c>
      <c r="AP22" t="s">
        <v>34</v>
      </c>
      <c r="AQ22" t="s">
        <v>35</v>
      </c>
      <c r="AR22" t="s">
        <v>36</v>
      </c>
      <c r="AS22" t="s">
        <v>37</v>
      </c>
      <c r="AT22" t="s">
        <v>38</v>
      </c>
      <c r="AU22" t="s">
        <v>39</v>
      </c>
      <c r="AV22" t="s">
        <v>40</v>
      </c>
      <c r="AW22" t="s">
        <v>41</v>
      </c>
      <c r="AX22" t="s">
        <v>42</v>
      </c>
      <c r="AY22" t="s">
        <v>43</v>
      </c>
      <c r="AZ22" t="s">
        <v>44</v>
      </c>
      <c r="BA22" t="s">
        <v>45</v>
      </c>
      <c r="BB22" t="s">
        <v>46</v>
      </c>
    </row>
    <row r="23" spans="1:54" x14ac:dyDescent="0.25">
      <c r="B23" t="str">
        <f>I23</f>
        <v>STRATA</v>
      </c>
      <c r="C23">
        <f>(J23/100)*BA23</f>
        <v>2873344.325285994</v>
      </c>
      <c r="D23" t="str">
        <f>W23</f>
        <v>QUIMPER</v>
      </c>
      <c r="E23">
        <f t="shared" ref="E23:E42" si="1">(X23/100)*BA23</f>
        <v>1915562.8835239962</v>
      </c>
      <c r="F23" t="str">
        <f>AK23</f>
        <v xml:space="preserve"> </v>
      </c>
      <c r="G23">
        <f>(AL23/100)*BA23</f>
        <v>0</v>
      </c>
      <c r="H23" t="s">
        <v>47</v>
      </c>
      <c r="I23" t="s">
        <v>48</v>
      </c>
      <c r="J23">
        <v>60</v>
      </c>
      <c r="K23" t="s">
        <v>49</v>
      </c>
      <c r="L23" t="s">
        <v>50</v>
      </c>
      <c r="M23" t="s">
        <v>50</v>
      </c>
      <c r="N23" t="s">
        <v>51</v>
      </c>
      <c r="O23" t="s">
        <v>50</v>
      </c>
      <c r="P23" t="s">
        <v>52</v>
      </c>
      <c r="Q23" t="s">
        <v>53</v>
      </c>
      <c r="R23" t="s">
        <v>50</v>
      </c>
      <c r="S23" t="s">
        <v>54</v>
      </c>
      <c r="T23" t="s">
        <v>54</v>
      </c>
      <c r="U23">
        <v>0</v>
      </c>
      <c r="V23" t="s">
        <v>55</v>
      </c>
      <c r="W23" t="s">
        <v>56</v>
      </c>
      <c r="X23">
        <v>40</v>
      </c>
      <c r="Y23" t="s">
        <v>57</v>
      </c>
      <c r="Z23" t="s">
        <v>50</v>
      </c>
      <c r="AA23" t="s">
        <v>50</v>
      </c>
      <c r="AB23" t="s">
        <v>58</v>
      </c>
      <c r="AC23" t="s">
        <v>50</v>
      </c>
      <c r="AD23" t="s">
        <v>59</v>
      </c>
      <c r="AE23" t="s">
        <v>54</v>
      </c>
      <c r="AF23" t="s">
        <v>50</v>
      </c>
      <c r="AG23" t="s">
        <v>60</v>
      </c>
      <c r="AH23" t="s">
        <v>61</v>
      </c>
      <c r="AI23">
        <v>49.799999999999898</v>
      </c>
      <c r="AJ23" t="s">
        <v>62</v>
      </c>
      <c r="AK23" t="s">
        <v>50</v>
      </c>
      <c r="AL23">
        <v>0</v>
      </c>
      <c r="AM23" t="s">
        <v>50</v>
      </c>
      <c r="AN23" t="s">
        <v>50</v>
      </c>
      <c r="AO23" t="s">
        <v>50</v>
      </c>
      <c r="AP23" t="s">
        <v>50</v>
      </c>
      <c r="AQ23" t="s">
        <v>50</v>
      </c>
      <c r="AR23" t="s">
        <v>50</v>
      </c>
      <c r="AS23" t="s">
        <v>50</v>
      </c>
      <c r="AT23" t="s">
        <v>50</v>
      </c>
      <c r="AU23" t="s">
        <v>50</v>
      </c>
      <c r="AV23" t="s">
        <v>54</v>
      </c>
      <c r="AW23">
        <v>0</v>
      </c>
      <c r="AX23" t="s">
        <v>50</v>
      </c>
      <c r="AY23">
        <v>240</v>
      </c>
      <c r="AZ23">
        <v>1386</v>
      </c>
      <c r="BA23">
        <v>4788907.2088099904</v>
      </c>
      <c r="BB23" t="s">
        <v>129</v>
      </c>
    </row>
    <row r="24" spans="1:54" x14ac:dyDescent="0.25">
      <c r="B24" t="str">
        <f t="shared" ref="B24:B42" si="2">I24</f>
        <v>ROSSITER</v>
      </c>
      <c r="C24">
        <f>(J24/100)*BA24</f>
        <v>666940.98097200005</v>
      </c>
      <c r="D24" t="str">
        <f t="shared" ref="D24:D42" si="3">W24</f>
        <v>QUIMPER</v>
      </c>
      <c r="E24">
        <f t="shared" si="1"/>
        <v>444627.32064800005</v>
      </c>
      <c r="F24" t="str">
        <f t="shared" ref="F24:F42" si="4">AK24</f>
        <v xml:space="preserve"> </v>
      </c>
      <c r="G24">
        <f t="shared" ref="G24:G42" si="5">(AL24/100)*BA24</f>
        <v>0</v>
      </c>
      <c r="H24" t="s">
        <v>65</v>
      </c>
      <c r="I24" t="s">
        <v>66</v>
      </c>
      <c r="J24">
        <v>60</v>
      </c>
      <c r="K24" t="s">
        <v>67</v>
      </c>
      <c r="L24" t="s">
        <v>50</v>
      </c>
      <c r="M24" t="s">
        <v>68</v>
      </c>
      <c r="N24" t="s">
        <v>51</v>
      </c>
      <c r="O24" t="s">
        <v>50</v>
      </c>
      <c r="P24" t="s">
        <v>52</v>
      </c>
      <c r="Q24" t="s">
        <v>69</v>
      </c>
      <c r="R24" t="s">
        <v>50</v>
      </c>
      <c r="S24" t="s">
        <v>60</v>
      </c>
      <c r="T24" t="s">
        <v>61</v>
      </c>
      <c r="U24">
        <v>33.284999999999897</v>
      </c>
      <c r="V24" t="s">
        <v>70</v>
      </c>
      <c r="W24" t="s">
        <v>56</v>
      </c>
      <c r="X24">
        <v>40</v>
      </c>
      <c r="Y24" t="s">
        <v>57</v>
      </c>
      <c r="Z24" t="s">
        <v>50</v>
      </c>
      <c r="AA24" t="s">
        <v>50</v>
      </c>
      <c r="AB24" t="s">
        <v>58</v>
      </c>
      <c r="AC24" t="s">
        <v>50</v>
      </c>
      <c r="AD24" t="s">
        <v>59</v>
      </c>
      <c r="AE24" t="s">
        <v>54</v>
      </c>
      <c r="AF24" t="s">
        <v>50</v>
      </c>
      <c r="AG24" t="s">
        <v>60</v>
      </c>
      <c r="AH24" t="s">
        <v>61</v>
      </c>
      <c r="AI24">
        <v>49.799999999999898</v>
      </c>
      <c r="AJ24" t="s">
        <v>62</v>
      </c>
      <c r="AK24" t="s">
        <v>50</v>
      </c>
      <c r="AL24">
        <v>0</v>
      </c>
      <c r="AM24" t="s">
        <v>50</v>
      </c>
      <c r="AN24" t="s">
        <v>50</v>
      </c>
      <c r="AO24" t="s">
        <v>50</v>
      </c>
      <c r="AP24" t="s">
        <v>50</v>
      </c>
      <c r="AQ24" t="s">
        <v>50</v>
      </c>
      <c r="AR24" t="s">
        <v>50</v>
      </c>
      <c r="AS24" t="s">
        <v>50</v>
      </c>
      <c r="AT24" t="s">
        <v>50</v>
      </c>
      <c r="AU24" t="s">
        <v>50</v>
      </c>
      <c r="AV24" t="s">
        <v>54</v>
      </c>
      <c r="AW24">
        <v>0</v>
      </c>
      <c r="AX24" t="s">
        <v>50</v>
      </c>
      <c r="AY24">
        <v>254</v>
      </c>
      <c r="AZ24">
        <v>1495</v>
      </c>
      <c r="BA24">
        <v>1111568.30162</v>
      </c>
      <c r="BB24" t="s">
        <v>129</v>
      </c>
    </row>
    <row r="25" spans="1:54" x14ac:dyDescent="0.25">
      <c r="B25" t="str">
        <f t="shared" si="2"/>
        <v>FLEETWOOD</v>
      </c>
      <c r="C25">
        <f t="shared" ref="C25:C42" si="6">(J25/100)*BA25</f>
        <v>1304235.132402</v>
      </c>
      <c r="D25" t="str">
        <f t="shared" si="3"/>
        <v>ZEBRIO</v>
      </c>
      <c r="E25">
        <f t="shared" si="1"/>
        <v>652117.56620100001</v>
      </c>
      <c r="F25" t="str">
        <f t="shared" si="4"/>
        <v>ESPINOSA</v>
      </c>
      <c r="G25">
        <f t="shared" si="5"/>
        <v>217372.52206700004</v>
      </c>
      <c r="H25" t="s">
        <v>72</v>
      </c>
      <c r="I25" t="s">
        <v>73</v>
      </c>
      <c r="J25">
        <v>60</v>
      </c>
      <c r="K25" t="s">
        <v>74</v>
      </c>
      <c r="L25" t="s">
        <v>50</v>
      </c>
      <c r="M25" t="s">
        <v>50</v>
      </c>
      <c r="N25" t="s">
        <v>58</v>
      </c>
      <c r="O25" t="s">
        <v>50</v>
      </c>
      <c r="P25" t="s">
        <v>59</v>
      </c>
      <c r="Q25" t="s">
        <v>50</v>
      </c>
      <c r="R25" t="s">
        <v>50</v>
      </c>
      <c r="S25" t="s">
        <v>54</v>
      </c>
      <c r="T25" t="s">
        <v>54</v>
      </c>
      <c r="U25">
        <v>0</v>
      </c>
      <c r="V25" t="s">
        <v>75</v>
      </c>
      <c r="W25" t="s">
        <v>76</v>
      </c>
      <c r="X25">
        <v>30</v>
      </c>
      <c r="Y25" t="s">
        <v>77</v>
      </c>
      <c r="Z25" t="s">
        <v>50</v>
      </c>
      <c r="AA25" t="s">
        <v>50</v>
      </c>
      <c r="AB25" t="s">
        <v>51</v>
      </c>
      <c r="AC25" t="s">
        <v>50</v>
      </c>
      <c r="AD25" t="s">
        <v>52</v>
      </c>
      <c r="AE25" t="s">
        <v>50</v>
      </c>
      <c r="AF25" t="s">
        <v>50</v>
      </c>
      <c r="AG25" t="s">
        <v>54</v>
      </c>
      <c r="AH25" t="s">
        <v>54</v>
      </c>
      <c r="AI25">
        <v>0</v>
      </c>
      <c r="AJ25" t="s">
        <v>78</v>
      </c>
      <c r="AK25" t="s">
        <v>79</v>
      </c>
      <c r="AL25">
        <v>10</v>
      </c>
      <c r="AM25" t="s">
        <v>80</v>
      </c>
      <c r="AN25" t="s">
        <v>50</v>
      </c>
      <c r="AO25" t="s">
        <v>50</v>
      </c>
      <c r="AP25" t="s">
        <v>58</v>
      </c>
      <c r="AQ25" t="s">
        <v>50</v>
      </c>
      <c r="AR25" t="s">
        <v>81</v>
      </c>
      <c r="AS25" t="s">
        <v>50</v>
      </c>
      <c r="AT25" t="s">
        <v>50</v>
      </c>
      <c r="AU25" t="s">
        <v>54</v>
      </c>
      <c r="AV25" t="s">
        <v>54</v>
      </c>
      <c r="AW25">
        <v>0</v>
      </c>
      <c r="AX25" t="s">
        <v>82</v>
      </c>
      <c r="AY25">
        <v>262</v>
      </c>
      <c r="AZ25">
        <v>1549</v>
      </c>
      <c r="BA25">
        <v>2173725.2206700002</v>
      </c>
      <c r="BB25" t="s">
        <v>129</v>
      </c>
    </row>
    <row r="26" spans="1:54" x14ac:dyDescent="0.25">
      <c r="B26" t="str">
        <f t="shared" si="2"/>
        <v>ZEBRIO</v>
      </c>
      <c r="C26">
        <f t="shared" si="6"/>
        <v>472542.0387351992</v>
      </c>
      <c r="D26" t="str">
        <f t="shared" si="3"/>
        <v>PACHENA</v>
      </c>
      <c r="E26">
        <f t="shared" si="1"/>
        <v>59067.754841899899</v>
      </c>
      <c r="F26" t="str">
        <f t="shared" si="4"/>
        <v>KILDONAN</v>
      </c>
      <c r="G26">
        <f t="shared" si="5"/>
        <v>59067.754841899899</v>
      </c>
      <c r="H26" t="s">
        <v>83</v>
      </c>
      <c r="I26" t="s">
        <v>76</v>
      </c>
      <c r="J26">
        <v>80</v>
      </c>
      <c r="K26" t="s">
        <v>77</v>
      </c>
      <c r="L26" t="s">
        <v>50</v>
      </c>
      <c r="M26" t="s">
        <v>50</v>
      </c>
      <c r="N26" t="s">
        <v>51</v>
      </c>
      <c r="O26" t="s">
        <v>50</v>
      </c>
      <c r="P26" t="s">
        <v>52</v>
      </c>
      <c r="Q26" t="s">
        <v>50</v>
      </c>
      <c r="R26" t="s">
        <v>50</v>
      </c>
      <c r="S26" t="s">
        <v>54</v>
      </c>
      <c r="T26" t="s">
        <v>54</v>
      </c>
      <c r="U26">
        <v>0</v>
      </c>
      <c r="V26" t="s">
        <v>78</v>
      </c>
      <c r="W26" t="s">
        <v>84</v>
      </c>
      <c r="X26">
        <v>10</v>
      </c>
      <c r="Y26" t="s">
        <v>85</v>
      </c>
      <c r="Z26" t="s">
        <v>50</v>
      </c>
      <c r="AA26" t="s">
        <v>50</v>
      </c>
      <c r="AB26" t="s">
        <v>51</v>
      </c>
      <c r="AC26" t="s">
        <v>50</v>
      </c>
      <c r="AD26" t="s">
        <v>59</v>
      </c>
      <c r="AE26" t="s">
        <v>50</v>
      </c>
      <c r="AF26" t="s">
        <v>50</v>
      </c>
      <c r="AG26" t="s">
        <v>54</v>
      </c>
      <c r="AH26" t="s">
        <v>54</v>
      </c>
      <c r="AI26">
        <v>0</v>
      </c>
      <c r="AJ26" t="s">
        <v>86</v>
      </c>
      <c r="AK26" t="s">
        <v>87</v>
      </c>
      <c r="AL26">
        <v>10</v>
      </c>
      <c r="AM26" t="s">
        <v>88</v>
      </c>
      <c r="AN26" t="s">
        <v>50</v>
      </c>
      <c r="AO26" t="s">
        <v>50</v>
      </c>
      <c r="AP26" t="s">
        <v>51</v>
      </c>
      <c r="AQ26" t="s">
        <v>50</v>
      </c>
      <c r="AR26" t="s">
        <v>52</v>
      </c>
      <c r="AS26" t="s">
        <v>50</v>
      </c>
      <c r="AT26" t="s">
        <v>50</v>
      </c>
      <c r="AU26" t="s">
        <v>54</v>
      </c>
      <c r="AV26" t="s">
        <v>54</v>
      </c>
      <c r="AW26">
        <v>0</v>
      </c>
      <c r="AX26" t="s">
        <v>89</v>
      </c>
      <c r="AY26">
        <v>254</v>
      </c>
      <c r="AZ26">
        <v>1475</v>
      </c>
      <c r="BA26">
        <v>590677.54841899895</v>
      </c>
      <c r="BB26" t="s">
        <v>129</v>
      </c>
    </row>
    <row r="27" spans="1:54" x14ac:dyDescent="0.25">
      <c r="B27" t="str">
        <f t="shared" si="2"/>
        <v>ZEBRIO</v>
      </c>
      <c r="C27">
        <f t="shared" si="6"/>
        <v>327474.59709600004</v>
      </c>
      <c r="D27" t="str">
        <f t="shared" si="3"/>
        <v>PACHENA</v>
      </c>
      <c r="E27">
        <f t="shared" si="1"/>
        <v>81868.64927400001</v>
      </c>
      <c r="F27" t="str">
        <f t="shared" si="4"/>
        <v xml:space="preserve"> </v>
      </c>
      <c r="G27">
        <f t="shared" si="5"/>
        <v>0</v>
      </c>
      <c r="H27" t="s">
        <v>90</v>
      </c>
      <c r="I27" t="s">
        <v>76</v>
      </c>
      <c r="J27">
        <v>80</v>
      </c>
      <c r="K27" t="s">
        <v>77</v>
      </c>
      <c r="L27" t="s">
        <v>50</v>
      </c>
      <c r="M27" t="s">
        <v>50</v>
      </c>
      <c r="N27" t="s">
        <v>51</v>
      </c>
      <c r="O27" t="s">
        <v>50</v>
      </c>
      <c r="P27" t="s">
        <v>52</v>
      </c>
      <c r="Q27" t="s">
        <v>50</v>
      </c>
      <c r="R27" t="s">
        <v>50</v>
      </c>
      <c r="S27" t="s">
        <v>54</v>
      </c>
      <c r="T27" t="s">
        <v>54</v>
      </c>
      <c r="U27">
        <v>0</v>
      </c>
      <c r="V27" t="s">
        <v>78</v>
      </c>
      <c r="W27" t="s">
        <v>84</v>
      </c>
      <c r="X27">
        <v>20</v>
      </c>
      <c r="Y27" t="s">
        <v>85</v>
      </c>
      <c r="Z27" t="s">
        <v>50</v>
      </c>
      <c r="AA27" t="s">
        <v>50</v>
      </c>
      <c r="AB27" t="s">
        <v>51</v>
      </c>
      <c r="AC27" t="s">
        <v>50</v>
      </c>
      <c r="AD27" t="s">
        <v>59</v>
      </c>
      <c r="AE27" t="s">
        <v>50</v>
      </c>
      <c r="AF27" t="s">
        <v>50</v>
      </c>
      <c r="AG27" t="s">
        <v>54</v>
      </c>
      <c r="AH27" t="s">
        <v>54</v>
      </c>
      <c r="AI27">
        <v>0</v>
      </c>
      <c r="AJ27" t="s">
        <v>86</v>
      </c>
      <c r="AK27" t="s">
        <v>50</v>
      </c>
      <c r="AL27">
        <v>0</v>
      </c>
      <c r="AM27" t="s">
        <v>50</v>
      </c>
      <c r="AN27" t="s">
        <v>50</v>
      </c>
      <c r="AO27" t="s">
        <v>50</v>
      </c>
      <c r="AP27" t="s">
        <v>50</v>
      </c>
      <c r="AQ27" t="s">
        <v>50</v>
      </c>
      <c r="AR27" t="s">
        <v>50</v>
      </c>
      <c r="AS27" t="s">
        <v>50</v>
      </c>
      <c r="AT27" t="s">
        <v>50</v>
      </c>
      <c r="AU27" t="s">
        <v>50</v>
      </c>
      <c r="AV27" t="s">
        <v>54</v>
      </c>
      <c r="AW27">
        <v>0</v>
      </c>
      <c r="AX27" t="s">
        <v>50</v>
      </c>
      <c r="AY27">
        <v>239</v>
      </c>
      <c r="AZ27">
        <v>1338</v>
      </c>
      <c r="BA27">
        <v>409343.24637000001</v>
      </c>
      <c r="BB27" t="s">
        <v>129</v>
      </c>
    </row>
    <row r="28" spans="1:54" x14ac:dyDescent="0.25">
      <c r="B28" t="str">
        <f t="shared" si="2"/>
        <v>QUIMPER</v>
      </c>
      <c r="C28">
        <f t="shared" si="6"/>
        <v>1485641.801466</v>
      </c>
      <c r="D28" t="str">
        <f t="shared" si="3"/>
        <v>ROSSITER</v>
      </c>
      <c r="E28">
        <f t="shared" si="1"/>
        <v>990427.8676440001</v>
      </c>
      <c r="F28" t="str">
        <f t="shared" si="4"/>
        <v xml:space="preserve"> </v>
      </c>
      <c r="G28">
        <f t="shared" si="5"/>
        <v>0</v>
      </c>
      <c r="H28" t="s">
        <v>128</v>
      </c>
      <c r="I28" t="s">
        <v>56</v>
      </c>
      <c r="J28">
        <v>60</v>
      </c>
      <c r="K28" t="s">
        <v>57</v>
      </c>
      <c r="L28" t="s">
        <v>50</v>
      </c>
      <c r="M28" t="s">
        <v>50</v>
      </c>
      <c r="N28" t="s">
        <v>58</v>
      </c>
      <c r="O28" t="s">
        <v>50</v>
      </c>
      <c r="P28" t="s">
        <v>59</v>
      </c>
      <c r="Q28" t="s">
        <v>54</v>
      </c>
      <c r="R28" t="s">
        <v>50</v>
      </c>
      <c r="S28" t="s">
        <v>60</v>
      </c>
      <c r="T28" t="s">
        <v>61</v>
      </c>
      <c r="U28">
        <v>49.799999999999898</v>
      </c>
      <c r="V28" t="s">
        <v>62</v>
      </c>
      <c r="W28" t="s">
        <v>66</v>
      </c>
      <c r="X28">
        <v>40</v>
      </c>
      <c r="Y28" t="s">
        <v>67</v>
      </c>
      <c r="Z28" t="s">
        <v>50</v>
      </c>
      <c r="AA28" t="s">
        <v>68</v>
      </c>
      <c r="AB28" t="s">
        <v>51</v>
      </c>
      <c r="AC28" t="s">
        <v>50</v>
      </c>
      <c r="AD28" t="s">
        <v>52</v>
      </c>
      <c r="AE28" t="s">
        <v>69</v>
      </c>
      <c r="AF28" t="s">
        <v>50</v>
      </c>
      <c r="AG28" t="s">
        <v>60</v>
      </c>
      <c r="AH28" t="s">
        <v>61</v>
      </c>
      <c r="AI28">
        <v>33.284999999999897</v>
      </c>
      <c r="AJ28" t="s">
        <v>70</v>
      </c>
      <c r="AK28" t="s">
        <v>50</v>
      </c>
      <c r="AL28">
        <v>0</v>
      </c>
      <c r="AM28" t="s">
        <v>50</v>
      </c>
      <c r="AN28" t="s">
        <v>50</v>
      </c>
      <c r="AO28" t="s">
        <v>50</v>
      </c>
      <c r="AP28" t="s">
        <v>50</v>
      </c>
      <c r="AQ28" t="s">
        <v>50</v>
      </c>
      <c r="AR28" t="s">
        <v>50</v>
      </c>
      <c r="AS28" t="s">
        <v>50</v>
      </c>
      <c r="AT28" t="s">
        <v>50</v>
      </c>
      <c r="AU28" t="s">
        <v>50</v>
      </c>
      <c r="AV28" t="s">
        <v>54</v>
      </c>
      <c r="AW28">
        <v>0</v>
      </c>
      <c r="AX28" t="s">
        <v>50</v>
      </c>
      <c r="AY28">
        <v>234</v>
      </c>
      <c r="AZ28">
        <v>1323</v>
      </c>
      <c r="BA28">
        <v>2476069.6691100001</v>
      </c>
      <c r="BB28" t="s">
        <v>129</v>
      </c>
    </row>
    <row r="29" spans="1:54" x14ac:dyDescent="0.25">
      <c r="B29" t="str">
        <f t="shared" si="2"/>
        <v>QUIMPER</v>
      </c>
      <c r="C29">
        <f t="shared" si="6"/>
        <v>1422503.4536699939</v>
      </c>
      <c r="D29" t="str">
        <f t="shared" si="3"/>
        <v>ROSSITER</v>
      </c>
      <c r="E29">
        <f t="shared" si="1"/>
        <v>948335.63577999605</v>
      </c>
      <c r="F29" t="str">
        <f t="shared" si="4"/>
        <v xml:space="preserve"> </v>
      </c>
      <c r="G29">
        <f t="shared" si="5"/>
        <v>0</v>
      </c>
      <c r="H29" t="s">
        <v>91</v>
      </c>
      <c r="I29" t="s">
        <v>56</v>
      </c>
      <c r="J29">
        <v>60</v>
      </c>
      <c r="K29" t="s">
        <v>57</v>
      </c>
      <c r="L29" t="s">
        <v>50</v>
      </c>
      <c r="M29" t="s">
        <v>50</v>
      </c>
      <c r="N29" t="s">
        <v>58</v>
      </c>
      <c r="O29" t="s">
        <v>50</v>
      </c>
      <c r="P29" t="s">
        <v>59</v>
      </c>
      <c r="Q29" t="s">
        <v>54</v>
      </c>
      <c r="R29" t="s">
        <v>50</v>
      </c>
      <c r="S29" t="s">
        <v>60</v>
      </c>
      <c r="T29" t="s">
        <v>61</v>
      </c>
      <c r="U29">
        <v>49.799999999999898</v>
      </c>
      <c r="V29" t="s">
        <v>62</v>
      </c>
      <c r="W29" t="s">
        <v>66</v>
      </c>
      <c r="X29">
        <v>40</v>
      </c>
      <c r="Y29" t="s">
        <v>67</v>
      </c>
      <c r="Z29" t="s">
        <v>50</v>
      </c>
      <c r="AA29" t="s">
        <v>68</v>
      </c>
      <c r="AB29" t="s">
        <v>51</v>
      </c>
      <c r="AC29" t="s">
        <v>50</v>
      </c>
      <c r="AD29" t="s">
        <v>52</v>
      </c>
      <c r="AE29" t="s">
        <v>69</v>
      </c>
      <c r="AF29" t="s">
        <v>50</v>
      </c>
      <c r="AG29" t="s">
        <v>60</v>
      </c>
      <c r="AH29" t="s">
        <v>61</v>
      </c>
      <c r="AI29">
        <v>33.284999999999897</v>
      </c>
      <c r="AJ29" t="s">
        <v>70</v>
      </c>
      <c r="AK29" t="s">
        <v>50</v>
      </c>
      <c r="AL29">
        <v>0</v>
      </c>
      <c r="AM29" t="s">
        <v>50</v>
      </c>
      <c r="AN29" t="s">
        <v>50</v>
      </c>
      <c r="AO29" t="s">
        <v>50</v>
      </c>
      <c r="AP29" t="s">
        <v>50</v>
      </c>
      <c r="AQ29" t="s">
        <v>50</v>
      </c>
      <c r="AR29" t="s">
        <v>50</v>
      </c>
      <c r="AS29" t="s">
        <v>50</v>
      </c>
      <c r="AT29" t="s">
        <v>50</v>
      </c>
      <c r="AU29" t="s">
        <v>50</v>
      </c>
      <c r="AV29" t="s">
        <v>54</v>
      </c>
      <c r="AW29">
        <v>0</v>
      </c>
      <c r="AX29" t="s">
        <v>50</v>
      </c>
      <c r="AY29">
        <v>252</v>
      </c>
      <c r="AZ29">
        <v>1474</v>
      </c>
      <c r="BA29">
        <v>2370839.0894499901</v>
      </c>
      <c r="BB29" t="s">
        <v>129</v>
      </c>
    </row>
    <row r="30" spans="1:54" x14ac:dyDescent="0.25">
      <c r="B30" t="str">
        <f t="shared" si="2"/>
        <v xml:space="preserve"> </v>
      </c>
      <c r="C30">
        <f t="shared" si="6"/>
        <v>0</v>
      </c>
      <c r="D30" t="str">
        <f t="shared" si="3"/>
        <v xml:space="preserve"> </v>
      </c>
      <c r="E30">
        <f t="shared" si="1"/>
        <v>0</v>
      </c>
      <c r="F30" t="str">
        <f t="shared" si="4"/>
        <v xml:space="preserve"> </v>
      </c>
      <c r="G30">
        <f t="shared" si="5"/>
        <v>0</v>
      </c>
      <c r="H30" t="s">
        <v>92</v>
      </c>
      <c r="I30" t="s">
        <v>50</v>
      </c>
      <c r="J30">
        <v>0</v>
      </c>
      <c r="K30" t="s">
        <v>50</v>
      </c>
      <c r="L30" t="s">
        <v>50</v>
      </c>
      <c r="M30" t="s">
        <v>50</v>
      </c>
      <c r="N30" t="s">
        <v>50</v>
      </c>
      <c r="O30" t="s">
        <v>50</v>
      </c>
      <c r="P30" t="s">
        <v>50</v>
      </c>
      <c r="Q30" t="s">
        <v>50</v>
      </c>
      <c r="R30" t="s">
        <v>50</v>
      </c>
      <c r="S30" t="s">
        <v>50</v>
      </c>
      <c r="T30" t="s">
        <v>54</v>
      </c>
      <c r="U30">
        <v>0</v>
      </c>
      <c r="V30" t="s">
        <v>50</v>
      </c>
      <c r="W30" t="s">
        <v>50</v>
      </c>
      <c r="X30">
        <v>0</v>
      </c>
      <c r="Y30" t="s">
        <v>50</v>
      </c>
      <c r="Z30" t="s">
        <v>50</v>
      </c>
      <c r="AA30" t="s">
        <v>50</v>
      </c>
      <c r="AB30" t="s">
        <v>50</v>
      </c>
      <c r="AC30" t="s">
        <v>50</v>
      </c>
      <c r="AD30" t="s">
        <v>50</v>
      </c>
      <c r="AE30" t="s">
        <v>50</v>
      </c>
      <c r="AF30" t="s">
        <v>50</v>
      </c>
      <c r="AG30" t="s">
        <v>50</v>
      </c>
      <c r="AH30" t="s">
        <v>54</v>
      </c>
      <c r="AI30">
        <v>0</v>
      </c>
      <c r="AJ30" t="s">
        <v>50</v>
      </c>
      <c r="AK30" t="s">
        <v>50</v>
      </c>
      <c r="AL30">
        <v>0</v>
      </c>
      <c r="AM30" t="s">
        <v>50</v>
      </c>
      <c r="AN30" t="s">
        <v>50</v>
      </c>
      <c r="AO30" t="s">
        <v>50</v>
      </c>
      <c r="AP30" t="s">
        <v>50</v>
      </c>
      <c r="AQ30" t="s">
        <v>50</v>
      </c>
      <c r="AR30" t="s">
        <v>50</v>
      </c>
      <c r="AS30" t="s">
        <v>50</v>
      </c>
      <c r="AT30" t="s">
        <v>50</v>
      </c>
      <c r="AU30" t="s">
        <v>50</v>
      </c>
      <c r="AV30" t="s">
        <v>54</v>
      </c>
      <c r="AW30">
        <v>0</v>
      </c>
      <c r="AX30" t="s">
        <v>50</v>
      </c>
      <c r="AY30">
        <v>262</v>
      </c>
      <c r="AZ30">
        <v>1554</v>
      </c>
      <c r="BA30">
        <v>240142.882612999</v>
      </c>
      <c r="BB30" t="s">
        <v>129</v>
      </c>
    </row>
    <row r="31" spans="1:54" x14ac:dyDescent="0.25">
      <c r="B31" t="str">
        <f t="shared" si="2"/>
        <v>REEGAN</v>
      </c>
      <c r="C31">
        <f t="shared" si="6"/>
        <v>776611.10489399999</v>
      </c>
      <c r="D31" t="str">
        <f t="shared" si="3"/>
        <v>ROSSITER</v>
      </c>
      <c r="E31">
        <f t="shared" si="1"/>
        <v>388305.55244699999</v>
      </c>
      <c r="F31" t="str">
        <f t="shared" si="4"/>
        <v>HONEYMOON</v>
      </c>
      <c r="G31">
        <f t="shared" si="5"/>
        <v>129435.18414900001</v>
      </c>
      <c r="H31" t="s">
        <v>93</v>
      </c>
      <c r="I31" t="s">
        <v>94</v>
      </c>
      <c r="J31">
        <v>60</v>
      </c>
      <c r="K31" t="s">
        <v>95</v>
      </c>
      <c r="L31" t="s">
        <v>50</v>
      </c>
      <c r="M31" t="s">
        <v>68</v>
      </c>
      <c r="N31" t="s">
        <v>58</v>
      </c>
      <c r="O31" t="s">
        <v>50</v>
      </c>
      <c r="P31" t="s">
        <v>59</v>
      </c>
      <c r="Q31" t="s">
        <v>69</v>
      </c>
      <c r="R31" t="s">
        <v>50</v>
      </c>
      <c r="S31" t="s">
        <v>96</v>
      </c>
      <c r="T31" t="s">
        <v>97</v>
      </c>
      <c r="U31">
        <v>57.649999999999899</v>
      </c>
      <c r="V31" t="s">
        <v>98</v>
      </c>
      <c r="W31" t="s">
        <v>66</v>
      </c>
      <c r="X31">
        <v>30</v>
      </c>
      <c r="Y31" t="s">
        <v>67</v>
      </c>
      <c r="Z31" t="s">
        <v>50</v>
      </c>
      <c r="AA31" t="s">
        <v>68</v>
      </c>
      <c r="AB31" t="s">
        <v>51</v>
      </c>
      <c r="AC31" t="s">
        <v>50</v>
      </c>
      <c r="AD31" t="s">
        <v>52</v>
      </c>
      <c r="AE31" t="s">
        <v>69</v>
      </c>
      <c r="AF31" t="s">
        <v>50</v>
      </c>
      <c r="AG31" t="s">
        <v>60</v>
      </c>
      <c r="AH31" t="s">
        <v>61</v>
      </c>
      <c r="AI31">
        <v>33.284999999999897</v>
      </c>
      <c r="AJ31" t="s">
        <v>70</v>
      </c>
      <c r="AK31" t="s">
        <v>100</v>
      </c>
      <c r="AL31">
        <v>10</v>
      </c>
      <c r="AM31" t="s">
        <v>101</v>
      </c>
      <c r="AN31" t="s">
        <v>50</v>
      </c>
      <c r="AO31" t="s">
        <v>50</v>
      </c>
      <c r="AP31" t="s">
        <v>58</v>
      </c>
      <c r="AQ31" t="s">
        <v>50</v>
      </c>
      <c r="AR31" t="s">
        <v>102</v>
      </c>
      <c r="AS31" t="s">
        <v>54</v>
      </c>
      <c r="AT31" t="s">
        <v>50</v>
      </c>
      <c r="AU31" t="s">
        <v>103</v>
      </c>
      <c r="AV31" t="s">
        <v>61</v>
      </c>
      <c r="AW31">
        <v>18.93</v>
      </c>
      <c r="AX31" t="s">
        <v>104</v>
      </c>
      <c r="AY31">
        <v>229</v>
      </c>
      <c r="AZ31">
        <v>2147</v>
      </c>
      <c r="BA31">
        <v>1294351.84149</v>
      </c>
      <c r="BB31" t="s">
        <v>129</v>
      </c>
    </row>
    <row r="32" spans="1:54" x14ac:dyDescent="0.25">
      <c r="B32" t="str">
        <f t="shared" si="2"/>
        <v>ARTLISH</v>
      </c>
      <c r="C32">
        <f t="shared" si="6"/>
        <v>741320.46736000013</v>
      </c>
      <c r="D32" t="str">
        <f t="shared" si="3"/>
        <v>PACHENA</v>
      </c>
      <c r="E32">
        <f t="shared" si="1"/>
        <v>92665.058420000016</v>
      </c>
      <c r="F32" t="str">
        <f t="shared" si="4"/>
        <v>ESPINOSA</v>
      </c>
      <c r="G32">
        <f t="shared" si="5"/>
        <v>92665.058420000016</v>
      </c>
      <c r="H32" t="s">
        <v>106</v>
      </c>
      <c r="I32" t="s">
        <v>107</v>
      </c>
      <c r="J32">
        <v>80</v>
      </c>
      <c r="K32" t="s">
        <v>108</v>
      </c>
      <c r="L32" t="s">
        <v>50</v>
      </c>
      <c r="M32" t="s">
        <v>50</v>
      </c>
      <c r="N32" t="s">
        <v>109</v>
      </c>
      <c r="O32" t="s">
        <v>50</v>
      </c>
      <c r="P32" t="s">
        <v>110</v>
      </c>
      <c r="Q32" t="s">
        <v>50</v>
      </c>
      <c r="R32" t="s">
        <v>50</v>
      </c>
      <c r="S32" t="s">
        <v>54</v>
      </c>
      <c r="T32" t="s">
        <v>54</v>
      </c>
      <c r="U32">
        <v>0</v>
      </c>
      <c r="V32" t="s">
        <v>111</v>
      </c>
      <c r="W32" t="s">
        <v>84</v>
      </c>
      <c r="X32">
        <v>10</v>
      </c>
      <c r="Y32" t="s">
        <v>85</v>
      </c>
      <c r="Z32" t="s">
        <v>50</v>
      </c>
      <c r="AA32" t="s">
        <v>50</v>
      </c>
      <c r="AB32" t="s">
        <v>51</v>
      </c>
      <c r="AC32" t="s">
        <v>50</v>
      </c>
      <c r="AD32" t="s">
        <v>59</v>
      </c>
      <c r="AE32" t="s">
        <v>50</v>
      </c>
      <c r="AF32" t="s">
        <v>50</v>
      </c>
      <c r="AG32" t="s">
        <v>54</v>
      </c>
      <c r="AH32" t="s">
        <v>54</v>
      </c>
      <c r="AI32">
        <v>0</v>
      </c>
      <c r="AJ32" t="s">
        <v>86</v>
      </c>
      <c r="AK32" t="s">
        <v>79</v>
      </c>
      <c r="AL32">
        <v>10</v>
      </c>
      <c r="AM32" t="s">
        <v>80</v>
      </c>
      <c r="AN32" t="s">
        <v>50</v>
      </c>
      <c r="AO32" t="s">
        <v>50</v>
      </c>
      <c r="AP32" t="s">
        <v>58</v>
      </c>
      <c r="AQ32" t="s">
        <v>50</v>
      </c>
      <c r="AR32" t="s">
        <v>81</v>
      </c>
      <c r="AS32" t="s">
        <v>50</v>
      </c>
      <c r="AT32" t="s">
        <v>50</v>
      </c>
      <c r="AU32" t="s">
        <v>54</v>
      </c>
      <c r="AV32" t="s">
        <v>54</v>
      </c>
      <c r="AW32">
        <v>0</v>
      </c>
      <c r="AX32" t="s">
        <v>82</v>
      </c>
      <c r="AY32">
        <v>261</v>
      </c>
      <c r="AZ32">
        <v>1520</v>
      </c>
      <c r="BA32">
        <v>926650.58420000004</v>
      </c>
      <c r="BB32" t="s">
        <v>129</v>
      </c>
    </row>
    <row r="33" spans="1:54" x14ac:dyDescent="0.25">
      <c r="B33" t="str">
        <f t="shared" si="2"/>
        <v>OPEN WATER</v>
      </c>
      <c r="C33">
        <f t="shared" si="6"/>
        <v>39513.242774999897</v>
      </c>
      <c r="D33" t="str">
        <f t="shared" si="3"/>
        <v xml:space="preserve"> </v>
      </c>
      <c r="E33">
        <f t="shared" si="1"/>
        <v>0</v>
      </c>
      <c r="F33" t="str">
        <f t="shared" si="4"/>
        <v xml:space="preserve"> </v>
      </c>
      <c r="G33">
        <f t="shared" si="5"/>
        <v>0</v>
      </c>
      <c r="H33" t="s">
        <v>112</v>
      </c>
      <c r="I33" t="s">
        <v>113</v>
      </c>
      <c r="J33">
        <v>100</v>
      </c>
      <c r="K33" t="s">
        <v>114</v>
      </c>
      <c r="L33" t="s">
        <v>50</v>
      </c>
      <c r="M33" t="s">
        <v>68</v>
      </c>
      <c r="N33" t="s">
        <v>115</v>
      </c>
      <c r="O33" t="s">
        <v>50</v>
      </c>
      <c r="P33" t="s">
        <v>54</v>
      </c>
      <c r="Q33" t="s">
        <v>54</v>
      </c>
      <c r="R33" t="s">
        <v>50</v>
      </c>
      <c r="S33" t="s">
        <v>54</v>
      </c>
      <c r="T33" t="s">
        <v>54</v>
      </c>
      <c r="U33">
        <v>0</v>
      </c>
      <c r="V33" t="s">
        <v>116</v>
      </c>
      <c r="W33" t="s">
        <v>50</v>
      </c>
      <c r="X33">
        <v>0</v>
      </c>
      <c r="Y33" t="s">
        <v>50</v>
      </c>
      <c r="Z33" t="s">
        <v>50</v>
      </c>
      <c r="AA33" t="s">
        <v>50</v>
      </c>
      <c r="AB33" t="s">
        <v>50</v>
      </c>
      <c r="AC33" t="s">
        <v>50</v>
      </c>
      <c r="AD33" t="s">
        <v>50</v>
      </c>
      <c r="AE33" t="s">
        <v>50</v>
      </c>
      <c r="AF33" t="s">
        <v>50</v>
      </c>
      <c r="AG33" t="s">
        <v>50</v>
      </c>
      <c r="AH33" t="s">
        <v>54</v>
      </c>
      <c r="AI33">
        <v>0</v>
      </c>
      <c r="AJ33" t="s">
        <v>50</v>
      </c>
      <c r="AK33" t="s">
        <v>50</v>
      </c>
      <c r="AL33">
        <v>0</v>
      </c>
      <c r="AM33" t="s">
        <v>50</v>
      </c>
      <c r="AN33" t="s">
        <v>50</v>
      </c>
      <c r="AO33" t="s">
        <v>50</v>
      </c>
      <c r="AP33" t="s">
        <v>50</v>
      </c>
      <c r="AQ33" t="s">
        <v>50</v>
      </c>
      <c r="AR33" t="s">
        <v>50</v>
      </c>
      <c r="AS33" t="s">
        <v>50</v>
      </c>
      <c r="AT33" t="s">
        <v>50</v>
      </c>
      <c r="AU33" t="s">
        <v>50</v>
      </c>
      <c r="AV33" t="s">
        <v>54</v>
      </c>
      <c r="AW33">
        <v>0</v>
      </c>
      <c r="AX33" t="s">
        <v>50</v>
      </c>
      <c r="AY33">
        <v>262</v>
      </c>
      <c r="AZ33">
        <v>1549</v>
      </c>
      <c r="BA33">
        <v>39513.242774999897</v>
      </c>
      <c r="BB33" t="s">
        <v>129</v>
      </c>
    </row>
    <row r="34" spans="1:54" x14ac:dyDescent="0.25">
      <c r="B34" t="str">
        <f t="shared" si="2"/>
        <v>HEALEY</v>
      </c>
      <c r="C34">
        <f t="shared" si="6"/>
        <v>244708.05918519959</v>
      </c>
      <c r="D34" t="str">
        <f t="shared" si="3"/>
        <v>HERBERT</v>
      </c>
      <c r="E34">
        <f t="shared" si="1"/>
        <v>244708.05918519959</v>
      </c>
      <c r="F34" t="str">
        <f t="shared" si="4"/>
        <v>CULLITE</v>
      </c>
      <c r="G34">
        <f t="shared" si="5"/>
        <v>122354.02959259979</v>
      </c>
      <c r="H34" t="s">
        <v>130</v>
      </c>
      <c r="I34" t="s">
        <v>123</v>
      </c>
      <c r="J34">
        <v>40</v>
      </c>
      <c r="K34" t="s">
        <v>124</v>
      </c>
      <c r="L34" t="s">
        <v>50</v>
      </c>
      <c r="M34" t="s">
        <v>50</v>
      </c>
      <c r="N34" t="s">
        <v>51</v>
      </c>
      <c r="O34" t="s">
        <v>50</v>
      </c>
      <c r="P34" t="s">
        <v>52</v>
      </c>
      <c r="Q34" t="s">
        <v>53</v>
      </c>
      <c r="R34" t="s">
        <v>50</v>
      </c>
      <c r="S34" t="s">
        <v>54</v>
      </c>
      <c r="T34" t="s">
        <v>54</v>
      </c>
      <c r="U34">
        <v>0</v>
      </c>
      <c r="V34" t="s">
        <v>125</v>
      </c>
      <c r="W34" t="s">
        <v>120</v>
      </c>
      <c r="X34">
        <v>40</v>
      </c>
      <c r="Y34" t="s">
        <v>121</v>
      </c>
      <c r="Z34" t="s">
        <v>50</v>
      </c>
      <c r="AA34" t="s">
        <v>50</v>
      </c>
      <c r="AB34" t="s">
        <v>51</v>
      </c>
      <c r="AC34" t="s">
        <v>50</v>
      </c>
      <c r="AD34" t="s">
        <v>59</v>
      </c>
      <c r="AE34" t="s">
        <v>50</v>
      </c>
      <c r="AF34" t="s">
        <v>50</v>
      </c>
      <c r="AG34" t="s">
        <v>54</v>
      </c>
      <c r="AH34" t="s">
        <v>54</v>
      </c>
      <c r="AI34">
        <v>0</v>
      </c>
      <c r="AJ34" t="s">
        <v>122</v>
      </c>
      <c r="AK34" t="s">
        <v>131</v>
      </c>
      <c r="AL34">
        <v>20</v>
      </c>
      <c r="AM34" t="s">
        <v>132</v>
      </c>
      <c r="AN34" t="s">
        <v>50</v>
      </c>
      <c r="AO34" t="s">
        <v>50</v>
      </c>
      <c r="AP34" t="s">
        <v>51</v>
      </c>
      <c r="AQ34" t="s">
        <v>50</v>
      </c>
      <c r="AR34" t="s">
        <v>52</v>
      </c>
      <c r="AS34" t="s">
        <v>54</v>
      </c>
      <c r="AT34" t="s">
        <v>50</v>
      </c>
      <c r="AU34" t="s">
        <v>54</v>
      </c>
      <c r="AV34" t="s">
        <v>97</v>
      </c>
      <c r="AW34">
        <v>47.32</v>
      </c>
      <c r="AX34" t="s">
        <v>133</v>
      </c>
      <c r="AY34">
        <v>276</v>
      </c>
      <c r="AZ34">
        <v>1694</v>
      </c>
      <c r="BA34">
        <v>611770.14796299895</v>
      </c>
      <c r="BB34" t="s">
        <v>129</v>
      </c>
    </row>
    <row r="35" spans="1:54" x14ac:dyDescent="0.25">
      <c r="B35" t="str">
        <f t="shared" si="2"/>
        <v>PACHENA</v>
      </c>
      <c r="C35">
        <f t="shared" si="6"/>
        <v>216832.50608400002</v>
      </c>
      <c r="D35" t="str">
        <f t="shared" si="3"/>
        <v>ESPINOSA</v>
      </c>
      <c r="E35">
        <f t="shared" si="1"/>
        <v>144555.00405600001</v>
      </c>
      <c r="F35" t="str">
        <f t="shared" si="4"/>
        <v xml:space="preserve"> </v>
      </c>
      <c r="G35">
        <f t="shared" si="5"/>
        <v>0</v>
      </c>
      <c r="H35" t="s">
        <v>118</v>
      </c>
      <c r="I35" t="s">
        <v>84</v>
      </c>
      <c r="J35">
        <v>60</v>
      </c>
      <c r="K35" t="s">
        <v>85</v>
      </c>
      <c r="L35" t="s">
        <v>50</v>
      </c>
      <c r="M35" t="s">
        <v>50</v>
      </c>
      <c r="N35" t="s">
        <v>51</v>
      </c>
      <c r="O35" t="s">
        <v>50</v>
      </c>
      <c r="P35" t="s">
        <v>59</v>
      </c>
      <c r="Q35" t="s">
        <v>50</v>
      </c>
      <c r="R35" t="s">
        <v>50</v>
      </c>
      <c r="S35" t="s">
        <v>54</v>
      </c>
      <c r="T35" t="s">
        <v>54</v>
      </c>
      <c r="U35">
        <v>0</v>
      </c>
      <c r="V35" t="s">
        <v>86</v>
      </c>
      <c r="W35" t="s">
        <v>79</v>
      </c>
      <c r="X35">
        <v>40</v>
      </c>
      <c r="Y35" t="s">
        <v>80</v>
      </c>
      <c r="Z35" t="s">
        <v>50</v>
      </c>
      <c r="AA35" t="s">
        <v>50</v>
      </c>
      <c r="AB35" t="s">
        <v>58</v>
      </c>
      <c r="AC35" t="s">
        <v>50</v>
      </c>
      <c r="AD35" t="s">
        <v>81</v>
      </c>
      <c r="AE35" t="s">
        <v>50</v>
      </c>
      <c r="AF35" t="s">
        <v>50</v>
      </c>
      <c r="AG35" t="s">
        <v>54</v>
      </c>
      <c r="AH35" t="s">
        <v>54</v>
      </c>
      <c r="AI35">
        <v>0</v>
      </c>
      <c r="AJ35" t="s">
        <v>82</v>
      </c>
      <c r="AK35" t="s">
        <v>50</v>
      </c>
      <c r="AL35">
        <v>0</v>
      </c>
      <c r="AM35" t="s">
        <v>50</v>
      </c>
      <c r="AN35" t="s">
        <v>50</v>
      </c>
      <c r="AO35" t="s">
        <v>50</v>
      </c>
      <c r="AP35" t="s">
        <v>50</v>
      </c>
      <c r="AQ35" t="s">
        <v>50</v>
      </c>
      <c r="AR35" t="s">
        <v>50</v>
      </c>
      <c r="AS35" t="s">
        <v>50</v>
      </c>
      <c r="AT35" t="s">
        <v>50</v>
      </c>
      <c r="AU35" t="s">
        <v>50</v>
      </c>
      <c r="AV35" t="s">
        <v>54</v>
      </c>
      <c r="AW35">
        <v>0</v>
      </c>
      <c r="AX35" t="s">
        <v>50</v>
      </c>
      <c r="AY35">
        <v>261</v>
      </c>
      <c r="AZ35">
        <v>1471</v>
      </c>
      <c r="BA35">
        <v>361387.51014000003</v>
      </c>
      <c r="BB35" t="s">
        <v>129</v>
      </c>
    </row>
    <row r="36" spans="1:54" x14ac:dyDescent="0.25">
      <c r="B36" t="str">
        <f t="shared" si="2"/>
        <v>HERBERT</v>
      </c>
      <c r="C36">
        <f t="shared" si="6"/>
        <v>1484335.490345994</v>
      </c>
      <c r="D36" t="str">
        <f t="shared" si="3"/>
        <v>HEALEY</v>
      </c>
      <c r="E36">
        <f t="shared" si="1"/>
        <v>989556.99356399616</v>
      </c>
      <c r="F36" t="str">
        <f t="shared" si="4"/>
        <v xml:space="preserve"> </v>
      </c>
      <c r="G36">
        <f t="shared" si="5"/>
        <v>0</v>
      </c>
      <c r="H36" t="s">
        <v>119</v>
      </c>
      <c r="I36" t="s">
        <v>120</v>
      </c>
      <c r="J36">
        <v>60</v>
      </c>
      <c r="K36" t="s">
        <v>121</v>
      </c>
      <c r="L36" t="s">
        <v>50</v>
      </c>
      <c r="M36" t="s">
        <v>50</v>
      </c>
      <c r="N36" t="s">
        <v>51</v>
      </c>
      <c r="O36" t="s">
        <v>50</v>
      </c>
      <c r="P36" t="s">
        <v>59</v>
      </c>
      <c r="Q36" t="s">
        <v>50</v>
      </c>
      <c r="R36" t="s">
        <v>50</v>
      </c>
      <c r="S36" t="s">
        <v>54</v>
      </c>
      <c r="T36" t="s">
        <v>54</v>
      </c>
      <c r="U36">
        <v>0</v>
      </c>
      <c r="V36" t="s">
        <v>122</v>
      </c>
      <c r="W36" t="s">
        <v>123</v>
      </c>
      <c r="X36">
        <v>40</v>
      </c>
      <c r="Y36" t="s">
        <v>124</v>
      </c>
      <c r="Z36" t="s">
        <v>50</v>
      </c>
      <c r="AA36" t="s">
        <v>50</v>
      </c>
      <c r="AB36" t="s">
        <v>51</v>
      </c>
      <c r="AC36" t="s">
        <v>50</v>
      </c>
      <c r="AD36" t="s">
        <v>52</v>
      </c>
      <c r="AE36" t="s">
        <v>53</v>
      </c>
      <c r="AF36" t="s">
        <v>50</v>
      </c>
      <c r="AG36" t="s">
        <v>54</v>
      </c>
      <c r="AH36" t="s">
        <v>54</v>
      </c>
      <c r="AI36">
        <v>0</v>
      </c>
      <c r="AJ36" t="s">
        <v>125</v>
      </c>
      <c r="AK36" t="s">
        <v>50</v>
      </c>
      <c r="AL36">
        <v>0</v>
      </c>
      <c r="AM36" t="s">
        <v>50</v>
      </c>
      <c r="AN36" t="s">
        <v>50</v>
      </c>
      <c r="AO36" t="s">
        <v>50</v>
      </c>
      <c r="AP36" t="s">
        <v>50</v>
      </c>
      <c r="AQ36" t="s">
        <v>50</v>
      </c>
      <c r="AR36" t="s">
        <v>50</v>
      </c>
      <c r="AS36" t="s">
        <v>50</v>
      </c>
      <c r="AT36" t="s">
        <v>50</v>
      </c>
      <c r="AU36" t="s">
        <v>50</v>
      </c>
      <c r="AV36" t="s">
        <v>54</v>
      </c>
      <c r="AW36">
        <v>0</v>
      </c>
      <c r="AX36" t="s">
        <v>50</v>
      </c>
      <c r="AY36">
        <v>254</v>
      </c>
      <c r="AZ36">
        <v>1481</v>
      </c>
      <c r="BA36">
        <v>2473892.4839099902</v>
      </c>
      <c r="BB36" t="s">
        <v>129</v>
      </c>
    </row>
    <row r="37" spans="1:54" x14ac:dyDescent="0.25">
      <c r="B37" t="str">
        <f t="shared" si="2"/>
        <v>PACHENA</v>
      </c>
      <c r="C37">
        <f t="shared" si="6"/>
        <v>438818.18806139944</v>
      </c>
      <c r="D37" t="str">
        <f t="shared" si="3"/>
        <v>ZEBRIO</v>
      </c>
      <c r="E37">
        <f t="shared" si="1"/>
        <v>292545.45870759961</v>
      </c>
      <c r="F37" t="str">
        <f t="shared" si="4"/>
        <v xml:space="preserve"> </v>
      </c>
      <c r="G37">
        <f t="shared" si="5"/>
        <v>0</v>
      </c>
      <c r="H37" t="s">
        <v>126</v>
      </c>
      <c r="I37" t="s">
        <v>84</v>
      </c>
      <c r="J37">
        <v>60</v>
      </c>
      <c r="K37" t="s">
        <v>85</v>
      </c>
      <c r="L37" t="s">
        <v>50</v>
      </c>
      <c r="M37" t="s">
        <v>50</v>
      </c>
      <c r="N37" t="s">
        <v>51</v>
      </c>
      <c r="O37" t="s">
        <v>50</v>
      </c>
      <c r="P37" t="s">
        <v>59</v>
      </c>
      <c r="Q37" t="s">
        <v>50</v>
      </c>
      <c r="R37" t="s">
        <v>50</v>
      </c>
      <c r="S37" t="s">
        <v>54</v>
      </c>
      <c r="T37" t="s">
        <v>54</v>
      </c>
      <c r="U37">
        <v>0</v>
      </c>
      <c r="V37" t="s">
        <v>86</v>
      </c>
      <c r="W37" t="s">
        <v>76</v>
      </c>
      <c r="X37">
        <v>40</v>
      </c>
      <c r="Y37" t="s">
        <v>77</v>
      </c>
      <c r="Z37" t="s">
        <v>50</v>
      </c>
      <c r="AA37" t="s">
        <v>50</v>
      </c>
      <c r="AB37" t="s">
        <v>51</v>
      </c>
      <c r="AC37" t="s">
        <v>50</v>
      </c>
      <c r="AD37" t="s">
        <v>52</v>
      </c>
      <c r="AE37" t="s">
        <v>50</v>
      </c>
      <c r="AF37" t="s">
        <v>50</v>
      </c>
      <c r="AG37" t="s">
        <v>54</v>
      </c>
      <c r="AH37" t="s">
        <v>54</v>
      </c>
      <c r="AI37">
        <v>0</v>
      </c>
      <c r="AJ37" t="s">
        <v>78</v>
      </c>
      <c r="AK37" t="s">
        <v>50</v>
      </c>
      <c r="AL37">
        <v>0</v>
      </c>
      <c r="AM37" t="s">
        <v>50</v>
      </c>
      <c r="AN37" t="s">
        <v>50</v>
      </c>
      <c r="AO37" t="s">
        <v>50</v>
      </c>
      <c r="AP37" t="s">
        <v>50</v>
      </c>
      <c r="AQ37" t="s">
        <v>50</v>
      </c>
      <c r="AR37" t="s">
        <v>50</v>
      </c>
      <c r="AS37" t="s">
        <v>50</v>
      </c>
      <c r="AT37" t="s">
        <v>50</v>
      </c>
      <c r="AU37" t="s">
        <v>50</v>
      </c>
      <c r="AV37" t="s">
        <v>54</v>
      </c>
      <c r="AW37">
        <v>0</v>
      </c>
      <c r="AX37" t="s">
        <v>50</v>
      </c>
      <c r="AY37">
        <v>245</v>
      </c>
      <c r="AZ37">
        <v>1373</v>
      </c>
      <c r="BA37">
        <v>731363.64676899905</v>
      </c>
      <c r="BB37" t="s">
        <v>129</v>
      </c>
    </row>
    <row r="38" spans="1:54" x14ac:dyDescent="0.25">
      <c r="B38">
        <f t="shared" si="2"/>
        <v>0</v>
      </c>
      <c r="C38">
        <f t="shared" si="6"/>
        <v>0</v>
      </c>
      <c r="D38">
        <f t="shared" si="3"/>
        <v>0</v>
      </c>
      <c r="E38">
        <f t="shared" si="1"/>
        <v>0</v>
      </c>
      <c r="F38">
        <f t="shared" si="4"/>
        <v>0</v>
      </c>
      <c r="G38">
        <f t="shared" si="5"/>
        <v>0</v>
      </c>
    </row>
    <row r="39" spans="1:54" x14ac:dyDescent="0.25">
      <c r="B39">
        <f t="shared" si="2"/>
        <v>0</v>
      </c>
      <c r="C39">
        <f t="shared" si="6"/>
        <v>0</v>
      </c>
      <c r="D39">
        <f t="shared" si="3"/>
        <v>0</v>
      </c>
      <c r="E39">
        <f t="shared" si="1"/>
        <v>0</v>
      </c>
      <c r="F39">
        <f t="shared" si="4"/>
        <v>0</v>
      </c>
      <c r="G39">
        <f t="shared" si="5"/>
        <v>0</v>
      </c>
    </row>
    <row r="40" spans="1:54" x14ac:dyDescent="0.25">
      <c r="B40">
        <f t="shared" si="2"/>
        <v>0</v>
      </c>
      <c r="C40">
        <f t="shared" si="6"/>
        <v>0</v>
      </c>
      <c r="D40">
        <f t="shared" si="3"/>
        <v>0</v>
      </c>
      <c r="E40">
        <f t="shared" si="1"/>
        <v>0</v>
      </c>
      <c r="F40">
        <f t="shared" si="4"/>
        <v>0</v>
      </c>
      <c r="G40">
        <f t="shared" si="5"/>
        <v>0</v>
      </c>
    </row>
    <row r="41" spans="1:54" x14ac:dyDescent="0.25">
      <c r="B41">
        <f t="shared" si="2"/>
        <v>0</v>
      </c>
      <c r="C41">
        <f t="shared" si="6"/>
        <v>0</v>
      </c>
      <c r="D41">
        <f t="shared" si="3"/>
        <v>0</v>
      </c>
      <c r="E41">
        <f t="shared" si="1"/>
        <v>0</v>
      </c>
      <c r="F41">
        <f t="shared" si="4"/>
        <v>0</v>
      </c>
      <c r="G41">
        <f t="shared" si="5"/>
        <v>0</v>
      </c>
    </row>
    <row r="42" spans="1:54" ht="13.9" customHeight="1" x14ac:dyDescent="0.25">
      <c r="B42">
        <f t="shared" si="2"/>
        <v>0</v>
      </c>
      <c r="C42">
        <f t="shared" si="6"/>
        <v>0</v>
      </c>
      <c r="D42">
        <f t="shared" si="3"/>
        <v>0</v>
      </c>
      <c r="E42">
        <f t="shared" si="1"/>
        <v>0</v>
      </c>
      <c r="F42">
        <f t="shared" si="4"/>
        <v>0</v>
      </c>
      <c r="G42">
        <f t="shared" si="5"/>
        <v>0</v>
      </c>
    </row>
    <row r="43" spans="1:54" s="1" customFormat="1" ht="13.9" customHeight="1" x14ac:dyDescent="0.25">
      <c r="A43" s="1" t="s">
        <v>161</v>
      </c>
      <c r="B43" s="1">
        <f>SUM(C43:G43)</f>
        <v>20360059.741695967</v>
      </c>
      <c r="C43" s="1">
        <f t="shared" ref="C43:AZ43" si="7">SUM(C23:C42)</f>
        <v>12494821.388332779</v>
      </c>
      <c r="E43" s="1">
        <f t="shared" si="7"/>
        <v>7244343.8042926872</v>
      </c>
      <c r="G43" s="1">
        <f t="shared" si="7"/>
        <v>620894.54907049984</v>
      </c>
      <c r="AM43" s="1">
        <f t="shared" si="7"/>
        <v>0</v>
      </c>
      <c r="AN43" s="1">
        <f t="shared" si="7"/>
        <v>0</v>
      </c>
      <c r="AO43" s="1">
        <f t="shared" si="7"/>
        <v>0</v>
      </c>
      <c r="AP43" s="1">
        <f t="shared" si="7"/>
        <v>0</v>
      </c>
      <c r="AQ43" s="1">
        <f t="shared" si="7"/>
        <v>0</v>
      </c>
      <c r="AR43" s="1">
        <f t="shared" si="7"/>
        <v>0</v>
      </c>
      <c r="AS43" s="1">
        <f t="shared" si="7"/>
        <v>0</v>
      </c>
      <c r="AT43" s="1">
        <f t="shared" si="7"/>
        <v>0</v>
      </c>
      <c r="AU43" s="1">
        <f t="shared" si="7"/>
        <v>0</v>
      </c>
      <c r="AV43" s="1">
        <f t="shared" si="7"/>
        <v>0</v>
      </c>
      <c r="AW43" s="1">
        <f t="shared" si="7"/>
        <v>66.25</v>
      </c>
      <c r="AX43" s="1">
        <f t="shared" si="7"/>
        <v>0</v>
      </c>
      <c r="AY43" s="1">
        <f t="shared" si="7"/>
        <v>3785</v>
      </c>
      <c r="AZ43" s="1">
        <f t="shared" si="7"/>
        <v>22829</v>
      </c>
      <c r="BA43" s="1">
        <f>SUM(BA23:BA42)</f>
        <v>20600202.624308974</v>
      </c>
    </row>
    <row r="44" spans="1:54" ht="13.9" customHeight="1" x14ac:dyDescent="0.25"/>
  </sheetData>
  <conditionalFormatting sqref="A2:C19 E2:XFD19 A1:XFD1 A20:XFD1048576">
    <cfRule type="containsText" dxfId="116" priority="18" operator="containsText" text="BEDROCK">
      <formula>NOT(ISERROR(SEARCH("BEDROCK",A1)))</formula>
    </cfRule>
    <cfRule type="containsText" dxfId="115" priority="19" operator="containsText" text="CULLITE">
      <formula>NOT(ISERROR(SEARCH("CULLITE",A1)))</formula>
    </cfRule>
    <cfRule type="containsText" dxfId="114" priority="20" operator="containsText" text="ESPINOSA">
      <formula>NOT(ISERROR(SEARCH("ESPINOSA",A1)))</formula>
    </cfRule>
    <cfRule type="containsText" dxfId="113" priority="21" operator="containsText" text="ROBERTSON">
      <formula>NOT(ISERROR(SEARCH("ROBERTSON",A1)))</formula>
    </cfRule>
    <cfRule type="containsText" dxfId="112" priority="22" operator="containsText" text="HONEYMOON">
      <formula>NOT(ISERROR(SEARCH("HONEYMOON",A1)))</formula>
    </cfRule>
    <cfRule type="containsText" dxfId="111" priority="23" operator="containsText" text="HEALEY">
      <formula>NOT(ISERROR(SEARCH("HEALEY",A1)))</formula>
    </cfRule>
    <cfRule type="containsText" dxfId="110" priority="24" operator="containsText" text="HERBERT">
      <formula>NOT(ISERROR(SEARCH("HERBERT",A1)))</formula>
    </cfRule>
    <cfRule type="cellIs" dxfId="109" priority="25" operator="equal">
      <formula>"PACHENA"</formula>
    </cfRule>
    <cfRule type="containsText" dxfId="108" priority="26" operator="containsText" text="OPEN WATER">
      <formula>NOT(ISERROR(SEARCH("OPEN WATER",A1)))</formula>
    </cfRule>
    <cfRule type="cellIs" dxfId="107" priority="27" operator="equal">
      <formula>"ARTLISH"</formula>
    </cfRule>
    <cfRule type="containsText" dxfId="106" priority="28" operator="containsText" text="REEGAN">
      <formula>NOT(ISERROR(SEARCH("REEGAN",A1)))</formula>
    </cfRule>
    <cfRule type="containsText" dxfId="105" priority="29" operator="containsText" text="QUIMPER">
      <formula>NOT(ISERROR(SEARCH("QUIMPER",A1)))</formula>
    </cfRule>
    <cfRule type="containsText" dxfId="104" priority="30" operator="containsText" text="ZEBRIO">
      <formula>NOT(ISERROR(SEARCH("ZEBRIO",A1)))</formula>
    </cfRule>
    <cfRule type="containsText" dxfId="103" priority="31" operator="containsText" text="FLEETWOOD">
      <formula>NOT(ISERROR(SEARCH("FLEETWOOD",A1)))</formula>
    </cfRule>
    <cfRule type="containsText" dxfId="102" priority="32" operator="containsText" text="ROSSITER">
      <formula>NOT(ISERROR(SEARCH("ROSSITER",A1)))</formula>
    </cfRule>
    <cfRule type="containsText" dxfId="101" priority="33" operator="containsText" text="STRATA">
      <formula>NOT(ISERROR(SEARCH("STRATA",A1)))</formula>
    </cfRule>
  </conditionalFormatting>
  <conditionalFormatting sqref="A19">
    <cfRule type="containsText" dxfId="100" priority="17" operator="containsText" text="KILDONAN">
      <formula>NOT(ISERROR(SEARCH("KILDONAN",A19)))</formula>
    </cfRule>
  </conditionalFormatting>
  <conditionalFormatting sqref="D2:D19">
    <cfRule type="containsText" dxfId="99" priority="1" operator="containsText" text="BEDROCK">
      <formula>NOT(ISERROR(SEARCH("BEDROCK",D2)))</formula>
    </cfRule>
    <cfRule type="containsText" dxfId="98" priority="2" operator="containsText" text="CULLITE">
      <formula>NOT(ISERROR(SEARCH("CULLITE",D2)))</formula>
    </cfRule>
    <cfRule type="containsText" dxfId="97" priority="3" operator="containsText" text="ESPINOSA">
      <formula>NOT(ISERROR(SEARCH("ESPINOSA",D2)))</formula>
    </cfRule>
    <cfRule type="containsText" dxfId="96" priority="4" operator="containsText" text="ROBERTSON">
      <formula>NOT(ISERROR(SEARCH("ROBERTSON",D2)))</formula>
    </cfRule>
    <cfRule type="containsText" dxfId="95" priority="5" operator="containsText" text="HONEYMOON">
      <formula>NOT(ISERROR(SEARCH("HONEYMOON",D2)))</formula>
    </cfRule>
    <cfRule type="containsText" dxfId="94" priority="6" operator="containsText" text="HEALEY">
      <formula>NOT(ISERROR(SEARCH("HEALEY",D2)))</formula>
    </cfRule>
    <cfRule type="containsText" dxfId="93" priority="7" operator="containsText" text="HERBERT">
      <formula>NOT(ISERROR(SEARCH("HERBERT",D2)))</formula>
    </cfRule>
    <cfRule type="cellIs" dxfId="92" priority="8" operator="equal">
      <formula>"PACHENA"</formula>
    </cfRule>
    <cfRule type="containsText" dxfId="91" priority="9" operator="containsText" text="OPEN WATER">
      <formula>NOT(ISERROR(SEARCH("OPEN WATER",D2)))</formula>
    </cfRule>
    <cfRule type="cellIs" dxfId="90" priority="10" operator="equal">
      <formula>"ARTLISH"</formula>
    </cfRule>
    <cfRule type="containsText" dxfId="89" priority="11" operator="containsText" text="REEGAN">
      <formula>NOT(ISERROR(SEARCH("REEGAN",D2)))</formula>
    </cfRule>
    <cfRule type="containsText" dxfId="88" priority="12" operator="containsText" text="QUIMPER">
      <formula>NOT(ISERROR(SEARCH("QUIMPER",D2)))</formula>
    </cfRule>
    <cfRule type="containsText" dxfId="87" priority="13" operator="containsText" text="ZEBRIO">
      <formula>NOT(ISERROR(SEARCH("ZEBRIO",D2)))</formula>
    </cfRule>
    <cfRule type="containsText" dxfId="86" priority="14" operator="containsText" text="FLEETWOOD">
      <formula>NOT(ISERROR(SEARCH("FLEETWOOD",D2)))</formula>
    </cfRule>
    <cfRule type="containsText" dxfId="85" priority="15" operator="containsText" text="ROSSITER">
      <formula>NOT(ISERROR(SEARCH("ROSSITER",D2)))</formula>
    </cfRule>
    <cfRule type="containsText" dxfId="84" priority="16" operator="containsText" text="STRATA">
      <formula>NOT(ISERROR(SEARCH("STRATA",D2)))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45"/>
  <sheetViews>
    <sheetView workbookViewId="0">
      <selection activeCell="C3" sqref="C3:C21"/>
    </sheetView>
  </sheetViews>
  <sheetFormatPr defaultRowHeight="15" x14ac:dyDescent="0.25"/>
  <cols>
    <col min="1" max="1" width="24" customWidth="1"/>
    <col min="2" max="2" width="11.85546875" customWidth="1"/>
    <col min="5" max="5" width="12" bestFit="1" customWidth="1"/>
    <col min="6" max="6" width="12.5703125" customWidth="1"/>
    <col min="7" max="7" width="10.42578125" customWidth="1"/>
    <col min="8" max="8" width="21"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167</v>
      </c>
    </row>
    <row r="2" spans="1:4" x14ac:dyDescent="0.25">
      <c r="A2" s="1" t="s">
        <v>153</v>
      </c>
      <c r="B2" s="1" t="s">
        <v>154</v>
      </c>
      <c r="C2" s="1" t="s">
        <v>155</v>
      </c>
      <c r="D2" s="1"/>
    </row>
    <row r="3" spans="1:4" x14ac:dyDescent="0.25">
      <c r="A3" s="4" t="s">
        <v>48</v>
      </c>
      <c r="B3">
        <f>SUM(C24)</f>
        <v>1442147.8156799939</v>
      </c>
      <c r="C3" s="2">
        <f t="shared" ref="C3:C20" si="0">B3/$B$21</f>
        <v>0.12509087238934447</v>
      </c>
    </row>
    <row r="4" spans="1:4" x14ac:dyDescent="0.25">
      <c r="A4" s="4" t="s">
        <v>66</v>
      </c>
      <c r="B4">
        <f>SUM(C25,E29,E31)</f>
        <v>846997.59926383966</v>
      </c>
      <c r="C4" s="2">
        <f t="shared" si="0"/>
        <v>7.3467967327354944E-2</v>
      </c>
    </row>
    <row r="5" spans="1:4" x14ac:dyDescent="0.25">
      <c r="A5" s="4" t="s">
        <v>73</v>
      </c>
      <c r="B5">
        <f>SUM(C26)</f>
        <v>1304068.0696380001</v>
      </c>
      <c r="C5" s="2">
        <f t="shared" si="0"/>
        <v>0.11311393375386355</v>
      </c>
    </row>
    <row r="6" spans="1:4" x14ac:dyDescent="0.25">
      <c r="A6" s="4" t="s">
        <v>76</v>
      </c>
      <c r="B6">
        <f>SUM(C27,C28,E26,E36)</f>
        <v>1720944.7018946004</v>
      </c>
      <c r="C6" s="2">
        <f t="shared" si="0"/>
        <v>0.14927351534510411</v>
      </c>
    </row>
    <row r="7" spans="1:4" x14ac:dyDescent="0.25">
      <c r="A7" s="4" t="s">
        <v>56</v>
      </c>
      <c r="B7">
        <f>SUM(C29,E24,E25)</f>
        <v>1419315.9391445562</v>
      </c>
      <c r="C7" s="2">
        <f t="shared" si="0"/>
        <v>0.12311045171190023</v>
      </c>
    </row>
    <row r="8" spans="1:4" x14ac:dyDescent="0.25">
      <c r="A8" s="4" t="s">
        <v>94</v>
      </c>
      <c r="B8">
        <f>SUM(C31)</f>
        <v>347953.4643215994</v>
      </c>
      <c r="C8" s="2">
        <f t="shared" si="0"/>
        <v>3.0181235189376519E-2</v>
      </c>
    </row>
    <row r="9" spans="1:4" x14ac:dyDescent="0.25">
      <c r="A9" s="4" t="s">
        <v>107</v>
      </c>
      <c r="B9">
        <f>SUM(C32)</f>
        <v>741125.60958719929</v>
      </c>
      <c r="C9" s="2">
        <f t="shared" si="0"/>
        <v>6.4284706494967897E-2</v>
      </c>
    </row>
    <row r="10" spans="1:4" x14ac:dyDescent="0.25">
      <c r="A10" s="4" t="s">
        <v>113</v>
      </c>
      <c r="B10">
        <f>SUM(C33)</f>
        <v>39513.242774999897</v>
      </c>
      <c r="C10" s="2">
        <f t="shared" si="0"/>
        <v>3.4273504809395161E-3</v>
      </c>
    </row>
    <row r="11" spans="1:4" x14ac:dyDescent="0.25">
      <c r="A11" s="4" t="s">
        <v>84</v>
      </c>
      <c r="B11">
        <f>SUM(C34,C36,E27,E28,E32)</f>
        <v>853572.06809889933</v>
      </c>
      <c r="C11" s="2">
        <f t="shared" si="0"/>
        <v>7.4038232062448264E-2</v>
      </c>
    </row>
    <row r="12" spans="1:4" x14ac:dyDescent="0.25">
      <c r="A12" s="4" t="s">
        <v>120</v>
      </c>
      <c r="B12">
        <f>SUM(C35)</f>
        <v>1200851.7487739939</v>
      </c>
      <c r="C12" s="2">
        <f t="shared" si="0"/>
        <v>0.10416102373915115</v>
      </c>
    </row>
    <row r="13" spans="1:4" x14ac:dyDescent="0.25">
      <c r="A13" s="4" t="s">
        <v>123</v>
      </c>
      <c r="B13">
        <f>SUM(E35)</f>
        <v>800567.83251599607</v>
      </c>
      <c r="C13" s="2">
        <f t="shared" si="0"/>
        <v>6.9440682492767442E-2</v>
      </c>
    </row>
    <row r="14" spans="1:4" x14ac:dyDescent="0.25">
      <c r="A14" s="4" t="s">
        <v>100</v>
      </c>
      <c r="B14">
        <f>SUM(G31)</f>
        <v>57992.244053599905</v>
      </c>
      <c r="C14" s="2">
        <f t="shared" si="0"/>
        <v>5.0302058648960873E-3</v>
      </c>
    </row>
    <row r="15" spans="1:4" x14ac:dyDescent="0.25">
      <c r="A15" s="4" t="s">
        <v>149</v>
      </c>
      <c r="C15" s="2">
        <f t="shared" si="0"/>
        <v>0</v>
      </c>
    </row>
    <row r="16" spans="1:4" x14ac:dyDescent="0.25">
      <c r="A16" s="4" t="s">
        <v>79</v>
      </c>
      <c r="B16">
        <f>SUM(E34,G26,G32)</f>
        <v>454537.97783499956</v>
      </c>
      <c r="C16" s="2">
        <f t="shared" si="0"/>
        <v>3.9426299830894219E-2</v>
      </c>
    </row>
    <row r="17" spans="1:54" x14ac:dyDescent="0.25">
      <c r="A17" s="4" t="s">
        <v>131</v>
      </c>
      <c r="C17" s="2">
        <f t="shared" si="0"/>
        <v>0</v>
      </c>
    </row>
    <row r="18" spans="1:54" x14ac:dyDescent="0.25">
      <c r="A18" s="4" t="s">
        <v>140</v>
      </c>
      <c r="C18" s="2">
        <f t="shared" si="0"/>
        <v>0</v>
      </c>
    </row>
    <row r="19" spans="1:54" x14ac:dyDescent="0.25">
      <c r="A19" s="5" t="s">
        <v>87</v>
      </c>
      <c r="B19">
        <f>SUM(G27)</f>
        <v>59070.131461300007</v>
      </c>
      <c r="C19" s="2">
        <f t="shared" si="0"/>
        <v>5.1237010494400645E-3</v>
      </c>
    </row>
    <row r="20" spans="1:54" x14ac:dyDescent="0.25">
      <c r="A20" s="6" t="s">
        <v>165</v>
      </c>
      <c r="B20">
        <f>C30</f>
        <v>240142.882612999</v>
      </c>
      <c r="C20" s="2">
        <f t="shared" si="0"/>
        <v>2.0829822267551566E-2</v>
      </c>
    </row>
    <row r="21" spans="1:54" x14ac:dyDescent="0.25">
      <c r="A21" s="1" t="s">
        <v>156</v>
      </c>
      <c r="B21" s="1">
        <f>SUM(B3:B20)</f>
        <v>11528801.327656576</v>
      </c>
      <c r="C21" s="3">
        <f>SUM(C3:C20)</f>
        <v>1.0000000000000002</v>
      </c>
    </row>
    <row r="22" spans="1:54" x14ac:dyDescent="0.25">
      <c r="A22" s="1"/>
      <c r="B22" s="1"/>
      <c r="C22" s="3"/>
    </row>
    <row r="23" spans="1:54" x14ac:dyDescent="0.25">
      <c r="A23" t="s">
        <v>167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t="str">
        <f t="shared" ref="B24:B29" si="1">I24</f>
        <v>STRATA</v>
      </c>
      <c r="C24">
        <f t="shared" ref="C24:C29" si="2">(J24/100)*BA24</f>
        <v>1442147.8156799939</v>
      </c>
      <c r="D24" t="str">
        <f>W24</f>
        <v>QUIMPER</v>
      </c>
      <c r="E24">
        <f t="shared" ref="E24:E43" si="3">(X24/100)*BA24</f>
        <v>961431.87711999612</v>
      </c>
      <c r="F24" t="str">
        <f>AK24</f>
        <v xml:space="preserve"> </v>
      </c>
      <c r="G24">
        <f>(AL24/100)*BA24</f>
        <v>0</v>
      </c>
      <c r="H24" t="s">
        <v>47</v>
      </c>
      <c r="I24" t="s">
        <v>48</v>
      </c>
      <c r="J24">
        <v>60</v>
      </c>
      <c r="K24" t="s">
        <v>49</v>
      </c>
      <c r="L24" t="s">
        <v>50</v>
      </c>
      <c r="M24" t="s">
        <v>50</v>
      </c>
      <c r="N24" t="s">
        <v>51</v>
      </c>
      <c r="O24" t="s">
        <v>50</v>
      </c>
      <c r="P24" t="s">
        <v>52</v>
      </c>
      <c r="Q24" t="s">
        <v>53</v>
      </c>
      <c r="R24" t="s">
        <v>50</v>
      </c>
      <c r="S24" t="s">
        <v>54</v>
      </c>
      <c r="T24" t="s">
        <v>54</v>
      </c>
      <c r="U24">
        <v>0</v>
      </c>
      <c r="V24" t="s">
        <v>55</v>
      </c>
      <c r="W24" t="s">
        <v>56</v>
      </c>
      <c r="X24">
        <v>40</v>
      </c>
      <c r="Y24" t="s">
        <v>57</v>
      </c>
      <c r="Z24" t="s">
        <v>50</v>
      </c>
      <c r="AA24" t="s">
        <v>50</v>
      </c>
      <c r="AB24" t="s">
        <v>58</v>
      </c>
      <c r="AC24" t="s">
        <v>50</v>
      </c>
      <c r="AD24" t="s">
        <v>59</v>
      </c>
      <c r="AE24" t="s">
        <v>54</v>
      </c>
      <c r="AF24" t="s">
        <v>50</v>
      </c>
      <c r="AG24" t="s">
        <v>60</v>
      </c>
      <c r="AH24" t="s">
        <v>61</v>
      </c>
      <c r="AI24">
        <v>49.799999999999898</v>
      </c>
      <c r="AJ24" t="s">
        <v>62</v>
      </c>
      <c r="AK24" t="s">
        <v>50</v>
      </c>
      <c r="AL24">
        <v>0</v>
      </c>
      <c r="AM24" t="s">
        <v>50</v>
      </c>
      <c r="AN24" t="s">
        <v>50</v>
      </c>
      <c r="AO24" t="s">
        <v>50</v>
      </c>
      <c r="AP24" t="s">
        <v>50</v>
      </c>
      <c r="AQ24" t="s">
        <v>50</v>
      </c>
      <c r="AR24" t="s">
        <v>50</v>
      </c>
      <c r="AS24" t="s">
        <v>50</v>
      </c>
      <c r="AT24" t="s">
        <v>50</v>
      </c>
      <c r="AU24" t="s">
        <v>50</v>
      </c>
      <c r="AV24" t="s">
        <v>54</v>
      </c>
      <c r="AW24">
        <v>0</v>
      </c>
      <c r="AX24" t="s">
        <v>50</v>
      </c>
      <c r="AY24">
        <v>240</v>
      </c>
      <c r="AZ24">
        <v>1386</v>
      </c>
      <c r="BA24">
        <v>2403579.6927999901</v>
      </c>
      <c r="BB24" t="s">
        <v>64</v>
      </c>
    </row>
    <row r="25" spans="1:54" x14ac:dyDescent="0.25">
      <c r="B25" t="str">
        <f t="shared" si="1"/>
        <v>ROSSITER</v>
      </c>
      <c r="C25">
        <f t="shared" si="2"/>
        <v>661976.68635600002</v>
      </c>
      <c r="D25" t="str">
        <f t="shared" ref="D25:D43" si="4">W25</f>
        <v>QUIMPER</v>
      </c>
      <c r="E25">
        <f t="shared" si="3"/>
        <v>441317.79090400005</v>
      </c>
      <c r="F25" t="str">
        <f t="shared" ref="F25:F43" si="5">AK25</f>
        <v xml:space="preserve"> </v>
      </c>
      <c r="G25">
        <f t="shared" ref="G25:G43" si="6">(AL25/100)*BA25</f>
        <v>0</v>
      </c>
      <c r="H25" t="s">
        <v>65</v>
      </c>
      <c r="I25" t="s">
        <v>66</v>
      </c>
      <c r="J25">
        <v>60</v>
      </c>
      <c r="K25" t="s">
        <v>67</v>
      </c>
      <c r="L25" t="s">
        <v>50</v>
      </c>
      <c r="M25" t="s">
        <v>68</v>
      </c>
      <c r="N25" t="s">
        <v>51</v>
      </c>
      <c r="O25" t="s">
        <v>50</v>
      </c>
      <c r="P25" t="s">
        <v>52</v>
      </c>
      <c r="Q25" t="s">
        <v>69</v>
      </c>
      <c r="R25" t="s">
        <v>50</v>
      </c>
      <c r="S25" t="s">
        <v>60</v>
      </c>
      <c r="T25" t="s">
        <v>61</v>
      </c>
      <c r="U25">
        <v>33.284999999999897</v>
      </c>
      <c r="V25" t="s">
        <v>70</v>
      </c>
      <c r="W25" t="s">
        <v>56</v>
      </c>
      <c r="X25">
        <v>40</v>
      </c>
      <c r="Y25" t="s">
        <v>57</v>
      </c>
      <c r="Z25" t="s">
        <v>50</v>
      </c>
      <c r="AA25" t="s">
        <v>50</v>
      </c>
      <c r="AB25" t="s">
        <v>58</v>
      </c>
      <c r="AC25" t="s">
        <v>50</v>
      </c>
      <c r="AD25" t="s">
        <v>59</v>
      </c>
      <c r="AE25" t="s">
        <v>54</v>
      </c>
      <c r="AF25" t="s">
        <v>50</v>
      </c>
      <c r="AG25" t="s">
        <v>60</v>
      </c>
      <c r="AH25" t="s">
        <v>61</v>
      </c>
      <c r="AI25">
        <v>49.799999999999898</v>
      </c>
      <c r="AJ25" t="s">
        <v>62</v>
      </c>
      <c r="AK25" t="s">
        <v>50</v>
      </c>
      <c r="AL25">
        <v>0</v>
      </c>
      <c r="AM25" t="s">
        <v>50</v>
      </c>
      <c r="AN25" t="s">
        <v>50</v>
      </c>
      <c r="AO25" t="s">
        <v>50</v>
      </c>
      <c r="AP25" t="s">
        <v>50</v>
      </c>
      <c r="AQ25" t="s">
        <v>50</v>
      </c>
      <c r="AR25" t="s">
        <v>50</v>
      </c>
      <c r="AS25" t="s">
        <v>50</v>
      </c>
      <c r="AT25" t="s">
        <v>50</v>
      </c>
      <c r="AU25" t="s">
        <v>50</v>
      </c>
      <c r="AV25" t="s">
        <v>54</v>
      </c>
      <c r="AW25">
        <v>0</v>
      </c>
      <c r="AX25" t="s">
        <v>50</v>
      </c>
      <c r="AY25">
        <v>254</v>
      </c>
      <c r="AZ25">
        <v>1495</v>
      </c>
      <c r="BA25">
        <v>1103294.4772600001</v>
      </c>
      <c r="BB25" t="s">
        <v>64</v>
      </c>
    </row>
    <row r="26" spans="1:54" x14ac:dyDescent="0.25">
      <c r="B26" t="str">
        <f t="shared" si="1"/>
        <v>FLEETWOOD</v>
      </c>
      <c r="C26">
        <f t="shared" si="2"/>
        <v>1304068.0696380001</v>
      </c>
      <c r="D26" t="str">
        <f t="shared" si="4"/>
        <v>ZEBRIO</v>
      </c>
      <c r="E26">
        <f t="shared" si="3"/>
        <v>652034.03481900005</v>
      </c>
      <c r="F26" t="str">
        <f t="shared" si="5"/>
        <v>ESPINOSA</v>
      </c>
      <c r="G26">
        <f t="shared" si="6"/>
        <v>217344.67827300003</v>
      </c>
      <c r="H26" t="s">
        <v>72</v>
      </c>
      <c r="I26" t="s">
        <v>73</v>
      </c>
      <c r="J26">
        <v>60</v>
      </c>
      <c r="K26" t="s">
        <v>74</v>
      </c>
      <c r="L26" t="s">
        <v>50</v>
      </c>
      <c r="M26" t="s">
        <v>50</v>
      </c>
      <c r="N26" t="s">
        <v>58</v>
      </c>
      <c r="O26" t="s">
        <v>50</v>
      </c>
      <c r="P26" t="s">
        <v>59</v>
      </c>
      <c r="Q26" t="s">
        <v>50</v>
      </c>
      <c r="R26" t="s">
        <v>50</v>
      </c>
      <c r="S26" t="s">
        <v>54</v>
      </c>
      <c r="T26" t="s">
        <v>54</v>
      </c>
      <c r="U26">
        <v>0</v>
      </c>
      <c r="V26" t="s">
        <v>75</v>
      </c>
      <c r="W26" t="s">
        <v>76</v>
      </c>
      <c r="X26">
        <v>30</v>
      </c>
      <c r="Y26" t="s">
        <v>77</v>
      </c>
      <c r="Z26" t="s">
        <v>50</v>
      </c>
      <c r="AA26" t="s">
        <v>50</v>
      </c>
      <c r="AB26" t="s">
        <v>51</v>
      </c>
      <c r="AC26" t="s">
        <v>50</v>
      </c>
      <c r="AD26" t="s">
        <v>52</v>
      </c>
      <c r="AE26" t="s">
        <v>50</v>
      </c>
      <c r="AF26" t="s">
        <v>50</v>
      </c>
      <c r="AG26" t="s">
        <v>54</v>
      </c>
      <c r="AH26" t="s">
        <v>54</v>
      </c>
      <c r="AI26">
        <v>0</v>
      </c>
      <c r="AJ26" t="s">
        <v>78</v>
      </c>
      <c r="AK26" t="s">
        <v>79</v>
      </c>
      <c r="AL26">
        <v>10</v>
      </c>
      <c r="AM26" t="s">
        <v>80</v>
      </c>
      <c r="AN26" t="s">
        <v>50</v>
      </c>
      <c r="AO26" t="s">
        <v>50</v>
      </c>
      <c r="AP26" t="s">
        <v>58</v>
      </c>
      <c r="AQ26" t="s">
        <v>50</v>
      </c>
      <c r="AR26" t="s">
        <v>81</v>
      </c>
      <c r="AS26" t="s">
        <v>50</v>
      </c>
      <c r="AT26" t="s">
        <v>50</v>
      </c>
      <c r="AU26" t="s">
        <v>54</v>
      </c>
      <c r="AV26" t="s">
        <v>54</v>
      </c>
      <c r="AW26">
        <v>0</v>
      </c>
      <c r="AX26" t="s">
        <v>82</v>
      </c>
      <c r="AY26">
        <v>262</v>
      </c>
      <c r="AZ26">
        <v>1549</v>
      </c>
      <c r="BA26">
        <v>2173446.7827300001</v>
      </c>
      <c r="BB26" t="s">
        <v>64</v>
      </c>
    </row>
    <row r="27" spans="1:54" x14ac:dyDescent="0.25">
      <c r="B27" t="str">
        <f t="shared" si="1"/>
        <v>ZEBRIO</v>
      </c>
      <c r="C27">
        <f t="shared" si="2"/>
        <v>472561.05169040005</v>
      </c>
      <c r="D27" t="str">
        <f t="shared" si="4"/>
        <v>PACHENA</v>
      </c>
      <c r="E27">
        <f t="shared" si="3"/>
        <v>59070.131461300007</v>
      </c>
      <c r="F27" t="str">
        <f t="shared" si="5"/>
        <v>KILDONAN</v>
      </c>
      <c r="G27">
        <f t="shared" si="6"/>
        <v>59070.131461300007</v>
      </c>
      <c r="H27" t="s">
        <v>83</v>
      </c>
      <c r="I27" t="s">
        <v>76</v>
      </c>
      <c r="J27">
        <v>80</v>
      </c>
      <c r="K27" t="s">
        <v>77</v>
      </c>
      <c r="L27" t="s">
        <v>50</v>
      </c>
      <c r="M27" t="s">
        <v>50</v>
      </c>
      <c r="N27" t="s">
        <v>51</v>
      </c>
      <c r="O27" t="s">
        <v>50</v>
      </c>
      <c r="P27" t="s">
        <v>52</v>
      </c>
      <c r="Q27" t="s">
        <v>50</v>
      </c>
      <c r="R27" t="s">
        <v>50</v>
      </c>
      <c r="S27" t="s">
        <v>54</v>
      </c>
      <c r="T27" t="s">
        <v>54</v>
      </c>
      <c r="U27">
        <v>0</v>
      </c>
      <c r="V27" t="s">
        <v>78</v>
      </c>
      <c r="W27" t="s">
        <v>84</v>
      </c>
      <c r="X27">
        <v>10</v>
      </c>
      <c r="Y27" t="s">
        <v>85</v>
      </c>
      <c r="Z27" t="s">
        <v>50</v>
      </c>
      <c r="AA27" t="s">
        <v>50</v>
      </c>
      <c r="AB27" t="s">
        <v>51</v>
      </c>
      <c r="AC27" t="s">
        <v>50</v>
      </c>
      <c r="AD27" t="s">
        <v>59</v>
      </c>
      <c r="AE27" t="s">
        <v>50</v>
      </c>
      <c r="AF27" t="s">
        <v>50</v>
      </c>
      <c r="AG27" t="s">
        <v>54</v>
      </c>
      <c r="AH27" t="s">
        <v>54</v>
      </c>
      <c r="AI27">
        <v>0</v>
      </c>
      <c r="AJ27" t="s">
        <v>86</v>
      </c>
      <c r="AK27" t="s">
        <v>87</v>
      </c>
      <c r="AL27">
        <v>10</v>
      </c>
      <c r="AM27" t="s">
        <v>88</v>
      </c>
      <c r="AN27" t="s">
        <v>50</v>
      </c>
      <c r="AO27" t="s">
        <v>50</v>
      </c>
      <c r="AP27" t="s">
        <v>51</v>
      </c>
      <c r="AQ27" t="s">
        <v>50</v>
      </c>
      <c r="AR27" t="s">
        <v>52</v>
      </c>
      <c r="AS27" t="s">
        <v>50</v>
      </c>
      <c r="AT27" t="s">
        <v>50</v>
      </c>
      <c r="AU27" t="s">
        <v>54</v>
      </c>
      <c r="AV27" t="s">
        <v>54</v>
      </c>
      <c r="AW27">
        <v>0</v>
      </c>
      <c r="AX27" t="s">
        <v>89</v>
      </c>
      <c r="AY27">
        <v>254</v>
      </c>
      <c r="AZ27">
        <v>1475</v>
      </c>
      <c r="BA27">
        <v>590701.31461300002</v>
      </c>
      <c r="BB27" t="s">
        <v>64</v>
      </c>
    </row>
    <row r="28" spans="1:54" x14ac:dyDescent="0.25">
      <c r="B28" t="str">
        <f t="shared" si="1"/>
        <v>ZEBRIO</v>
      </c>
      <c r="C28">
        <f t="shared" si="2"/>
        <v>327593.66814720002</v>
      </c>
      <c r="D28" t="str">
        <f t="shared" si="4"/>
        <v>PACHENA</v>
      </c>
      <c r="E28">
        <f t="shared" si="3"/>
        <v>81898.417036800005</v>
      </c>
      <c r="F28" t="str">
        <f t="shared" si="5"/>
        <v xml:space="preserve"> </v>
      </c>
      <c r="G28">
        <f t="shared" si="6"/>
        <v>0</v>
      </c>
      <c r="H28" t="s">
        <v>90</v>
      </c>
      <c r="I28" t="s">
        <v>76</v>
      </c>
      <c r="J28">
        <v>80</v>
      </c>
      <c r="K28" t="s">
        <v>77</v>
      </c>
      <c r="L28" t="s">
        <v>50</v>
      </c>
      <c r="M28" t="s">
        <v>50</v>
      </c>
      <c r="N28" t="s">
        <v>51</v>
      </c>
      <c r="O28" t="s">
        <v>50</v>
      </c>
      <c r="P28" t="s">
        <v>52</v>
      </c>
      <c r="Q28" t="s">
        <v>50</v>
      </c>
      <c r="R28" t="s">
        <v>50</v>
      </c>
      <c r="S28" t="s">
        <v>54</v>
      </c>
      <c r="T28" t="s">
        <v>54</v>
      </c>
      <c r="U28">
        <v>0</v>
      </c>
      <c r="V28" t="s">
        <v>78</v>
      </c>
      <c r="W28" t="s">
        <v>84</v>
      </c>
      <c r="X28">
        <v>20</v>
      </c>
      <c r="Y28" t="s">
        <v>85</v>
      </c>
      <c r="Z28" t="s">
        <v>50</v>
      </c>
      <c r="AA28" t="s">
        <v>50</v>
      </c>
      <c r="AB28" t="s">
        <v>51</v>
      </c>
      <c r="AC28" t="s">
        <v>50</v>
      </c>
      <c r="AD28" t="s">
        <v>59</v>
      </c>
      <c r="AE28" t="s">
        <v>50</v>
      </c>
      <c r="AF28" t="s">
        <v>50</v>
      </c>
      <c r="AG28" t="s">
        <v>54</v>
      </c>
      <c r="AH28" t="s">
        <v>54</v>
      </c>
      <c r="AI28">
        <v>0</v>
      </c>
      <c r="AJ28" t="s">
        <v>86</v>
      </c>
      <c r="AK28" t="s">
        <v>50</v>
      </c>
      <c r="AL28">
        <v>0</v>
      </c>
      <c r="AM28" t="s">
        <v>50</v>
      </c>
      <c r="AN28" t="s">
        <v>50</v>
      </c>
      <c r="AO28" t="s">
        <v>50</v>
      </c>
      <c r="AP28" t="s">
        <v>50</v>
      </c>
      <c r="AQ28" t="s">
        <v>50</v>
      </c>
      <c r="AR28" t="s">
        <v>50</v>
      </c>
      <c r="AS28" t="s">
        <v>50</v>
      </c>
      <c r="AT28" t="s">
        <v>50</v>
      </c>
      <c r="AU28" t="s">
        <v>50</v>
      </c>
      <c r="AV28" t="s">
        <v>54</v>
      </c>
      <c r="AW28">
        <v>0</v>
      </c>
      <c r="AX28" t="s">
        <v>50</v>
      </c>
      <c r="AY28">
        <v>239</v>
      </c>
      <c r="AZ28">
        <v>1338</v>
      </c>
      <c r="BA28">
        <v>409492.08518400003</v>
      </c>
      <c r="BB28" t="s">
        <v>64</v>
      </c>
    </row>
    <row r="29" spans="1:54" x14ac:dyDescent="0.25">
      <c r="B29" t="str">
        <f t="shared" si="1"/>
        <v>QUIMPER</v>
      </c>
      <c r="C29">
        <f t="shared" si="2"/>
        <v>16566.271120559999</v>
      </c>
      <c r="D29" t="str">
        <f t="shared" si="4"/>
        <v>ROSSITER</v>
      </c>
      <c r="E29">
        <f t="shared" si="3"/>
        <v>11044.180747040002</v>
      </c>
      <c r="F29" t="str">
        <f t="shared" si="5"/>
        <v xml:space="preserve"> </v>
      </c>
      <c r="G29">
        <f t="shared" si="6"/>
        <v>0</v>
      </c>
      <c r="H29" t="s">
        <v>91</v>
      </c>
      <c r="I29" t="s">
        <v>56</v>
      </c>
      <c r="J29">
        <v>60</v>
      </c>
      <c r="K29" t="s">
        <v>57</v>
      </c>
      <c r="L29" t="s">
        <v>50</v>
      </c>
      <c r="M29" t="s">
        <v>50</v>
      </c>
      <c r="N29" t="s">
        <v>58</v>
      </c>
      <c r="O29" t="s">
        <v>50</v>
      </c>
      <c r="P29" t="s">
        <v>59</v>
      </c>
      <c r="Q29" t="s">
        <v>54</v>
      </c>
      <c r="R29" t="s">
        <v>50</v>
      </c>
      <c r="S29" t="s">
        <v>60</v>
      </c>
      <c r="T29" t="s">
        <v>61</v>
      </c>
      <c r="U29">
        <v>49.799999999999898</v>
      </c>
      <c r="V29" t="s">
        <v>62</v>
      </c>
      <c r="W29" t="s">
        <v>66</v>
      </c>
      <c r="X29">
        <v>40</v>
      </c>
      <c r="Y29" t="s">
        <v>67</v>
      </c>
      <c r="Z29" t="s">
        <v>50</v>
      </c>
      <c r="AA29" t="s">
        <v>68</v>
      </c>
      <c r="AB29" t="s">
        <v>51</v>
      </c>
      <c r="AC29" t="s">
        <v>50</v>
      </c>
      <c r="AD29" t="s">
        <v>52</v>
      </c>
      <c r="AE29" t="s">
        <v>69</v>
      </c>
      <c r="AF29" t="s">
        <v>50</v>
      </c>
      <c r="AG29" t="s">
        <v>60</v>
      </c>
      <c r="AH29" t="s">
        <v>61</v>
      </c>
      <c r="AI29">
        <v>33.284999999999897</v>
      </c>
      <c r="AJ29" t="s">
        <v>70</v>
      </c>
      <c r="AK29" t="s">
        <v>50</v>
      </c>
      <c r="AL29">
        <v>0</v>
      </c>
      <c r="AM29" t="s">
        <v>50</v>
      </c>
      <c r="AN29" t="s">
        <v>50</v>
      </c>
      <c r="AO29" t="s">
        <v>50</v>
      </c>
      <c r="AP29" t="s">
        <v>50</v>
      </c>
      <c r="AQ29" t="s">
        <v>50</v>
      </c>
      <c r="AR29" t="s">
        <v>50</v>
      </c>
      <c r="AS29" t="s">
        <v>50</v>
      </c>
      <c r="AT29" t="s">
        <v>50</v>
      </c>
      <c r="AU29" t="s">
        <v>50</v>
      </c>
      <c r="AV29" t="s">
        <v>54</v>
      </c>
      <c r="AW29">
        <v>0</v>
      </c>
      <c r="AX29" t="s">
        <v>50</v>
      </c>
      <c r="AY29">
        <v>252</v>
      </c>
      <c r="AZ29">
        <v>1474</v>
      </c>
      <c r="BA29">
        <v>27610.451867600001</v>
      </c>
      <c r="BB29" t="s">
        <v>64</v>
      </c>
    </row>
    <row r="30" spans="1:54" x14ac:dyDescent="0.25">
      <c r="B30" t="s">
        <v>166</v>
      </c>
      <c r="C30">
        <v>240142.882612999</v>
      </c>
      <c r="D30" t="str">
        <f t="shared" si="4"/>
        <v xml:space="preserve"> </v>
      </c>
      <c r="E30">
        <f t="shared" si="3"/>
        <v>0</v>
      </c>
      <c r="F30" t="str">
        <f t="shared" si="5"/>
        <v xml:space="preserve"> </v>
      </c>
      <c r="G30">
        <f t="shared" si="6"/>
        <v>0</v>
      </c>
      <c r="H30" t="s">
        <v>92</v>
      </c>
      <c r="I30" t="s">
        <v>50</v>
      </c>
      <c r="J30">
        <v>0</v>
      </c>
      <c r="K30" t="s">
        <v>50</v>
      </c>
      <c r="L30" t="s">
        <v>50</v>
      </c>
      <c r="M30" t="s">
        <v>50</v>
      </c>
      <c r="N30" t="s">
        <v>50</v>
      </c>
      <c r="O30" t="s">
        <v>50</v>
      </c>
      <c r="P30" t="s">
        <v>50</v>
      </c>
      <c r="Q30" t="s">
        <v>50</v>
      </c>
      <c r="R30" t="s">
        <v>50</v>
      </c>
      <c r="S30" t="s">
        <v>50</v>
      </c>
      <c r="T30" t="s">
        <v>54</v>
      </c>
      <c r="U30">
        <v>0</v>
      </c>
      <c r="V30" t="s">
        <v>50</v>
      </c>
      <c r="W30" t="s">
        <v>50</v>
      </c>
      <c r="X30">
        <v>0</v>
      </c>
      <c r="Y30" t="s">
        <v>50</v>
      </c>
      <c r="Z30" t="s">
        <v>50</v>
      </c>
      <c r="AA30" t="s">
        <v>50</v>
      </c>
      <c r="AB30" t="s">
        <v>50</v>
      </c>
      <c r="AC30" t="s">
        <v>50</v>
      </c>
      <c r="AD30" t="s">
        <v>50</v>
      </c>
      <c r="AE30" t="s">
        <v>50</v>
      </c>
      <c r="AF30" t="s">
        <v>50</v>
      </c>
      <c r="AG30" t="s">
        <v>50</v>
      </c>
      <c r="AH30" t="s">
        <v>54</v>
      </c>
      <c r="AI30">
        <v>0</v>
      </c>
      <c r="AJ30" t="s">
        <v>50</v>
      </c>
      <c r="AK30" t="s">
        <v>50</v>
      </c>
      <c r="AL30">
        <v>0</v>
      </c>
      <c r="AM30" t="s">
        <v>50</v>
      </c>
      <c r="AN30" t="s">
        <v>50</v>
      </c>
      <c r="AO30" t="s">
        <v>50</v>
      </c>
      <c r="AP30" t="s">
        <v>50</v>
      </c>
      <c r="AQ30" t="s">
        <v>50</v>
      </c>
      <c r="AR30" t="s">
        <v>50</v>
      </c>
      <c r="AS30" t="s">
        <v>50</v>
      </c>
      <c r="AT30" t="s">
        <v>50</v>
      </c>
      <c r="AU30" t="s">
        <v>50</v>
      </c>
      <c r="AV30" t="s">
        <v>54</v>
      </c>
      <c r="AW30">
        <v>0</v>
      </c>
      <c r="AX30" t="s">
        <v>50</v>
      </c>
      <c r="AY30">
        <v>262</v>
      </c>
      <c r="AZ30">
        <v>1554</v>
      </c>
      <c r="BA30">
        <v>240142.882612999</v>
      </c>
      <c r="BB30" t="s">
        <v>64</v>
      </c>
    </row>
    <row r="31" spans="1:54" x14ac:dyDescent="0.25">
      <c r="B31" t="str">
        <f t="shared" ref="B31:B43" si="7">I31</f>
        <v>REEGAN</v>
      </c>
      <c r="C31">
        <f t="shared" ref="C31:C43" si="8">(J31/100)*BA31</f>
        <v>347953.4643215994</v>
      </c>
      <c r="D31" t="str">
        <f t="shared" si="4"/>
        <v>ROSSITER</v>
      </c>
      <c r="E31">
        <f t="shared" si="3"/>
        <v>173976.7321607997</v>
      </c>
      <c r="F31" t="str">
        <f t="shared" si="5"/>
        <v>HONEYMOON</v>
      </c>
      <c r="G31">
        <f t="shared" si="6"/>
        <v>57992.244053599905</v>
      </c>
      <c r="H31" t="s">
        <v>93</v>
      </c>
      <c r="I31" t="s">
        <v>94</v>
      </c>
      <c r="J31">
        <v>60</v>
      </c>
      <c r="K31" t="s">
        <v>95</v>
      </c>
      <c r="L31" t="s">
        <v>50</v>
      </c>
      <c r="M31" t="s">
        <v>68</v>
      </c>
      <c r="N31" t="s">
        <v>58</v>
      </c>
      <c r="O31" t="s">
        <v>50</v>
      </c>
      <c r="P31" t="s">
        <v>59</v>
      </c>
      <c r="Q31" t="s">
        <v>69</v>
      </c>
      <c r="R31" t="s">
        <v>50</v>
      </c>
      <c r="S31" t="s">
        <v>96</v>
      </c>
      <c r="T31" t="s">
        <v>97</v>
      </c>
      <c r="U31">
        <v>57.649999999999899</v>
      </c>
      <c r="V31" t="s">
        <v>98</v>
      </c>
      <c r="W31" t="s">
        <v>66</v>
      </c>
      <c r="X31">
        <v>30</v>
      </c>
      <c r="Y31" t="s">
        <v>67</v>
      </c>
      <c r="Z31" t="s">
        <v>50</v>
      </c>
      <c r="AA31" t="s">
        <v>68</v>
      </c>
      <c r="AB31" t="s">
        <v>51</v>
      </c>
      <c r="AC31" t="s">
        <v>50</v>
      </c>
      <c r="AD31" t="s">
        <v>52</v>
      </c>
      <c r="AE31" t="s">
        <v>69</v>
      </c>
      <c r="AF31" t="s">
        <v>50</v>
      </c>
      <c r="AG31" t="s">
        <v>60</v>
      </c>
      <c r="AH31" t="s">
        <v>61</v>
      </c>
      <c r="AI31">
        <v>33.284999999999897</v>
      </c>
      <c r="AJ31" t="s">
        <v>70</v>
      </c>
      <c r="AK31" t="s">
        <v>100</v>
      </c>
      <c r="AL31">
        <v>10</v>
      </c>
      <c r="AM31" t="s">
        <v>101</v>
      </c>
      <c r="AN31" t="s">
        <v>50</v>
      </c>
      <c r="AO31" t="s">
        <v>50</v>
      </c>
      <c r="AP31" t="s">
        <v>58</v>
      </c>
      <c r="AQ31" t="s">
        <v>50</v>
      </c>
      <c r="AR31" t="s">
        <v>102</v>
      </c>
      <c r="AS31" t="s">
        <v>54</v>
      </c>
      <c r="AT31" t="s">
        <v>50</v>
      </c>
      <c r="AU31" t="s">
        <v>103</v>
      </c>
      <c r="AV31" t="s">
        <v>61</v>
      </c>
      <c r="AW31">
        <v>18.93</v>
      </c>
      <c r="AX31" t="s">
        <v>104</v>
      </c>
      <c r="AY31">
        <v>229</v>
      </c>
      <c r="AZ31">
        <v>2147</v>
      </c>
      <c r="BA31">
        <v>579922.44053599902</v>
      </c>
      <c r="BB31" t="s">
        <v>64</v>
      </c>
    </row>
    <row r="32" spans="1:54" x14ac:dyDescent="0.25">
      <c r="B32" t="str">
        <f t="shared" si="7"/>
        <v>ARTLISH</v>
      </c>
      <c r="C32">
        <f t="shared" si="8"/>
        <v>741125.60958719929</v>
      </c>
      <c r="D32" t="str">
        <f t="shared" si="4"/>
        <v>PACHENA</v>
      </c>
      <c r="E32">
        <f t="shared" si="3"/>
        <v>92640.701198399911</v>
      </c>
      <c r="F32" t="str">
        <f t="shared" si="5"/>
        <v>ESPINOSA</v>
      </c>
      <c r="G32">
        <f t="shared" si="6"/>
        <v>92640.701198399911</v>
      </c>
      <c r="H32" t="s">
        <v>106</v>
      </c>
      <c r="I32" t="s">
        <v>107</v>
      </c>
      <c r="J32">
        <v>80</v>
      </c>
      <c r="K32" t="s">
        <v>108</v>
      </c>
      <c r="L32" t="s">
        <v>50</v>
      </c>
      <c r="M32" t="s">
        <v>50</v>
      </c>
      <c r="N32" t="s">
        <v>109</v>
      </c>
      <c r="O32" t="s">
        <v>50</v>
      </c>
      <c r="P32" t="s">
        <v>110</v>
      </c>
      <c r="Q32" t="s">
        <v>50</v>
      </c>
      <c r="R32" t="s">
        <v>50</v>
      </c>
      <c r="S32" t="s">
        <v>54</v>
      </c>
      <c r="T32" t="s">
        <v>54</v>
      </c>
      <c r="U32">
        <v>0</v>
      </c>
      <c r="V32" t="s">
        <v>111</v>
      </c>
      <c r="W32" t="s">
        <v>84</v>
      </c>
      <c r="X32">
        <v>10</v>
      </c>
      <c r="Y32" t="s">
        <v>85</v>
      </c>
      <c r="Z32" t="s">
        <v>50</v>
      </c>
      <c r="AA32" t="s">
        <v>50</v>
      </c>
      <c r="AB32" t="s">
        <v>51</v>
      </c>
      <c r="AC32" t="s">
        <v>50</v>
      </c>
      <c r="AD32" t="s">
        <v>59</v>
      </c>
      <c r="AE32" t="s">
        <v>50</v>
      </c>
      <c r="AF32" t="s">
        <v>50</v>
      </c>
      <c r="AG32" t="s">
        <v>54</v>
      </c>
      <c r="AH32" t="s">
        <v>54</v>
      </c>
      <c r="AI32">
        <v>0</v>
      </c>
      <c r="AJ32" t="s">
        <v>86</v>
      </c>
      <c r="AK32" t="s">
        <v>79</v>
      </c>
      <c r="AL32">
        <v>10</v>
      </c>
      <c r="AM32" t="s">
        <v>80</v>
      </c>
      <c r="AN32" t="s">
        <v>50</v>
      </c>
      <c r="AO32" t="s">
        <v>50</v>
      </c>
      <c r="AP32" t="s">
        <v>58</v>
      </c>
      <c r="AQ32" t="s">
        <v>50</v>
      </c>
      <c r="AR32" t="s">
        <v>81</v>
      </c>
      <c r="AS32" t="s">
        <v>50</v>
      </c>
      <c r="AT32" t="s">
        <v>50</v>
      </c>
      <c r="AU32" t="s">
        <v>54</v>
      </c>
      <c r="AV32" t="s">
        <v>54</v>
      </c>
      <c r="AW32">
        <v>0</v>
      </c>
      <c r="AX32" t="s">
        <v>82</v>
      </c>
      <c r="AY32">
        <v>261</v>
      </c>
      <c r="AZ32">
        <v>1520</v>
      </c>
      <c r="BA32">
        <v>926407.01198399905</v>
      </c>
      <c r="BB32" t="s">
        <v>64</v>
      </c>
    </row>
    <row r="33" spans="1:54" x14ac:dyDescent="0.25">
      <c r="B33" t="str">
        <f t="shared" si="7"/>
        <v>OPEN WATER</v>
      </c>
      <c r="C33">
        <f t="shared" si="8"/>
        <v>39513.242774999897</v>
      </c>
      <c r="D33" t="str">
        <f t="shared" si="4"/>
        <v xml:space="preserve"> </v>
      </c>
      <c r="E33">
        <f t="shared" si="3"/>
        <v>0</v>
      </c>
      <c r="F33" t="str">
        <f t="shared" si="5"/>
        <v xml:space="preserve"> </v>
      </c>
      <c r="G33">
        <f t="shared" si="6"/>
        <v>0</v>
      </c>
      <c r="H33" t="s">
        <v>112</v>
      </c>
      <c r="I33" t="s">
        <v>113</v>
      </c>
      <c r="J33">
        <v>100</v>
      </c>
      <c r="K33" t="s">
        <v>114</v>
      </c>
      <c r="L33" t="s">
        <v>50</v>
      </c>
      <c r="M33" t="s">
        <v>68</v>
      </c>
      <c r="N33" t="s">
        <v>115</v>
      </c>
      <c r="O33" t="s">
        <v>50</v>
      </c>
      <c r="P33" t="s">
        <v>54</v>
      </c>
      <c r="Q33" t="s">
        <v>54</v>
      </c>
      <c r="R33" t="s">
        <v>50</v>
      </c>
      <c r="S33" t="s">
        <v>54</v>
      </c>
      <c r="T33" t="s">
        <v>54</v>
      </c>
      <c r="U33">
        <v>0</v>
      </c>
      <c r="V33" t="s">
        <v>116</v>
      </c>
      <c r="W33" t="s">
        <v>50</v>
      </c>
      <c r="X33">
        <v>0</v>
      </c>
      <c r="Y33" t="s">
        <v>50</v>
      </c>
      <c r="Z33" t="s">
        <v>50</v>
      </c>
      <c r="AA33" t="s">
        <v>50</v>
      </c>
      <c r="AB33" t="s">
        <v>50</v>
      </c>
      <c r="AC33" t="s">
        <v>50</v>
      </c>
      <c r="AD33" t="s">
        <v>50</v>
      </c>
      <c r="AE33" t="s">
        <v>50</v>
      </c>
      <c r="AF33" t="s">
        <v>50</v>
      </c>
      <c r="AG33" t="s">
        <v>50</v>
      </c>
      <c r="AH33" t="s">
        <v>54</v>
      </c>
      <c r="AI33">
        <v>0</v>
      </c>
      <c r="AJ33" t="s">
        <v>50</v>
      </c>
      <c r="AK33" t="s">
        <v>50</v>
      </c>
      <c r="AL33">
        <v>0</v>
      </c>
      <c r="AM33" t="s">
        <v>50</v>
      </c>
      <c r="AN33" t="s">
        <v>50</v>
      </c>
      <c r="AO33" t="s">
        <v>50</v>
      </c>
      <c r="AP33" t="s">
        <v>50</v>
      </c>
      <c r="AQ33" t="s">
        <v>50</v>
      </c>
      <c r="AR33" t="s">
        <v>50</v>
      </c>
      <c r="AS33" t="s">
        <v>50</v>
      </c>
      <c r="AT33" t="s">
        <v>50</v>
      </c>
      <c r="AU33" t="s">
        <v>50</v>
      </c>
      <c r="AV33" t="s">
        <v>54</v>
      </c>
      <c r="AW33">
        <v>0</v>
      </c>
      <c r="AX33" t="s">
        <v>50</v>
      </c>
      <c r="AY33">
        <v>262</v>
      </c>
      <c r="AZ33">
        <v>1549</v>
      </c>
      <c r="BA33">
        <v>39513.242774999897</v>
      </c>
      <c r="BB33" t="s">
        <v>64</v>
      </c>
    </row>
    <row r="34" spans="1:54" x14ac:dyDescent="0.25">
      <c r="B34" t="str">
        <f t="shared" si="7"/>
        <v>PACHENA</v>
      </c>
      <c r="C34">
        <f t="shared" si="8"/>
        <v>216828.89754539941</v>
      </c>
      <c r="D34" t="str">
        <f t="shared" si="4"/>
        <v>ESPINOSA</v>
      </c>
      <c r="E34">
        <f t="shared" si="3"/>
        <v>144552.59836359959</v>
      </c>
      <c r="F34" t="str">
        <f t="shared" si="5"/>
        <v xml:space="preserve"> </v>
      </c>
      <c r="G34">
        <f t="shared" si="6"/>
        <v>0</v>
      </c>
      <c r="H34" t="s">
        <v>118</v>
      </c>
      <c r="I34" t="s">
        <v>84</v>
      </c>
      <c r="J34">
        <v>60</v>
      </c>
      <c r="K34" t="s">
        <v>85</v>
      </c>
      <c r="L34" t="s">
        <v>50</v>
      </c>
      <c r="M34" t="s">
        <v>50</v>
      </c>
      <c r="N34" t="s">
        <v>51</v>
      </c>
      <c r="O34" t="s">
        <v>50</v>
      </c>
      <c r="P34" t="s">
        <v>59</v>
      </c>
      <c r="Q34" t="s">
        <v>50</v>
      </c>
      <c r="R34" t="s">
        <v>50</v>
      </c>
      <c r="S34" t="s">
        <v>54</v>
      </c>
      <c r="T34" t="s">
        <v>54</v>
      </c>
      <c r="U34">
        <v>0</v>
      </c>
      <c r="V34" t="s">
        <v>86</v>
      </c>
      <c r="W34" t="s">
        <v>79</v>
      </c>
      <c r="X34">
        <v>40</v>
      </c>
      <c r="Y34" t="s">
        <v>80</v>
      </c>
      <c r="Z34" t="s">
        <v>50</v>
      </c>
      <c r="AA34" t="s">
        <v>50</v>
      </c>
      <c r="AB34" t="s">
        <v>58</v>
      </c>
      <c r="AC34" t="s">
        <v>50</v>
      </c>
      <c r="AD34" t="s">
        <v>81</v>
      </c>
      <c r="AE34" t="s">
        <v>50</v>
      </c>
      <c r="AF34" t="s">
        <v>50</v>
      </c>
      <c r="AG34" t="s">
        <v>54</v>
      </c>
      <c r="AH34" t="s">
        <v>54</v>
      </c>
      <c r="AI34">
        <v>0</v>
      </c>
      <c r="AJ34" t="s">
        <v>82</v>
      </c>
      <c r="AK34" t="s">
        <v>50</v>
      </c>
      <c r="AL34">
        <v>0</v>
      </c>
      <c r="AM34" t="s">
        <v>50</v>
      </c>
      <c r="AN34" t="s">
        <v>50</v>
      </c>
      <c r="AO34" t="s">
        <v>50</v>
      </c>
      <c r="AP34" t="s">
        <v>50</v>
      </c>
      <c r="AQ34" t="s">
        <v>50</v>
      </c>
      <c r="AR34" t="s">
        <v>50</v>
      </c>
      <c r="AS34" t="s">
        <v>50</v>
      </c>
      <c r="AT34" t="s">
        <v>50</v>
      </c>
      <c r="AU34" t="s">
        <v>50</v>
      </c>
      <c r="AV34" t="s">
        <v>54</v>
      </c>
      <c r="AW34">
        <v>0</v>
      </c>
      <c r="AX34" t="s">
        <v>50</v>
      </c>
      <c r="AY34">
        <v>261</v>
      </c>
      <c r="AZ34">
        <v>1471</v>
      </c>
      <c r="BA34">
        <v>361381.495908999</v>
      </c>
      <c r="BB34" t="s">
        <v>64</v>
      </c>
    </row>
    <row r="35" spans="1:54" x14ac:dyDescent="0.25">
      <c r="B35" t="str">
        <f t="shared" si="7"/>
        <v>HERBERT</v>
      </c>
      <c r="C35">
        <f t="shared" si="8"/>
        <v>1200851.7487739939</v>
      </c>
      <c r="D35" t="str">
        <f t="shared" si="4"/>
        <v>HEALEY</v>
      </c>
      <c r="E35">
        <f t="shared" si="3"/>
        <v>800567.83251599607</v>
      </c>
      <c r="F35" t="str">
        <f t="shared" si="5"/>
        <v xml:space="preserve"> </v>
      </c>
      <c r="G35">
        <f t="shared" si="6"/>
        <v>0</v>
      </c>
      <c r="H35" t="s">
        <v>119</v>
      </c>
      <c r="I35" t="s">
        <v>120</v>
      </c>
      <c r="J35">
        <v>60</v>
      </c>
      <c r="K35" t="s">
        <v>121</v>
      </c>
      <c r="L35" t="s">
        <v>50</v>
      </c>
      <c r="M35" t="s">
        <v>50</v>
      </c>
      <c r="N35" t="s">
        <v>51</v>
      </c>
      <c r="O35" t="s">
        <v>50</v>
      </c>
      <c r="P35" t="s">
        <v>59</v>
      </c>
      <c r="Q35" t="s">
        <v>50</v>
      </c>
      <c r="R35" t="s">
        <v>50</v>
      </c>
      <c r="S35" t="s">
        <v>54</v>
      </c>
      <c r="T35" t="s">
        <v>54</v>
      </c>
      <c r="U35">
        <v>0</v>
      </c>
      <c r="V35" t="s">
        <v>122</v>
      </c>
      <c r="W35" t="s">
        <v>123</v>
      </c>
      <c r="X35">
        <v>40</v>
      </c>
      <c r="Y35" t="s">
        <v>124</v>
      </c>
      <c r="Z35" t="s">
        <v>50</v>
      </c>
      <c r="AA35" t="s">
        <v>50</v>
      </c>
      <c r="AB35" t="s">
        <v>51</v>
      </c>
      <c r="AC35" t="s">
        <v>50</v>
      </c>
      <c r="AD35" t="s">
        <v>52</v>
      </c>
      <c r="AE35" t="s">
        <v>53</v>
      </c>
      <c r="AF35" t="s">
        <v>50</v>
      </c>
      <c r="AG35" t="s">
        <v>54</v>
      </c>
      <c r="AH35" t="s">
        <v>54</v>
      </c>
      <c r="AI35">
        <v>0</v>
      </c>
      <c r="AJ35" t="s">
        <v>125</v>
      </c>
      <c r="AK35" t="s">
        <v>50</v>
      </c>
      <c r="AL35">
        <v>0</v>
      </c>
      <c r="AM35" t="s">
        <v>50</v>
      </c>
      <c r="AN35" t="s">
        <v>50</v>
      </c>
      <c r="AO35" t="s">
        <v>50</v>
      </c>
      <c r="AP35" t="s">
        <v>50</v>
      </c>
      <c r="AQ35" t="s">
        <v>50</v>
      </c>
      <c r="AR35" t="s">
        <v>50</v>
      </c>
      <c r="AS35" t="s">
        <v>50</v>
      </c>
      <c r="AT35" t="s">
        <v>50</v>
      </c>
      <c r="AU35" t="s">
        <v>50</v>
      </c>
      <c r="AV35" t="s">
        <v>54</v>
      </c>
      <c r="AW35">
        <v>0</v>
      </c>
      <c r="AX35" t="s">
        <v>50</v>
      </c>
      <c r="AY35">
        <v>254</v>
      </c>
      <c r="AZ35">
        <v>1481</v>
      </c>
      <c r="BA35">
        <v>2001419.5812899901</v>
      </c>
      <c r="BB35" t="s">
        <v>64</v>
      </c>
    </row>
    <row r="36" spans="1:54" x14ac:dyDescent="0.25">
      <c r="B36" t="str">
        <f t="shared" si="7"/>
        <v>PACHENA</v>
      </c>
      <c r="C36">
        <f t="shared" si="8"/>
        <v>403133.92085699999</v>
      </c>
      <c r="D36" t="str">
        <f t="shared" si="4"/>
        <v>ZEBRIO</v>
      </c>
      <c r="E36">
        <f t="shared" si="3"/>
        <v>268755.94723800005</v>
      </c>
      <c r="F36" t="str">
        <f t="shared" si="5"/>
        <v xml:space="preserve"> </v>
      </c>
      <c r="G36">
        <f t="shared" si="6"/>
        <v>0</v>
      </c>
      <c r="H36" t="s">
        <v>126</v>
      </c>
      <c r="I36" t="s">
        <v>84</v>
      </c>
      <c r="J36">
        <v>60</v>
      </c>
      <c r="K36" t="s">
        <v>85</v>
      </c>
      <c r="L36" t="s">
        <v>50</v>
      </c>
      <c r="M36" t="s">
        <v>50</v>
      </c>
      <c r="N36" t="s">
        <v>51</v>
      </c>
      <c r="O36" t="s">
        <v>50</v>
      </c>
      <c r="P36" t="s">
        <v>59</v>
      </c>
      <c r="Q36" t="s">
        <v>50</v>
      </c>
      <c r="R36" t="s">
        <v>50</v>
      </c>
      <c r="S36" t="s">
        <v>54</v>
      </c>
      <c r="T36" t="s">
        <v>54</v>
      </c>
      <c r="U36">
        <v>0</v>
      </c>
      <c r="V36" t="s">
        <v>86</v>
      </c>
      <c r="W36" t="s">
        <v>76</v>
      </c>
      <c r="X36">
        <v>40</v>
      </c>
      <c r="Y36" t="s">
        <v>77</v>
      </c>
      <c r="Z36" t="s">
        <v>50</v>
      </c>
      <c r="AA36" t="s">
        <v>50</v>
      </c>
      <c r="AB36" t="s">
        <v>51</v>
      </c>
      <c r="AC36" t="s">
        <v>50</v>
      </c>
      <c r="AD36" t="s">
        <v>52</v>
      </c>
      <c r="AE36" t="s">
        <v>50</v>
      </c>
      <c r="AF36" t="s">
        <v>50</v>
      </c>
      <c r="AG36" t="s">
        <v>54</v>
      </c>
      <c r="AH36" t="s">
        <v>54</v>
      </c>
      <c r="AI36">
        <v>0</v>
      </c>
      <c r="AJ36" t="s">
        <v>78</v>
      </c>
      <c r="AK36" t="s">
        <v>50</v>
      </c>
      <c r="AL36">
        <v>0</v>
      </c>
      <c r="AM36" t="s">
        <v>50</v>
      </c>
      <c r="AN36" t="s">
        <v>50</v>
      </c>
      <c r="AO36" t="s">
        <v>50</v>
      </c>
      <c r="AP36" t="s">
        <v>50</v>
      </c>
      <c r="AQ36" t="s">
        <v>50</v>
      </c>
      <c r="AR36" t="s">
        <v>50</v>
      </c>
      <c r="AS36" t="s">
        <v>50</v>
      </c>
      <c r="AT36" t="s">
        <v>50</v>
      </c>
      <c r="AU36" t="s">
        <v>50</v>
      </c>
      <c r="AV36" t="s">
        <v>54</v>
      </c>
      <c r="AW36">
        <v>0</v>
      </c>
      <c r="AX36" t="s">
        <v>50</v>
      </c>
      <c r="AY36">
        <v>245</v>
      </c>
      <c r="AZ36">
        <v>1373</v>
      </c>
      <c r="BA36">
        <v>671889.86809500004</v>
      </c>
      <c r="BB36" t="s">
        <v>64</v>
      </c>
    </row>
    <row r="37" spans="1:54" x14ac:dyDescent="0.25">
      <c r="B37">
        <f t="shared" si="7"/>
        <v>0</v>
      </c>
      <c r="C37">
        <f t="shared" si="8"/>
        <v>0</v>
      </c>
      <c r="D37">
        <f t="shared" si="4"/>
        <v>0</v>
      </c>
      <c r="E37">
        <f t="shared" si="3"/>
        <v>0</v>
      </c>
      <c r="F37">
        <f t="shared" si="5"/>
        <v>0</v>
      </c>
      <c r="G37">
        <f t="shared" si="6"/>
        <v>0</v>
      </c>
    </row>
    <row r="38" spans="1:54" x14ac:dyDescent="0.25">
      <c r="B38">
        <f t="shared" si="7"/>
        <v>0</v>
      </c>
      <c r="C38">
        <f t="shared" si="8"/>
        <v>0</v>
      </c>
      <c r="D38">
        <f t="shared" si="4"/>
        <v>0</v>
      </c>
      <c r="E38">
        <f t="shared" si="3"/>
        <v>0</v>
      </c>
      <c r="F38">
        <f t="shared" si="5"/>
        <v>0</v>
      </c>
      <c r="G38">
        <f t="shared" si="6"/>
        <v>0</v>
      </c>
    </row>
    <row r="39" spans="1:54" x14ac:dyDescent="0.25">
      <c r="B39">
        <f t="shared" si="7"/>
        <v>0</v>
      </c>
      <c r="C39">
        <f t="shared" si="8"/>
        <v>0</v>
      </c>
      <c r="D39">
        <f t="shared" si="4"/>
        <v>0</v>
      </c>
      <c r="E39">
        <f t="shared" si="3"/>
        <v>0</v>
      </c>
      <c r="F39">
        <f t="shared" si="5"/>
        <v>0</v>
      </c>
      <c r="G39">
        <f t="shared" si="6"/>
        <v>0</v>
      </c>
    </row>
    <row r="40" spans="1:54" x14ac:dyDescent="0.25">
      <c r="B40">
        <f t="shared" si="7"/>
        <v>0</v>
      </c>
      <c r="C40">
        <f t="shared" si="8"/>
        <v>0</v>
      </c>
      <c r="D40">
        <f t="shared" si="4"/>
        <v>0</v>
      </c>
      <c r="E40">
        <f t="shared" si="3"/>
        <v>0</v>
      </c>
      <c r="F40">
        <f t="shared" si="5"/>
        <v>0</v>
      </c>
      <c r="G40">
        <f t="shared" si="6"/>
        <v>0</v>
      </c>
    </row>
    <row r="41" spans="1:54" x14ac:dyDescent="0.25">
      <c r="B41">
        <f t="shared" si="7"/>
        <v>0</v>
      </c>
      <c r="C41">
        <f t="shared" si="8"/>
        <v>0</v>
      </c>
      <c r="D41">
        <f t="shared" si="4"/>
        <v>0</v>
      </c>
      <c r="E41">
        <f t="shared" si="3"/>
        <v>0</v>
      </c>
      <c r="F41">
        <f t="shared" si="5"/>
        <v>0</v>
      </c>
      <c r="G41">
        <f t="shared" si="6"/>
        <v>0</v>
      </c>
    </row>
    <row r="42" spans="1:54" x14ac:dyDescent="0.25">
      <c r="B42">
        <f t="shared" si="7"/>
        <v>0</v>
      </c>
      <c r="C42">
        <f t="shared" si="8"/>
        <v>0</v>
      </c>
      <c r="D42">
        <f t="shared" si="4"/>
        <v>0</v>
      </c>
      <c r="E42">
        <f t="shared" si="3"/>
        <v>0</v>
      </c>
      <c r="F42">
        <f t="shared" si="5"/>
        <v>0</v>
      </c>
      <c r="G42">
        <f t="shared" si="6"/>
        <v>0</v>
      </c>
    </row>
    <row r="43" spans="1:54" ht="13.9" customHeight="1" x14ac:dyDescent="0.25">
      <c r="B43">
        <f t="shared" si="7"/>
        <v>0</v>
      </c>
      <c r="C43">
        <f t="shared" si="8"/>
        <v>0</v>
      </c>
      <c r="D43">
        <f t="shared" si="4"/>
        <v>0</v>
      </c>
      <c r="E43">
        <f t="shared" si="3"/>
        <v>0</v>
      </c>
      <c r="F43">
        <f t="shared" si="5"/>
        <v>0</v>
      </c>
      <c r="G43">
        <f t="shared" si="6"/>
        <v>0</v>
      </c>
    </row>
    <row r="44" spans="1:54" s="1" customFormat="1" ht="13.9" customHeight="1" x14ac:dyDescent="0.25">
      <c r="A44" s="1" t="s">
        <v>161</v>
      </c>
      <c r="B44" s="1">
        <f>SUM(C44:G44)</f>
        <v>11528801.327656576</v>
      </c>
      <c r="C44" s="1">
        <f>SUM(C24:C43)</f>
        <v>7414463.3291053446</v>
      </c>
      <c r="E44" s="1">
        <f t="shared" ref="E44:AZ44" si="9">SUM(E24:E43)</f>
        <v>3687290.2435649317</v>
      </c>
      <c r="G44" s="1">
        <f t="shared" si="9"/>
        <v>427047.75498629978</v>
      </c>
      <c r="AM44" s="1">
        <f t="shared" si="9"/>
        <v>0</v>
      </c>
      <c r="AN44" s="1">
        <f t="shared" si="9"/>
        <v>0</v>
      </c>
      <c r="AO44" s="1">
        <f t="shared" si="9"/>
        <v>0</v>
      </c>
      <c r="AP44" s="1">
        <f t="shared" si="9"/>
        <v>0</v>
      </c>
      <c r="AQ44" s="1">
        <f t="shared" si="9"/>
        <v>0</v>
      </c>
      <c r="AR44" s="1">
        <f t="shared" si="9"/>
        <v>0</v>
      </c>
      <c r="AS44" s="1">
        <f t="shared" si="9"/>
        <v>0</v>
      </c>
      <c r="AT44" s="1">
        <f t="shared" si="9"/>
        <v>0</v>
      </c>
      <c r="AU44" s="1">
        <f t="shared" si="9"/>
        <v>0</v>
      </c>
      <c r="AV44" s="1">
        <f t="shared" si="9"/>
        <v>0</v>
      </c>
      <c r="AW44" s="1">
        <f t="shared" si="9"/>
        <v>18.93</v>
      </c>
      <c r="AX44" s="1">
        <f t="shared" si="9"/>
        <v>0</v>
      </c>
      <c r="AY44" s="1">
        <f t="shared" si="9"/>
        <v>3275</v>
      </c>
      <c r="AZ44" s="1">
        <f t="shared" si="9"/>
        <v>19812</v>
      </c>
      <c r="BA44" s="1">
        <f>SUM(BA24:BA43)</f>
        <v>11528801.327656576</v>
      </c>
    </row>
    <row r="45" spans="1:54" ht="13.9" customHeight="1" x14ac:dyDescent="0.25"/>
  </sheetData>
  <conditionalFormatting sqref="A2:C19 E2:XFD19 A1:XFD1 A20:XFD1048576">
    <cfRule type="containsText" dxfId="83" priority="18" operator="containsText" text="BEDROCK">
      <formula>NOT(ISERROR(SEARCH("BEDROCK",A1)))</formula>
    </cfRule>
    <cfRule type="containsText" dxfId="82" priority="19" operator="containsText" text="CULLITE">
      <formula>NOT(ISERROR(SEARCH("CULLITE",A1)))</formula>
    </cfRule>
    <cfRule type="containsText" dxfId="81" priority="20" operator="containsText" text="ESPINOSA">
      <formula>NOT(ISERROR(SEARCH("ESPINOSA",A1)))</formula>
    </cfRule>
    <cfRule type="containsText" dxfId="80" priority="21" operator="containsText" text="ROBERTSON">
      <formula>NOT(ISERROR(SEARCH("ROBERTSON",A1)))</formula>
    </cfRule>
    <cfRule type="containsText" dxfId="79" priority="22" operator="containsText" text="HONEYMOON">
      <formula>NOT(ISERROR(SEARCH("HONEYMOON",A1)))</formula>
    </cfRule>
    <cfRule type="containsText" dxfId="78" priority="23" operator="containsText" text="HEALEY">
      <formula>NOT(ISERROR(SEARCH("HEALEY",A1)))</formula>
    </cfRule>
    <cfRule type="containsText" dxfId="77" priority="24" operator="containsText" text="HERBERT">
      <formula>NOT(ISERROR(SEARCH("HERBERT",A1)))</formula>
    </cfRule>
    <cfRule type="cellIs" dxfId="76" priority="25" operator="equal">
      <formula>"PACHENA"</formula>
    </cfRule>
    <cfRule type="containsText" dxfId="75" priority="26" operator="containsText" text="OPEN WATER">
      <formula>NOT(ISERROR(SEARCH("OPEN WATER",A1)))</formula>
    </cfRule>
    <cfRule type="cellIs" dxfId="74" priority="27" operator="equal">
      <formula>"ARTLISH"</formula>
    </cfRule>
    <cfRule type="containsText" dxfId="73" priority="28" operator="containsText" text="REEGAN">
      <formula>NOT(ISERROR(SEARCH("REEGAN",A1)))</formula>
    </cfRule>
    <cfRule type="containsText" dxfId="72" priority="29" operator="containsText" text="QUIMPER">
      <formula>NOT(ISERROR(SEARCH("QUIMPER",A1)))</formula>
    </cfRule>
    <cfRule type="containsText" dxfId="71" priority="30" operator="containsText" text="ZEBRIO">
      <formula>NOT(ISERROR(SEARCH("ZEBRIO",A1)))</formula>
    </cfRule>
    <cfRule type="containsText" dxfId="70" priority="31" operator="containsText" text="FLEETWOOD">
      <formula>NOT(ISERROR(SEARCH("FLEETWOOD",A1)))</formula>
    </cfRule>
    <cfRule type="containsText" dxfId="69" priority="32" operator="containsText" text="ROSSITER">
      <formula>NOT(ISERROR(SEARCH("ROSSITER",A1)))</formula>
    </cfRule>
    <cfRule type="containsText" dxfId="68" priority="33" operator="containsText" text="STRATA">
      <formula>NOT(ISERROR(SEARCH("STRATA",A1)))</formula>
    </cfRule>
  </conditionalFormatting>
  <conditionalFormatting sqref="A19:A20">
    <cfRule type="containsText" dxfId="67" priority="17" operator="containsText" text="KILDONAN">
      <formula>NOT(ISERROR(SEARCH("KILDONAN",A19)))</formula>
    </cfRule>
  </conditionalFormatting>
  <conditionalFormatting sqref="D2:D19">
    <cfRule type="containsText" dxfId="66" priority="1" operator="containsText" text="BEDROCK">
      <formula>NOT(ISERROR(SEARCH("BEDROCK",D2)))</formula>
    </cfRule>
    <cfRule type="containsText" dxfId="65" priority="2" operator="containsText" text="CULLITE">
      <formula>NOT(ISERROR(SEARCH("CULLITE",D2)))</formula>
    </cfRule>
    <cfRule type="containsText" dxfId="64" priority="3" operator="containsText" text="ESPINOSA">
      <formula>NOT(ISERROR(SEARCH("ESPINOSA",D2)))</formula>
    </cfRule>
    <cfRule type="containsText" dxfId="63" priority="4" operator="containsText" text="ROBERTSON">
      <formula>NOT(ISERROR(SEARCH("ROBERTSON",D2)))</formula>
    </cfRule>
    <cfRule type="containsText" dxfId="62" priority="5" operator="containsText" text="HONEYMOON">
      <formula>NOT(ISERROR(SEARCH("HONEYMOON",D2)))</formula>
    </cfRule>
    <cfRule type="containsText" dxfId="61" priority="6" operator="containsText" text="HEALEY">
      <formula>NOT(ISERROR(SEARCH("HEALEY",D2)))</formula>
    </cfRule>
    <cfRule type="containsText" dxfId="60" priority="7" operator="containsText" text="HERBERT">
      <formula>NOT(ISERROR(SEARCH("HERBERT",D2)))</formula>
    </cfRule>
    <cfRule type="cellIs" dxfId="59" priority="8" operator="equal">
      <formula>"PACHENA"</formula>
    </cfRule>
    <cfRule type="containsText" dxfId="58" priority="9" operator="containsText" text="OPEN WATER">
      <formula>NOT(ISERROR(SEARCH("OPEN WATER",D2)))</formula>
    </cfRule>
    <cfRule type="cellIs" dxfId="57" priority="10" operator="equal">
      <formula>"ARTLISH"</formula>
    </cfRule>
    <cfRule type="containsText" dxfId="56" priority="11" operator="containsText" text="REEGAN">
      <formula>NOT(ISERROR(SEARCH("REEGAN",D2)))</formula>
    </cfRule>
    <cfRule type="containsText" dxfId="55" priority="12" operator="containsText" text="QUIMPER">
      <formula>NOT(ISERROR(SEARCH("QUIMPER",D2)))</formula>
    </cfRule>
    <cfRule type="containsText" dxfId="54" priority="13" operator="containsText" text="ZEBRIO">
      <formula>NOT(ISERROR(SEARCH("ZEBRIO",D2)))</formula>
    </cfRule>
    <cfRule type="containsText" dxfId="53" priority="14" operator="containsText" text="FLEETWOOD">
      <formula>NOT(ISERROR(SEARCH("FLEETWOOD",D2)))</formula>
    </cfRule>
    <cfRule type="containsText" dxfId="52" priority="15" operator="containsText" text="ROSSITER">
      <formula>NOT(ISERROR(SEARCH("ROSSITER",D2)))</formula>
    </cfRule>
    <cfRule type="containsText" dxfId="51" priority="16" operator="containsText" text="STRATA">
      <formula>NOT(ISERROR(SEARCH("STRATA",D2)))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40"/>
  <sheetViews>
    <sheetView workbookViewId="0">
      <selection activeCell="C3" sqref="C3:C21"/>
    </sheetView>
  </sheetViews>
  <sheetFormatPr defaultRowHeight="15" x14ac:dyDescent="0.25"/>
  <cols>
    <col min="1" max="1" width="24" customWidth="1"/>
    <col min="2" max="2" width="11.85546875" customWidth="1"/>
    <col min="3" max="3" width="11" bestFit="1"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180</v>
      </c>
    </row>
    <row r="2" spans="1:4" x14ac:dyDescent="0.25">
      <c r="A2" s="1" t="s">
        <v>153</v>
      </c>
      <c r="B2" s="1" t="s">
        <v>154</v>
      </c>
      <c r="C2" s="1" t="s">
        <v>155</v>
      </c>
      <c r="D2" s="1"/>
    </row>
    <row r="3" spans="1:4" x14ac:dyDescent="0.25">
      <c r="A3" s="4" t="s">
        <v>48</v>
      </c>
      <c r="C3" s="2">
        <f t="shared" ref="C3:C20" si="0">B3/$B$21</f>
        <v>0</v>
      </c>
    </row>
    <row r="4" spans="1:4" x14ac:dyDescent="0.25">
      <c r="A4" s="4" t="s">
        <v>66</v>
      </c>
      <c r="C4" s="2">
        <f t="shared" si="0"/>
        <v>0</v>
      </c>
    </row>
    <row r="5" spans="1:4" x14ac:dyDescent="0.25">
      <c r="A5" s="4" t="s">
        <v>73</v>
      </c>
      <c r="C5" s="2">
        <f t="shared" si="0"/>
        <v>0</v>
      </c>
    </row>
    <row r="6" spans="1:4" x14ac:dyDescent="0.25">
      <c r="A6" s="4" t="s">
        <v>76</v>
      </c>
      <c r="B6">
        <f>SUM(E25)</f>
        <v>6291029.6214000005</v>
      </c>
      <c r="C6" s="2">
        <f t="shared" si="0"/>
        <v>0.30145847407474391</v>
      </c>
    </row>
    <row r="7" spans="1:4" x14ac:dyDescent="0.25">
      <c r="A7" s="4" t="s">
        <v>56</v>
      </c>
      <c r="B7">
        <f>SUM(E27)</f>
        <v>380911.25008600001</v>
      </c>
      <c r="C7" s="2">
        <f t="shared" si="0"/>
        <v>1.8252802978103732E-2</v>
      </c>
    </row>
    <row r="8" spans="1:4" x14ac:dyDescent="0.25">
      <c r="A8" s="4" t="s">
        <v>94</v>
      </c>
      <c r="C8" s="2">
        <f t="shared" si="0"/>
        <v>0</v>
      </c>
    </row>
    <row r="9" spans="1:4" x14ac:dyDescent="0.25">
      <c r="A9" s="4" t="s">
        <v>107</v>
      </c>
      <c r="C9" s="2">
        <f t="shared" si="0"/>
        <v>0</v>
      </c>
    </row>
    <row r="10" spans="1:4" x14ac:dyDescent="0.25">
      <c r="A10" s="4" t="s">
        <v>113</v>
      </c>
      <c r="C10" s="2">
        <f t="shared" si="0"/>
        <v>0</v>
      </c>
    </row>
    <row r="11" spans="1:4" x14ac:dyDescent="0.25">
      <c r="A11" s="4" t="s">
        <v>84</v>
      </c>
      <c r="B11">
        <f>SUM(C25)</f>
        <v>9436544.4320999999</v>
      </c>
      <c r="C11" s="2">
        <f t="shared" si="0"/>
        <v>0.45218771111211586</v>
      </c>
    </row>
    <row r="12" spans="1:4" x14ac:dyDescent="0.25">
      <c r="A12" s="4" t="s">
        <v>120</v>
      </c>
      <c r="B12">
        <f>SUM(C26,E24)</f>
        <v>619657.54556300002</v>
      </c>
      <c r="C12" s="2">
        <f t="shared" si="0"/>
        <v>2.9693234553989041E-2</v>
      </c>
    </row>
    <row r="13" spans="1:4" x14ac:dyDescent="0.25">
      <c r="A13" s="4" t="s">
        <v>123</v>
      </c>
      <c r="B13">
        <f>SUM(C24,C27,E26)</f>
        <v>2112908.9263780001</v>
      </c>
      <c r="C13" s="2">
        <f t="shared" si="0"/>
        <v>0.10124802125205541</v>
      </c>
    </row>
    <row r="14" spans="1:4" x14ac:dyDescent="0.25">
      <c r="A14" s="4" t="s">
        <v>100</v>
      </c>
      <c r="C14" s="2">
        <f t="shared" si="0"/>
        <v>0</v>
      </c>
    </row>
    <row r="15" spans="1:4" x14ac:dyDescent="0.25">
      <c r="A15" s="4" t="s">
        <v>149</v>
      </c>
      <c r="B15">
        <f>SUM(C28)</f>
        <v>1058012.418455994</v>
      </c>
      <c r="C15" s="2">
        <f t="shared" si="0"/>
        <v>5.0698665944112216E-2</v>
      </c>
    </row>
    <row r="16" spans="1:4" x14ac:dyDescent="0.25">
      <c r="A16" s="4" t="s">
        <v>79</v>
      </c>
      <c r="C16" s="2">
        <f t="shared" si="0"/>
        <v>0</v>
      </c>
    </row>
    <row r="17" spans="1:54" x14ac:dyDescent="0.25">
      <c r="A17" s="4" t="s">
        <v>131</v>
      </c>
      <c r="B17">
        <f>SUM(G24,)</f>
        <v>264238.34348800004</v>
      </c>
      <c r="C17" s="2">
        <f t="shared" si="0"/>
        <v>1.2661979455471673E-2</v>
      </c>
    </row>
    <row r="18" spans="1:54" x14ac:dyDescent="0.25">
      <c r="A18" s="4" t="s">
        <v>140</v>
      </c>
      <c r="B18">
        <f>SUM(E28)</f>
        <v>705341.61230399599</v>
      </c>
      <c r="C18" s="2">
        <f t="shared" si="0"/>
        <v>3.3799110629408144E-2</v>
      </c>
    </row>
    <row r="19" spans="1:54" x14ac:dyDescent="0.25">
      <c r="A19" s="5" t="s">
        <v>87</v>
      </c>
      <c r="C19" s="2">
        <f t="shared" si="0"/>
        <v>0</v>
      </c>
    </row>
    <row r="20" spans="1:54" x14ac:dyDescent="0.25">
      <c r="A20" s="6" t="s">
        <v>165</v>
      </c>
      <c r="C20" s="2">
        <f t="shared" si="0"/>
        <v>0</v>
      </c>
    </row>
    <row r="21" spans="1:54" x14ac:dyDescent="0.25">
      <c r="A21" s="1" t="s">
        <v>156</v>
      </c>
      <c r="B21" s="1">
        <f>SUM(B3:B20)</f>
        <v>20868644.149774991</v>
      </c>
      <c r="C21" s="3">
        <f>SUM(C3:C19)</f>
        <v>1</v>
      </c>
    </row>
    <row r="22" spans="1:54" x14ac:dyDescent="0.25">
      <c r="A22" s="1"/>
      <c r="B22" s="1"/>
      <c r="C22" s="3"/>
    </row>
    <row r="23" spans="1:54" x14ac:dyDescent="0.25">
      <c r="A23" t="s">
        <v>157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t="str">
        <f>I24</f>
        <v>HEALEY</v>
      </c>
      <c r="C24">
        <f>(J24/100)*BA24</f>
        <v>528476.68697600008</v>
      </c>
      <c r="D24" t="str">
        <f>W24</f>
        <v>HERBERT</v>
      </c>
      <c r="E24">
        <f t="shared" ref="E24:E38" si="1">(X24/100)*BA24</f>
        <v>528476.68697600008</v>
      </c>
      <c r="F24" t="str">
        <f>AK24</f>
        <v>CULLITE</v>
      </c>
      <c r="G24">
        <f>(AL24/100)*BA24</f>
        <v>264238.34348800004</v>
      </c>
      <c r="H24" t="s">
        <v>130</v>
      </c>
      <c r="I24" t="s">
        <v>123</v>
      </c>
      <c r="J24">
        <v>40</v>
      </c>
      <c r="K24" t="s">
        <v>124</v>
      </c>
      <c r="L24" t="s">
        <v>50</v>
      </c>
      <c r="M24" t="s">
        <v>50</v>
      </c>
      <c r="N24" t="s">
        <v>51</v>
      </c>
      <c r="O24" t="s">
        <v>50</v>
      </c>
      <c r="P24" t="s">
        <v>52</v>
      </c>
      <c r="Q24" t="s">
        <v>53</v>
      </c>
      <c r="R24" t="s">
        <v>50</v>
      </c>
      <c r="S24" t="s">
        <v>54</v>
      </c>
      <c r="T24" t="s">
        <v>54</v>
      </c>
      <c r="U24">
        <v>0</v>
      </c>
      <c r="V24" t="s">
        <v>125</v>
      </c>
      <c r="W24" t="s">
        <v>120</v>
      </c>
      <c r="X24">
        <v>40</v>
      </c>
      <c r="Y24" t="s">
        <v>121</v>
      </c>
      <c r="Z24" t="s">
        <v>50</v>
      </c>
      <c r="AA24" t="s">
        <v>50</v>
      </c>
      <c r="AB24" t="s">
        <v>51</v>
      </c>
      <c r="AC24" t="s">
        <v>50</v>
      </c>
      <c r="AD24" t="s">
        <v>59</v>
      </c>
      <c r="AE24" t="s">
        <v>50</v>
      </c>
      <c r="AF24" t="s">
        <v>50</v>
      </c>
      <c r="AG24" t="s">
        <v>54</v>
      </c>
      <c r="AH24" t="s">
        <v>54</v>
      </c>
      <c r="AI24">
        <v>0</v>
      </c>
      <c r="AJ24" t="s">
        <v>122</v>
      </c>
      <c r="AK24" t="s">
        <v>131</v>
      </c>
      <c r="AL24">
        <v>20</v>
      </c>
      <c r="AM24" t="s">
        <v>132</v>
      </c>
      <c r="AN24" t="s">
        <v>50</v>
      </c>
      <c r="AO24" t="s">
        <v>50</v>
      </c>
      <c r="AP24" t="s">
        <v>51</v>
      </c>
      <c r="AQ24" t="s">
        <v>50</v>
      </c>
      <c r="AR24" t="s">
        <v>52</v>
      </c>
      <c r="AS24" t="s">
        <v>54</v>
      </c>
      <c r="AT24" t="s">
        <v>50</v>
      </c>
      <c r="AU24" t="s">
        <v>54</v>
      </c>
      <c r="AV24" t="s">
        <v>97</v>
      </c>
      <c r="AW24">
        <v>47.32</v>
      </c>
      <c r="AX24" t="s">
        <v>133</v>
      </c>
      <c r="AY24">
        <v>276</v>
      </c>
      <c r="AZ24">
        <v>1694</v>
      </c>
      <c r="BA24">
        <v>1321191.71744</v>
      </c>
      <c r="BB24" t="s">
        <v>145</v>
      </c>
    </row>
    <row r="25" spans="1:54" x14ac:dyDescent="0.25">
      <c r="B25" t="str">
        <f t="shared" ref="B25:B38" si="2">I25</f>
        <v>PACHENA</v>
      </c>
      <c r="C25">
        <f>(J25/100)*BA25</f>
        <v>9436544.4320999999</v>
      </c>
      <c r="D25" t="str">
        <f t="shared" ref="D25:D38" si="3">W25</f>
        <v>ZEBRIO</v>
      </c>
      <c r="E25">
        <f t="shared" si="1"/>
        <v>6291029.6214000005</v>
      </c>
      <c r="F25" t="str">
        <f t="shared" ref="F25:F38" si="4">AK25</f>
        <v xml:space="preserve"> </v>
      </c>
      <c r="G25">
        <f t="shared" ref="G25:G38" si="5">(AL25/100)*BA25</f>
        <v>0</v>
      </c>
      <c r="H25" t="s">
        <v>126</v>
      </c>
      <c r="I25" t="s">
        <v>84</v>
      </c>
      <c r="J25">
        <v>60</v>
      </c>
      <c r="K25" t="s">
        <v>85</v>
      </c>
      <c r="L25" t="s">
        <v>50</v>
      </c>
      <c r="M25" t="s">
        <v>50</v>
      </c>
      <c r="N25" t="s">
        <v>51</v>
      </c>
      <c r="O25" t="s">
        <v>50</v>
      </c>
      <c r="P25" t="s">
        <v>59</v>
      </c>
      <c r="Q25" t="s">
        <v>50</v>
      </c>
      <c r="R25" t="s">
        <v>50</v>
      </c>
      <c r="S25" t="s">
        <v>54</v>
      </c>
      <c r="T25" t="s">
        <v>54</v>
      </c>
      <c r="U25">
        <v>0</v>
      </c>
      <c r="V25" t="s">
        <v>86</v>
      </c>
      <c r="W25" t="s">
        <v>76</v>
      </c>
      <c r="X25">
        <v>40</v>
      </c>
      <c r="Y25" t="s">
        <v>77</v>
      </c>
      <c r="Z25" t="s">
        <v>50</v>
      </c>
      <c r="AA25" t="s">
        <v>50</v>
      </c>
      <c r="AB25" t="s">
        <v>51</v>
      </c>
      <c r="AC25" t="s">
        <v>50</v>
      </c>
      <c r="AD25" t="s">
        <v>52</v>
      </c>
      <c r="AE25" t="s">
        <v>50</v>
      </c>
      <c r="AF25" t="s">
        <v>50</v>
      </c>
      <c r="AG25" t="s">
        <v>54</v>
      </c>
      <c r="AH25" t="s">
        <v>54</v>
      </c>
      <c r="AI25">
        <v>0</v>
      </c>
      <c r="AJ25" t="s">
        <v>78</v>
      </c>
      <c r="AK25" t="s">
        <v>50</v>
      </c>
      <c r="AL25">
        <v>0</v>
      </c>
      <c r="AM25" t="s">
        <v>50</v>
      </c>
      <c r="AN25" t="s">
        <v>50</v>
      </c>
      <c r="AO25" t="s">
        <v>50</v>
      </c>
      <c r="AP25" t="s">
        <v>50</v>
      </c>
      <c r="AQ25" t="s">
        <v>50</v>
      </c>
      <c r="AR25" t="s">
        <v>50</v>
      </c>
      <c r="AS25" t="s">
        <v>50</v>
      </c>
      <c r="AT25" t="s">
        <v>50</v>
      </c>
      <c r="AU25" t="s">
        <v>50</v>
      </c>
      <c r="AV25" t="s">
        <v>54</v>
      </c>
      <c r="AW25">
        <v>0</v>
      </c>
      <c r="AX25" t="s">
        <v>50</v>
      </c>
      <c r="AY25">
        <v>245</v>
      </c>
      <c r="AZ25">
        <v>1373</v>
      </c>
      <c r="BA25">
        <v>15727574.0535</v>
      </c>
      <c r="BB25" t="s">
        <v>145</v>
      </c>
    </row>
    <row r="26" spans="1:54" x14ac:dyDescent="0.25">
      <c r="B26" t="str">
        <f t="shared" si="2"/>
        <v>HERBERT</v>
      </c>
      <c r="C26">
        <f t="shared" ref="C26:C38" si="6">(J26/100)*BA26</f>
        <v>91180.858586999995</v>
      </c>
      <c r="D26" t="str">
        <f t="shared" si="3"/>
        <v>HEALEY</v>
      </c>
      <c r="E26">
        <f t="shared" si="1"/>
        <v>60787.239058000006</v>
      </c>
      <c r="F26" t="str">
        <f t="shared" si="4"/>
        <v xml:space="preserve"> </v>
      </c>
      <c r="G26">
        <f t="shared" si="5"/>
        <v>0</v>
      </c>
      <c r="H26" t="s">
        <v>146</v>
      </c>
      <c r="I26" t="s">
        <v>120</v>
      </c>
      <c r="J26">
        <v>60</v>
      </c>
      <c r="K26" t="s">
        <v>121</v>
      </c>
      <c r="L26" t="s">
        <v>50</v>
      </c>
      <c r="M26" t="s">
        <v>50</v>
      </c>
      <c r="N26" t="s">
        <v>51</v>
      </c>
      <c r="O26" t="s">
        <v>50</v>
      </c>
      <c r="P26" t="s">
        <v>59</v>
      </c>
      <c r="Q26" t="s">
        <v>50</v>
      </c>
      <c r="R26" t="s">
        <v>50</v>
      </c>
      <c r="S26" t="s">
        <v>54</v>
      </c>
      <c r="T26" t="s">
        <v>54</v>
      </c>
      <c r="U26">
        <v>0</v>
      </c>
      <c r="V26" t="s">
        <v>122</v>
      </c>
      <c r="W26" t="s">
        <v>123</v>
      </c>
      <c r="X26">
        <v>40</v>
      </c>
      <c r="Y26" t="s">
        <v>124</v>
      </c>
      <c r="Z26" t="s">
        <v>50</v>
      </c>
      <c r="AA26" t="s">
        <v>50</v>
      </c>
      <c r="AB26" t="s">
        <v>51</v>
      </c>
      <c r="AC26" t="s">
        <v>50</v>
      </c>
      <c r="AD26" t="s">
        <v>52</v>
      </c>
      <c r="AE26" t="s">
        <v>53</v>
      </c>
      <c r="AF26" t="s">
        <v>50</v>
      </c>
      <c r="AG26" t="s">
        <v>54</v>
      </c>
      <c r="AH26" t="s">
        <v>54</v>
      </c>
      <c r="AI26">
        <v>0</v>
      </c>
      <c r="AJ26" t="s">
        <v>125</v>
      </c>
      <c r="AK26" t="s">
        <v>50</v>
      </c>
      <c r="AL26">
        <v>0</v>
      </c>
      <c r="AM26" t="s">
        <v>50</v>
      </c>
      <c r="AN26" t="s">
        <v>50</v>
      </c>
      <c r="AO26" t="s">
        <v>50</v>
      </c>
      <c r="AP26" t="s">
        <v>50</v>
      </c>
      <c r="AQ26" t="s">
        <v>50</v>
      </c>
      <c r="AR26" t="s">
        <v>50</v>
      </c>
      <c r="AS26" t="s">
        <v>50</v>
      </c>
      <c r="AT26" t="s">
        <v>50</v>
      </c>
      <c r="AU26" t="s">
        <v>50</v>
      </c>
      <c r="AV26" t="s">
        <v>54</v>
      </c>
      <c r="AW26">
        <v>0</v>
      </c>
      <c r="AX26" t="s">
        <v>50</v>
      </c>
      <c r="AY26">
        <v>266</v>
      </c>
      <c r="AZ26">
        <v>1577</v>
      </c>
      <c r="BA26">
        <v>151968.097645</v>
      </c>
      <c r="BB26" t="s">
        <v>145</v>
      </c>
    </row>
    <row r="27" spans="1:54" x14ac:dyDescent="0.25">
      <c r="B27" t="str">
        <f t="shared" si="2"/>
        <v>HEALEY</v>
      </c>
      <c r="C27">
        <f t="shared" si="6"/>
        <v>1523645.0003440001</v>
      </c>
      <c r="D27" t="str">
        <f t="shared" si="3"/>
        <v>QUIMPER</v>
      </c>
      <c r="E27">
        <f t="shared" si="1"/>
        <v>380911.25008600001</v>
      </c>
      <c r="F27" t="str">
        <f t="shared" si="4"/>
        <v xml:space="preserve"> </v>
      </c>
      <c r="G27">
        <f t="shared" si="5"/>
        <v>0</v>
      </c>
      <c r="H27" t="s">
        <v>147</v>
      </c>
      <c r="I27" t="s">
        <v>123</v>
      </c>
      <c r="J27">
        <v>80</v>
      </c>
      <c r="K27" t="s">
        <v>124</v>
      </c>
      <c r="L27" t="s">
        <v>50</v>
      </c>
      <c r="M27" t="s">
        <v>50</v>
      </c>
      <c r="N27" t="s">
        <v>51</v>
      </c>
      <c r="O27" t="s">
        <v>50</v>
      </c>
      <c r="P27" t="s">
        <v>52</v>
      </c>
      <c r="Q27" t="s">
        <v>53</v>
      </c>
      <c r="R27" t="s">
        <v>50</v>
      </c>
      <c r="S27" t="s">
        <v>54</v>
      </c>
      <c r="T27" t="s">
        <v>54</v>
      </c>
      <c r="U27">
        <v>0</v>
      </c>
      <c r="V27" t="s">
        <v>125</v>
      </c>
      <c r="W27" t="s">
        <v>56</v>
      </c>
      <c r="X27">
        <v>20</v>
      </c>
      <c r="Y27" t="s">
        <v>57</v>
      </c>
      <c r="Z27" t="s">
        <v>50</v>
      </c>
      <c r="AA27" t="s">
        <v>50</v>
      </c>
      <c r="AB27" t="s">
        <v>58</v>
      </c>
      <c r="AC27" t="s">
        <v>50</v>
      </c>
      <c r="AD27" t="s">
        <v>59</v>
      </c>
      <c r="AE27" t="s">
        <v>54</v>
      </c>
      <c r="AF27" t="s">
        <v>50</v>
      </c>
      <c r="AG27" t="s">
        <v>60</v>
      </c>
      <c r="AH27" t="s">
        <v>61</v>
      </c>
      <c r="AI27">
        <v>49.799999999999898</v>
      </c>
      <c r="AJ27" t="s">
        <v>62</v>
      </c>
      <c r="AK27" t="s">
        <v>50</v>
      </c>
      <c r="AL27">
        <v>0</v>
      </c>
      <c r="AM27" t="s">
        <v>50</v>
      </c>
      <c r="AN27" t="s">
        <v>50</v>
      </c>
      <c r="AO27" t="s">
        <v>50</v>
      </c>
      <c r="AP27" t="s">
        <v>50</v>
      </c>
      <c r="AQ27" t="s">
        <v>50</v>
      </c>
      <c r="AR27" t="s">
        <v>50</v>
      </c>
      <c r="AS27" t="s">
        <v>50</v>
      </c>
      <c r="AT27" t="s">
        <v>50</v>
      </c>
      <c r="AU27" t="s">
        <v>50</v>
      </c>
      <c r="AV27" t="s">
        <v>54</v>
      </c>
      <c r="AW27">
        <v>0</v>
      </c>
      <c r="AX27" t="s">
        <v>50</v>
      </c>
      <c r="AY27">
        <v>266</v>
      </c>
      <c r="AZ27">
        <v>1552</v>
      </c>
      <c r="BA27">
        <v>1904556.25043</v>
      </c>
      <c r="BB27" t="s">
        <v>145</v>
      </c>
    </row>
    <row r="28" spans="1:54" x14ac:dyDescent="0.25">
      <c r="B28" t="str">
        <f t="shared" si="2"/>
        <v>ROBERTSON</v>
      </c>
      <c r="C28">
        <f t="shared" si="6"/>
        <v>1058012.418455994</v>
      </c>
      <c r="D28" t="str">
        <f t="shared" si="3"/>
        <v>UNDIFFERENTIATED BEDROCK</v>
      </c>
      <c r="E28">
        <f t="shared" si="1"/>
        <v>705341.61230399599</v>
      </c>
      <c r="F28" t="str">
        <f t="shared" si="4"/>
        <v xml:space="preserve"> </v>
      </c>
      <c r="G28">
        <f t="shared" si="5"/>
        <v>0</v>
      </c>
      <c r="H28" t="s">
        <v>148</v>
      </c>
      <c r="I28" t="s">
        <v>149</v>
      </c>
      <c r="J28">
        <v>60</v>
      </c>
      <c r="K28" t="s">
        <v>150</v>
      </c>
      <c r="L28" t="s">
        <v>50</v>
      </c>
      <c r="M28" t="s">
        <v>50</v>
      </c>
      <c r="N28" t="s">
        <v>51</v>
      </c>
      <c r="O28" t="s">
        <v>50</v>
      </c>
      <c r="P28" t="s">
        <v>52</v>
      </c>
      <c r="Q28" t="s">
        <v>53</v>
      </c>
      <c r="R28" t="s">
        <v>50</v>
      </c>
      <c r="S28" t="s">
        <v>54</v>
      </c>
      <c r="T28" t="s">
        <v>54</v>
      </c>
      <c r="U28">
        <v>0</v>
      </c>
      <c r="V28" t="s">
        <v>151</v>
      </c>
      <c r="W28" t="s">
        <v>140</v>
      </c>
      <c r="X28">
        <v>40</v>
      </c>
      <c r="Y28" t="s">
        <v>141</v>
      </c>
      <c r="Z28" t="s">
        <v>50</v>
      </c>
      <c r="AA28" t="s">
        <v>68</v>
      </c>
      <c r="AB28" t="s">
        <v>115</v>
      </c>
      <c r="AC28" t="s">
        <v>50</v>
      </c>
      <c r="AD28" t="s">
        <v>54</v>
      </c>
      <c r="AE28" t="s">
        <v>54</v>
      </c>
      <c r="AF28" t="s">
        <v>50</v>
      </c>
      <c r="AG28" t="s">
        <v>54</v>
      </c>
      <c r="AH28" t="s">
        <v>54</v>
      </c>
      <c r="AI28">
        <v>0</v>
      </c>
      <c r="AJ28" t="s">
        <v>142</v>
      </c>
      <c r="AK28" t="s">
        <v>50</v>
      </c>
      <c r="AL28">
        <v>0</v>
      </c>
      <c r="AM28" t="s">
        <v>50</v>
      </c>
      <c r="AN28" t="s">
        <v>50</v>
      </c>
      <c r="AO28" t="s">
        <v>50</v>
      </c>
      <c r="AP28" t="s">
        <v>50</v>
      </c>
      <c r="AQ28" t="s">
        <v>50</v>
      </c>
      <c r="AR28" t="s">
        <v>50</v>
      </c>
      <c r="AS28" t="s">
        <v>50</v>
      </c>
      <c r="AT28" t="s">
        <v>50</v>
      </c>
      <c r="AU28" t="s">
        <v>50</v>
      </c>
      <c r="AV28" t="s">
        <v>54</v>
      </c>
      <c r="AW28">
        <v>0</v>
      </c>
      <c r="AX28" t="s">
        <v>50</v>
      </c>
      <c r="AY28">
        <v>275</v>
      </c>
      <c r="AZ28">
        <v>1655</v>
      </c>
      <c r="BA28">
        <v>1763354.03075999</v>
      </c>
      <c r="BB28" t="s">
        <v>145</v>
      </c>
    </row>
    <row r="29" spans="1:54" x14ac:dyDescent="0.25">
      <c r="B29">
        <f t="shared" si="2"/>
        <v>0</v>
      </c>
      <c r="C29">
        <f t="shared" si="6"/>
        <v>0</v>
      </c>
      <c r="D29">
        <f t="shared" si="3"/>
        <v>0</v>
      </c>
      <c r="E29">
        <f t="shared" si="1"/>
        <v>0</v>
      </c>
      <c r="F29">
        <f t="shared" si="4"/>
        <v>0</v>
      </c>
      <c r="G29">
        <f t="shared" si="5"/>
        <v>0</v>
      </c>
    </row>
    <row r="30" spans="1:54" x14ac:dyDescent="0.25">
      <c r="B30">
        <f t="shared" si="2"/>
        <v>0</v>
      </c>
      <c r="C30">
        <f t="shared" si="6"/>
        <v>0</v>
      </c>
      <c r="D30">
        <f t="shared" si="3"/>
        <v>0</v>
      </c>
      <c r="E30">
        <f t="shared" si="1"/>
        <v>0</v>
      </c>
      <c r="F30">
        <f t="shared" si="4"/>
        <v>0</v>
      </c>
      <c r="G30">
        <f t="shared" si="5"/>
        <v>0</v>
      </c>
    </row>
    <row r="31" spans="1:54" x14ac:dyDescent="0.25">
      <c r="B31">
        <f t="shared" si="2"/>
        <v>0</v>
      </c>
      <c r="C31">
        <f t="shared" si="6"/>
        <v>0</v>
      </c>
      <c r="D31">
        <f t="shared" si="3"/>
        <v>0</v>
      </c>
      <c r="E31">
        <f t="shared" si="1"/>
        <v>0</v>
      </c>
      <c r="F31">
        <f t="shared" si="4"/>
        <v>0</v>
      </c>
      <c r="G31">
        <f t="shared" si="5"/>
        <v>0</v>
      </c>
    </row>
    <row r="32" spans="1:54" x14ac:dyDescent="0.25">
      <c r="B32">
        <f t="shared" si="2"/>
        <v>0</v>
      </c>
      <c r="C32">
        <f t="shared" si="6"/>
        <v>0</v>
      </c>
      <c r="D32">
        <f t="shared" si="3"/>
        <v>0</v>
      </c>
      <c r="E32">
        <f t="shared" si="1"/>
        <v>0</v>
      </c>
      <c r="F32">
        <f t="shared" si="4"/>
        <v>0</v>
      </c>
      <c r="G32">
        <f t="shared" si="5"/>
        <v>0</v>
      </c>
    </row>
    <row r="33" spans="1:53" x14ac:dyDescent="0.25">
      <c r="B33">
        <f t="shared" si="2"/>
        <v>0</v>
      </c>
      <c r="C33">
        <f t="shared" si="6"/>
        <v>0</v>
      </c>
      <c r="D33">
        <f t="shared" si="3"/>
        <v>0</v>
      </c>
      <c r="E33">
        <f t="shared" si="1"/>
        <v>0</v>
      </c>
      <c r="F33">
        <f t="shared" si="4"/>
        <v>0</v>
      </c>
      <c r="G33">
        <f t="shared" si="5"/>
        <v>0</v>
      </c>
    </row>
    <row r="34" spans="1:53" x14ac:dyDescent="0.25">
      <c r="B34">
        <f t="shared" si="2"/>
        <v>0</v>
      </c>
      <c r="C34">
        <f t="shared" si="6"/>
        <v>0</v>
      </c>
      <c r="D34">
        <f t="shared" si="3"/>
        <v>0</v>
      </c>
      <c r="E34">
        <f t="shared" si="1"/>
        <v>0</v>
      </c>
      <c r="F34">
        <f t="shared" si="4"/>
        <v>0</v>
      </c>
      <c r="G34">
        <f t="shared" si="5"/>
        <v>0</v>
      </c>
    </row>
    <row r="35" spans="1:53" x14ac:dyDescent="0.25">
      <c r="B35">
        <f t="shared" si="2"/>
        <v>0</v>
      </c>
      <c r="C35">
        <f t="shared" si="6"/>
        <v>0</v>
      </c>
      <c r="D35">
        <f t="shared" si="3"/>
        <v>0</v>
      </c>
      <c r="E35">
        <f t="shared" si="1"/>
        <v>0</v>
      </c>
      <c r="F35">
        <f t="shared" si="4"/>
        <v>0</v>
      </c>
      <c r="G35">
        <f t="shared" si="5"/>
        <v>0</v>
      </c>
    </row>
    <row r="36" spans="1:53" x14ac:dyDescent="0.25">
      <c r="B36">
        <f t="shared" si="2"/>
        <v>0</v>
      </c>
      <c r="C36">
        <f t="shared" si="6"/>
        <v>0</v>
      </c>
      <c r="D36">
        <f t="shared" si="3"/>
        <v>0</v>
      </c>
      <c r="E36">
        <f t="shared" si="1"/>
        <v>0</v>
      </c>
      <c r="F36">
        <f t="shared" si="4"/>
        <v>0</v>
      </c>
      <c r="G36">
        <f t="shared" si="5"/>
        <v>0</v>
      </c>
    </row>
    <row r="37" spans="1:53" x14ac:dyDescent="0.25">
      <c r="B37">
        <f t="shared" si="2"/>
        <v>0</v>
      </c>
      <c r="C37">
        <f t="shared" si="6"/>
        <v>0</v>
      </c>
      <c r="D37">
        <f t="shared" si="3"/>
        <v>0</v>
      </c>
      <c r="E37">
        <f t="shared" si="1"/>
        <v>0</v>
      </c>
      <c r="F37">
        <f t="shared" si="4"/>
        <v>0</v>
      </c>
      <c r="G37">
        <f t="shared" si="5"/>
        <v>0</v>
      </c>
    </row>
    <row r="38" spans="1:53" ht="13.9" customHeight="1" x14ac:dyDescent="0.25">
      <c r="B38">
        <f t="shared" si="2"/>
        <v>0</v>
      </c>
      <c r="C38">
        <f t="shared" si="6"/>
        <v>0</v>
      </c>
      <c r="D38">
        <f t="shared" si="3"/>
        <v>0</v>
      </c>
      <c r="E38">
        <f t="shared" si="1"/>
        <v>0</v>
      </c>
      <c r="F38">
        <f t="shared" si="4"/>
        <v>0</v>
      </c>
      <c r="G38">
        <f t="shared" si="5"/>
        <v>0</v>
      </c>
    </row>
    <row r="39" spans="1:53" s="1" customFormat="1" ht="13.9" customHeight="1" x14ac:dyDescent="0.25">
      <c r="A39" s="1" t="s">
        <v>161</v>
      </c>
      <c r="B39" s="1">
        <f>SUM(C39:G39)</f>
        <v>20868644.149774991</v>
      </c>
      <c r="C39" s="1">
        <f>SUM(C24:C38)</f>
        <v>12637859.396462996</v>
      </c>
      <c r="E39" s="1">
        <f>SUM(E24:E38)</f>
        <v>7966546.4098239969</v>
      </c>
      <c r="G39" s="1">
        <f>SUM(G24:G38)</f>
        <v>264238.34348800004</v>
      </c>
      <c r="AM39" s="1">
        <f t="shared" ref="AM39:BA39" si="7">SUM(AM24:AM38)</f>
        <v>0</v>
      </c>
      <c r="AN39" s="1">
        <f t="shared" si="7"/>
        <v>0</v>
      </c>
      <c r="AO39" s="1">
        <f t="shared" si="7"/>
        <v>0</v>
      </c>
      <c r="AP39" s="1">
        <f t="shared" si="7"/>
        <v>0</v>
      </c>
      <c r="AQ39" s="1">
        <f t="shared" si="7"/>
        <v>0</v>
      </c>
      <c r="AR39" s="1">
        <f t="shared" si="7"/>
        <v>0</v>
      </c>
      <c r="AS39" s="1">
        <f t="shared" si="7"/>
        <v>0</v>
      </c>
      <c r="AT39" s="1">
        <f t="shared" si="7"/>
        <v>0</v>
      </c>
      <c r="AU39" s="1">
        <f t="shared" si="7"/>
        <v>0</v>
      </c>
      <c r="AV39" s="1">
        <f t="shared" si="7"/>
        <v>0</v>
      </c>
      <c r="AW39" s="1">
        <f t="shared" si="7"/>
        <v>47.32</v>
      </c>
      <c r="AX39" s="1">
        <f t="shared" si="7"/>
        <v>0</v>
      </c>
      <c r="AY39" s="1">
        <f t="shared" si="7"/>
        <v>1328</v>
      </c>
      <c r="AZ39" s="1">
        <f t="shared" si="7"/>
        <v>7851</v>
      </c>
      <c r="BA39" s="1">
        <f t="shared" si="7"/>
        <v>20868644.149774991</v>
      </c>
    </row>
    <row r="40" spans="1:53" ht="13.9" customHeight="1" x14ac:dyDescent="0.25"/>
  </sheetData>
  <conditionalFormatting sqref="A1:XFD1048576">
    <cfRule type="containsText" dxfId="50" priority="2" operator="containsText" text="BEDROCK">
      <formula>NOT(ISERROR(SEARCH("BEDROCK",A1)))</formula>
    </cfRule>
    <cfRule type="containsText" dxfId="49" priority="3" operator="containsText" text="CULLITE">
      <formula>NOT(ISERROR(SEARCH("CULLITE",A1)))</formula>
    </cfRule>
    <cfRule type="containsText" dxfId="48" priority="4" operator="containsText" text="ESPINOSA">
      <formula>NOT(ISERROR(SEARCH("ESPINOSA",A1)))</formula>
    </cfRule>
    <cfRule type="containsText" dxfId="47" priority="5" operator="containsText" text="ROBERTSON">
      <formula>NOT(ISERROR(SEARCH("ROBERTSON",A1)))</formula>
    </cfRule>
    <cfRule type="containsText" dxfId="46" priority="6" operator="containsText" text="HONEYMOON">
      <formula>NOT(ISERROR(SEARCH("HONEYMOON",A1)))</formula>
    </cfRule>
    <cfRule type="containsText" dxfId="45" priority="7" operator="containsText" text="HEALEY">
      <formula>NOT(ISERROR(SEARCH("HEALEY",A1)))</formula>
    </cfRule>
    <cfRule type="containsText" dxfId="44" priority="8" operator="containsText" text="HERBERT">
      <formula>NOT(ISERROR(SEARCH("HERBERT",A1)))</formula>
    </cfRule>
    <cfRule type="cellIs" dxfId="43" priority="9" operator="equal">
      <formula>"PACHENA"</formula>
    </cfRule>
    <cfRule type="containsText" dxfId="42" priority="10" operator="containsText" text="OPEN WATER">
      <formula>NOT(ISERROR(SEARCH("OPEN WATER",A1)))</formula>
    </cfRule>
    <cfRule type="cellIs" dxfId="41" priority="11" operator="equal">
      <formula>"ARTLISH"</formula>
    </cfRule>
    <cfRule type="containsText" dxfId="40" priority="12" operator="containsText" text="REEGAN">
      <formula>NOT(ISERROR(SEARCH("REEGAN",A1)))</formula>
    </cfRule>
    <cfRule type="containsText" dxfId="39" priority="13" operator="containsText" text="QUIMPER">
      <formula>NOT(ISERROR(SEARCH("QUIMPER",A1)))</formula>
    </cfRule>
    <cfRule type="containsText" dxfId="38" priority="14" operator="containsText" text="ZEBRIO">
      <formula>NOT(ISERROR(SEARCH("ZEBRIO",A1)))</formula>
    </cfRule>
    <cfRule type="containsText" dxfId="37" priority="15" operator="containsText" text="FLEETWOOD">
      <formula>NOT(ISERROR(SEARCH("FLEETWOOD",A1)))</formula>
    </cfRule>
    <cfRule type="containsText" dxfId="36" priority="16" operator="containsText" text="ROSSITER">
      <formula>NOT(ISERROR(SEARCH("ROSSITER",A1)))</formula>
    </cfRule>
    <cfRule type="containsText" dxfId="35" priority="17" operator="containsText" text="STRATA">
      <formula>NOT(ISERROR(SEARCH("STRATA",A1)))</formula>
    </cfRule>
  </conditionalFormatting>
  <conditionalFormatting sqref="A19:A20">
    <cfRule type="containsText" dxfId="34" priority="1" operator="containsText" text="KILDONAN">
      <formula>NOT(ISERROR(SEARCH("KILDONAN",A19)))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B50"/>
  <sheetViews>
    <sheetView workbookViewId="0">
      <selection activeCell="C3" sqref="C3:C21"/>
    </sheetView>
  </sheetViews>
  <sheetFormatPr defaultRowHeight="15" x14ac:dyDescent="0.25"/>
  <cols>
    <col min="1" max="1" width="24" customWidth="1"/>
    <col min="2" max="2" width="11.85546875" customWidth="1"/>
    <col min="3" max="3" width="11" bestFit="1" customWidth="1"/>
    <col min="5" max="5" width="12" bestFit="1" customWidth="1"/>
    <col min="6" max="6" width="12.5703125" customWidth="1"/>
    <col min="7" max="7" width="10.42578125" customWidth="1"/>
    <col min="9" max="9" width="11.28515625" customWidth="1"/>
    <col min="10" max="10" width="9.5703125" customWidth="1"/>
    <col min="11" max="22" width="8.85546875" customWidth="1"/>
    <col min="24" max="24" width="12" customWidth="1"/>
    <col min="25" max="34" width="8.85546875" customWidth="1"/>
    <col min="35" max="35" width="4" customWidth="1"/>
    <col min="36" max="36" width="10.42578125" customWidth="1"/>
    <col min="37" max="37" width="13.42578125" customWidth="1"/>
    <col min="38" max="52" width="8.85546875" customWidth="1"/>
    <col min="53" max="53" width="11.7109375" customWidth="1"/>
  </cols>
  <sheetData>
    <row r="1" spans="1:4" ht="25.15" customHeight="1" x14ac:dyDescent="0.25">
      <c r="A1" s="1" t="s">
        <v>184</v>
      </c>
    </row>
    <row r="2" spans="1:4" x14ac:dyDescent="0.25">
      <c r="A2" s="1" t="s">
        <v>153</v>
      </c>
      <c r="B2" s="1" t="s">
        <v>154</v>
      </c>
      <c r="C2" s="1" t="s">
        <v>155</v>
      </c>
      <c r="D2" s="1"/>
    </row>
    <row r="3" spans="1:4" x14ac:dyDescent="0.25">
      <c r="A3" s="4" t="s">
        <v>48</v>
      </c>
      <c r="B3">
        <f>SUM(C24,C42)</f>
        <v>12345582.986388588</v>
      </c>
      <c r="C3" s="2">
        <f t="shared" ref="C3:C20" si="0">B3/$B$21</f>
        <v>0.12944206209563644</v>
      </c>
    </row>
    <row r="4" spans="1:4" x14ac:dyDescent="0.25">
      <c r="A4" s="4" t="s">
        <v>66</v>
      </c>
      <c r="B4">
        <f>SUM(C25,C36,E29,E30,E35)</f>
        <v>8177815.8964704378</v>
      </c>
      <c r="C4" s="2">
        <f t="shared" si="0"/>
        <v>8.5743488520930861E-2</v>
      </c>
    </row>
    <row r="5" spans="1:4" x14ac:dyDescent="0.25">
      <c r="A5" s="4" t="s">
        <v>73</v>
      </c>
      <c r="B5">
        <f>SUM(C26)</f>
        <v>1304068.0791864539</v>
      </c>
      <c r="C5" s="2">
        <f t="shared" si="0"/>
        <v>1.3673008513984253E-2</v>
      </c>
    </row>
    <row r="6" spans="1:4" x14ac:dyDescent="0.25">
      <c r="A6" s="4" t="s">
        <v>76</v>
      </c>
      <c r="B6">
        <f>SUM(C27,C28,E26,E43)</f>
        <v>9722552.9449826702</v>
      </c>
      <c r="C6" s="2">
        <f t="shared" si="0"/>
        <v>0.10193988436350924</v>
      </c>
    </row>
    <row r="7" spans="1:4" x14ac:dyDescent="0.25">
      <c r="A7" s="4" t="s">
        <v>56</v>
      </c>
      <c r="B7">
        <f>SUM(C29,C30,E24,E25,E42,E46,G36)</f>
        <v>16011227.302651312</v>
      </c>
      <c r="C7" s="2">
        <f t="shared" si="0"/>
        <v>0.16787593433393702</v>
      </c>
    </row>
    <row r="8" spans="1:4" x14ac:dyDescent="0.25">
      <c r="A8" s="4" t="s">
        <v>94</v>
      </c>
      <c r="B8">
        <f>SUM(C35)</f>
        <v>1002522.8943598799</v>
      </c>
      <c r="C8" s="2">
        <f t="shared" si="0"/>
        <v>1.0511340848553118E-2</v>
      </c>
    </row>
    <row r="9" spans="1:4" x14ac:dyDescent="0.25">
      <c r="A9" s="4" t="s">
        <v>107</v>
      </c>
      <c r="B9">
        <f>SUM(C37)</f>
        <v>741125.6054176488</v>
      </c>
      <c r="C9" s="2">
        <f t="shared" si="0"/>
        <v>7.7706193982824906E-3</v>
      </c>
    </row>
    <row r="10" spans="1:4" x14ac:dyDescent="0.25">
      <c r="A10" s="4" t="s">
        <v>113</v>
      </c>
      <c r="B10">
        <f>SUM(C31,C32,C38)</f>
        <v>3482581.4034558963</v>
      </c>
      <c r="C10" s="2">
        <f t="shared" si="0"/>
        <v>3.6514477993972456E-2</v>
      </c>
    </row>
    <row r="11" spans="1:4" x14ac:dyDescent="0.25">
      <c r="A11" s="4" t="s">
        <v>84</v>
      </c>
      <c r="B11">
        <f>SUM(C40,C43,E27,E28,E37)</f>
        <v>12855984.380093386</v>
      </c>
      <c r="C11" s="2">
        <f t="shared" si="0"/>
        <v>0.13479356384087418</v>
      </c>
    </row>
    <row r="12" spans="1:4" x14ac:dyDescent="0.25">
      <c r="A12" s="4" t="s">
        <v>120</v>
      </c>
      <c r="B12">
        <f>SUM(C41,C44,C45,E39)</f>
        <v>11542919.305941984</v>
      </c>
      <c r="C12" s="2">
        <f t="shared" si="0"/>
        <v>0.12102622283710707</v>
      </c>
    </row>
    <row r="13" spans="1:4" x14ac:dyDescent="0.25">
      <c r="A13" s="4" t="s">
        <v>123</v>
      </c>
      <c r="B13">
        <f>SUM(C46,E41,E44,E45,C39)</f>
        <v>10461537.753470344</v>
      </c>
      <c r="C13" s="2">
        <f t="shared" si="0"/>
        <v>0.10968805774450364</v>
      </c>
    </row>
    <row r="14" spans="1:4" x14ac:dyDescent="0.25">
      <c r="A14" s="4" t="s">
        <v>100</v>
      </c>
      <c r="B14">
        <f>SUM(G35,C33)</f>
        <v>2096005.55661013</v>
      </c>
      <c r="C14" s="2">
        <f t="shared" si="0"/>
        <v>2.1976384728907263E-2</v>
      </c>
    </row>
    <row r="15" spans="1:4" x14ac:dyDescent="0.25">
      <c r="A15" s="4" t="s">
        <v>149</v>
      </c>
      <c r="B15">
        <f>SUM(C47)</f>
        <v>1297194.215107494</v>
      </c>
      <c r="C15" s="2">
        <f t="shared" si="0"/>
        <v>1.3600936814986588E-2</v>
      </c>
    </row>
    <row r="16" spans="1:4" x14ac:dyDescent="0.25">
      <c r="A16" s="4" t="s">
        <v>79</v>
      </c>
      <c r="B16">
        <f>SUM(E40,G26,G37)</f>
        <v>454537.98047654674</v>
      </c>
      <c r="C16" s="2">
        <f t="shared" si="0"/>
        <v>4.7657800817133824E-3</v>
      </c>
    </row>
    <row r="17" spans="1:54" x14ac:dyDescent="0.25">
      <c r="A17" s="4" t="s">
        <v>131</v>
      </c>
      <c r="B17">
        <f>SUM(E36,G39)</f>
        <v>2135433.6292165671</v>
      </c>
      <c r="C17" s="2">
        <f t="shared" si="0"/>
        <v>2.2389783677199994E-2</v>
      </c>
    </row>
    <row r="18" spans="1:54" x14ac:dyDescent="0.25">
      <c r="A18" s="4" t="s">
        <v>140</v>
      </c>
      <c r="B18">
        <f>SUM(E47,G42)</f>
        <v>1445054.8475014721</v>
      </c>
      <c r="C18" s="2">
        <f t="shared" si="0"/>
        <v>1.5151239071343634E-2</v>
      </c>
    </row>
    <row r="19" spans="1:54" x14ac:dyDescent="0.25">
      <c r="A19" s="5" t="s">
        <v>87</v>
      </c>
      <c r="B19">
        <f>SUM(G27)</f>
        <v>59070.133332928308</v>
      </c>
      <c r="C19" s="2">
        <f t="shared" si="0"/>
        <v>6.1934376653646674E-4</v>
      </c>
    </row>
    <row r="20" spans="1:54" x14ac:dyDescent="0.25">
      <c r="A20" s="6" t="s">
        <v>165</v>
      </c>
      <c r="B20">
        <f>C34</f>
        <v>240142.88261259501</v>
      </c>
      <c r="C20" s="2">
        <f t="shared" si="0"/>
        <v>2.5178713680217807E-3</v>
      </c>
    </row>
    <row r="21" spans="1:54" x14ac:dyDescent="0.25">
      <c r="A21" s="1" t="s">
        <v>156</v>
      </c>
      <c r="B21" s="1">
        <f>SUM(B3:B20)</f>
        <v>95375357.797276348</v>
      </c>
      <c r="C21" s="3">
        <f>SUM(C3:C20)</f>
        <v>0.99999999999999989</v>
      </c>
    </row>
    <row r="22" spans="1:54" x14ac:dyDescent="0.25">
      <c r="A22" s="1"/>
      <c r="B22" s="1"/>
      <c r="C22" s="3"/>
    </row>
    <row r="23" spans="1:54" x14ac:dyDescent="0.25">
      <c r="A23" t="s">
        <v>157</v>
      </c>
      <c r="B23" t="s">
        <v>158</v>
      </c>
      <c r="C23" t="s">
        <v>152</v>
      </c>
      <c r="D23" t="s">
        <v>159</v>
      </c>
      <c r="E23" t="s">
        <v>152</v>
      </c>
      <c r="F23" t="s">
        <v>160</v>
      </c>
      <c r="G23" t="s">
        <v>152</v>
      </c>
      <c r="H23" t="s">
        <v>0</v>
      </c>
      <c r="I23" t="s">
        <v>1</v>
      </c>
      <c r="J23" t="s">
        <v>2</v>
      </c>
      <c r="K23" t="s">
        <v>3</v>
      </c>
      <c r="L23" t="s">
        <v>4</v>
      </c>
      <c r="M23" t="s">
        <v>5</v>
      </c>
      <c r="N23" t="s">
        <v>6</v>
      </c>
      <c r="O23" t="s">
        <v>7</v>
      </c>
      <c r="P23" t="s">
        <v>8</v>
      </c>
      <c r="Q23" t="s">
        <v>9</v>
      </c>
      <c r="R23" t="s">
        <v>10</v>
      </c>
      <c r="S23" t="s">
        <v>11</v>
      </c>
      <c r="T23" t="s">
        <v>12</v>
      </c>
      <c r="U23" t="s">
        <v>13</v>
      </c>
      <c r="V23" t="s">
        <v>14</v>
      </c>
      <c r="W23" t="s">
        <v>15</v>
      </c>
      <c r="X23" t="s">
        <v>16</v>
      </c>
      <c r="Y23" t="s">
        <v>17</v>
      </c>
      <c r="Z23" t="s">
        <v>18</v>
      </c>
      <c r="AA23" t="s">
        <v>19</v>
      </c>
      <c r="AB23" t="s">
        <v>20</v>
      </c>
      <c r="AC23" t="s">
        <v>21</v>
      </c>
      <c r="AD23" t="s">
        <v>22</v>
      </c>
      <c r="AE23" t="s">
        <v>23</v>
      </c>
      <c r="AF23" t="s">
        <v>24</v>
      </c>
      <c r="AG23" t="s">
        <v>25</v>
      </c>
      <c r="AH23" t="s">
        <v>26</v>
      </c>
      <c r="AI23" t="s">
        <v>27</v>
      </c>
      <c r="AJ23" t="s">
        <v>28</v>
      </c>
      <c r="AK23" t="s">
        <v>29</v>
      </c>
      <c r="AL23" t="s">
        <v>30</v>
      </c>
      <c r="AM23" t="s">
        <v>31</v>
      </c>
      <c r="AN23" t="s">
        <v>32</v>
      </c>
      <c r="AO23" t="s">
        <v>33</v>
      </c>
      <c r="AP23" t="s">
        <v>34</v>
      </c>
      <c r="AQ23" t="s">
        <v>35</v>
      </c>
      <c r="AR23" t="s">
        <v>36</v>
      </c>
      <c r="AS23" t="s">
        <v>37</v>
      </c>
      <c r="AT23" t="s">
        <v>38</v>
      </c>
      <c r="AU23" t="s">
        <v>39</v>
      </c>
      <c r="AV23" t="s">
        <v>40</v>
      </c>
      <c r="AW23" t="s">
        <v>41</v>
      </c>
      <c r="AX23" t="s">
        <v>42</v>
      </c>
      <c r="AY23" t="s">
        <v>43</v>
      </c>
      <c r="AZ23" t="s">
        <v>44</v>
      </c>
      <c r="BA23" t="s">
        <v>45</v>
      </c>
      <c r="BB23" t="s">
        <v>46</v>
      </c>
    </row>
    <row r="24" spans="1:54" x14ac:dyDescent="0.25">
      <c r="B24" t="str">
        <f>I24</f>
        <v>STRATA</v>
      </c>
      <c r="C24">
        <f>(J24/100)*BA24</f>
        <v>10604806.87409916</v>
      </c>
      <c r="D24" t="str">
        <f>W24</f>
        <v>QUIMPER</v>
      </c>
      <c r="E24">
        <f t="shared" ref="E24:E47" si="1">(X24/100)*BA24</f>
        <v>7069871.2493994404</v>
      </c>
      <c r="F24">
        <f>AK24</f>
        <v>0</v>
      </c>
      <c r="G24">
        <f>(AL24/100)*BA24</f>
        <v>0</v>
      </c>
      <c r="H24" t="s">
        <v>47</v>
      </c>
      <c r="I24" t="s">
        <v>48</v>
      </c>
      <c r="J24">
        <v>60</v>
      </c>
      <c r="K24" t="s">
        <v>49</v>
      </c>
      <c r="N24" t="s">
        <v>51</v>
      </c>
      <c r="P24" t="s">
        <v>52</v>
      </c>
      <c r="Q24" t="s">
        <v>53</v>
      </c>
      <c r="S24" t="s">
        <v>54</v>
      </c>
      <c r="T24" t="s">
        <v>54</v>
      </c>
      <c r="V24" t="s">
        <v>55</v>
      </c>
      <c r="W24" t="s">
        <v>56</v>
      </c>
      <c r="X24">
        <v>40</v>
      </c>
      <c r="Y24" t="s">
        <v>57</v>
      </c>
      <c r="AB24" t="s">
        <v>58</v>
      </c>
      <c r="AD24" t="s">
        <v>59</v>
      </c>
      <c r="AE24" t="s">
        <v>54</v>
      </c>
      <c r="AG24" t="s">
        <v>60</v>
      </c>
      <c r="AH24" t="s">
        <v>61</v>
      </c>
      <c r="AI24">
        <v>49.799999999999898</v>
      </c>
      <c r="AJ24" t="s">
        <v>62</v>
      </c>
      <c r="AV24" t="s">
        <v>54</v>
      </c>
      <c r="AY24">
        <v>240</v>
      </c>
      <c r="AZ24">
        <v>1386</v>
      </c>
      <c r="BA24">
        <v>17674678.1234986</v>
      </c>
      <c r="BB24" t="s">
        <v>181</v>
      </c>
    </row>
    <row r="25" spans="1:54" x14ac:dyDescent="0.25">
      <c r="B25" t="str">
        <f t="shared" ref="B25:B47" si="2">I25</f>
        <v>ROSSITER</v>
      </c>
      <c r="C25">
        <f>(J25/100)*BA25</f>
        <v>666898.13599026587</v>
      </c>
      <c r="D25" t="str">
        <f t="shared" ref="D25:D47" si="3">W25</f>
        <v>QUIMPER</v>
      </c>
      <c r="E25">
        <f t="shared" si="1"/>
        <v>444598.75732684397</v>
      </c>
      <c r="F25">
        <f t="shared" ref="F25:F47" si="4">AK25</f>
        <v>0</v>
      </c>
      <c r="G25">
        <f t="shared" ref="G25:G47" si="5">(AL25/100)*BA25</f>
        <v>0</v>
      </c>
      <c r="H25" t="s">
        <v>65</v>
      </c>
      <c r="I25" t="s">
        <v>66</v>
      </c>
      <c r="J25">
        <v>60</v>
      </c>
      <c r="K25" t="s">
        <v>67</v>
      </c>
      <c r="M25" t="s">
        <v>68</v>
      </c>
      <c r="N25" t="s">
        <v>51</v>
      </c>
      <c r="P25" t="s">
        <v>52</v>
      </c>
      <c r="Q25" t="s">
        <v>69</v>
      </c>
      <c r="S25" t="s">
        <v>60</v>
      </c>
      <c r="T25" t="s">
        <v>61</v>
      </c>
      <c r="U25">
        <v>33.284999999999997</v>
      </c>
      <c r="V25" t="s">
        <v>70</v>
      </c>
      <c r="W25" t="s">
        <v>56</v>
      </c>
      <c r="X25">
        <v>40</v>
      </c>
      <c r="Y25" t="s">
        <v>57</v>
      </c>
      <c r="AB25" t="s">
        <v>58</v>
      </c>
      <c r="AD25" t="s">
        <v>59</v>
      </c>
      <c r="AE25" t="s">
        <v>54</v>
      </c>
      <c r="AG25" t="s">
        <v>60</v>
      </c>
      <c r="AH25" t="s">
        <v>61</v>
      </c>
      <c r="AI25">
        <v>49.799999999999898</v>
      </c>
      <c r="AJ25" t="s">
        <v>62</v>
      </c>
      <c r="AV25" t="s">
        <v>54</v>
      </c>
      <c r="AY25">
        <v>254</v>
      </c>
      <c r="AZ25">
        <v>1495</v>
      </c>
      <c r="BA25">
        <v>1111496.8933171099</v>
      </c>
      <c r="BB25" t="s">
        <v>181</v>
      </c>
    </row>
    <row r="26" spans="1:54" x14ac:dyDescent="0.25">
      <c r="B26" t="str">
        <f t="shared" si="2"/>
        <v>FLEETWOOD</v>
      </c>
      <c r="C26">
        <f t="shared" ref="C26:C47" si="6">(J26/100)*BA26</f>
        <v>1304068.0791864539</v>
      </c>
      <c r="D26" t="str">
        <f t="shared" si="3"/>
        <v>ZEBRIO</v>
      </c>
      <c r="E26">
        <f t="shared" si="1"/>
        <v>652034.03959322697</v>
      </c>
      <c r="F26" t="str">
        <f t="shared" si="4"/>
        <v>ESPINOSA</v>
      </c>
      <c r="G26">
        <f t="shared" si="5"/>
        <v>217344.67986440903</v>
      </c>
      <c r="H26" t="s">
        <v>72</v>
      </c>
      <c r="I26" t="s">
        <v>73</v>
      </c>
      <c r="J26">
        <v>60</v>
      </c>
      <c r="K26" t="s">
        <v>74</v>
      </c>
      <c r="N26" t="s">
        <v>58</v>
      </c>
      <c r="P26" t="s">
        <v>59</v>
      </c>
      <c r="S26" t="s">
        <v>54</v>
      </c>
      <c r="T26" t="s">
        <v>54</v>
      </c>
      <c r="V26" t="s">
        <v>75</v>
      </c>
      <c r="W26" t="s">
        <v>76</v>
      </c>
      <c r="X26">
        <v>30</v>
      </c>
      <c r="Y26" t="s">
        <v>77</v>
      </c>
      <c r="AB26" t="s">
        <v>51</v>
      </c>
      <c r="AD26" t="s">
        <v>52</v>
      </c>
      <c r="AG26" t="s">
        <v>54</v>
      </c>
      <c r="AH26" t="s">
        <v>54</v>
      </c>
      <c r="AJ26" t="s">
        <v>78</v>
      </c>
      <c r="AK26" t="s">
        <v>79</v>
      </c>
      <c r="AL26">
        <v>10</v>
      </c>
      <c r="AM26" t="s">
        <v>80</v>
      </c>
      <c r="AP26" t="s">
        <v>58</v>
      </c>
      <c r="AR26" t="s">
        <v>81</v>
      </c>
      <c r="AU26" t="s">
        <v>54</v>
      </c>
      <c r="AV26" t="s">
        <v>54</v>
      </c>
      <c r="AX26" t="s">
        <v>82</v>
      </c>
      <c r="AY26">
        <v>262</v>
      </c>
      <c r="AZ26">
        <v>1549</v>
      </c>
      <c r="BA26">
        <v>2173446.7986440901</v>
      </c>
      <c r="BB26" t="s">
        <v>181</v>
      </c>
    </row>
    <row r="27" spans="1:54" x14ac:dyDescent="0.25">
      <c r="B27" t="str">
        <f t="shared" si="2"/>
        <v>ZEBRIO</v>
      </c>
      <c r="C27">
        <f t="shared" si="6"/>
        <v>472561.06666342646</v>
      </c>
      <c r="D27" t="str">
        <f t="shared" si="3"/>
        <v>PACHENA</v>
      </c>
      <c r="E27">
        <f t="shared" si="1"/>
        <v>59070.133332928308</v>
      </c>
      <c r="F27" t="str">
        <f t="shared" si="4"/>
        <v>KILDONAN</v>
      </c>
      <c r="G27">
        <f t="shared" si="5"/>
        <v>59070.133332928308</v>
      </c>
      <c r="H27" t="s">
        <v>83</v>
      </c>
      <c r="I27" t="s">
        <v>76</v>
      </c>
      <c r="J27">
        <v>80</v>
      </c>
      <c r="K27" t="s">
        <v>77</v>
      </c>
      <c r="N27" t="s">
        <v>51</v>
      </c>
      <c r="P27" t="s">
        <v>52</v>
      </c>
      <c r="S27" t="s">
        <v>54</v>
      </c>
      <c r="T27" t="s">
        <v>54</v>
      </c>
      <c r="V27" t="s">
        <v>78</v>
      </c>
      <c r="W27" t="s">
        <v>84</v>
      </c>
      <c r="X27">
        <v>10</v>
      </c>
      <c r="Y27" t="s">
        <v>85</v>
      </c>
      <c r="AB27" t="s">
        <v>51</v>
      </c>
      <c r="AD27" t="s">
        <v>59</v>
      </c>
      <c r="AG27" t="s">
        <v>54</v>
      </c>
      <c r="AH27" t="s">
        <v>54</v>
      </c>
      <c r="AJ27" t="s">
        <v>86</v>
      </c>
      <c r="AK27" t="s">
        <v>87</v>
      </c>
      <c r="AL27">
        <v>10</v>
      </c>
      <c r="AM27" t="s">
        <v>88</v>
      </c>
      <c r="AP27" t="s">
        <v>51</v>
      </c>
      <c r="AR27" t="s">
        <v>52</v>
      </c>
      <c r="AU27" t="s">
        <v>54</v>
      </c>
      <c r="AV27" t="s">
        <v>54</v>
      </c>
      <c r="AX27" t="s">
        <v>89</v>
      </c>
      <c r="AY27">
        <v>254</v>
      </c>
      <c r="AZ27">
        <v>1475</v>
      </c>
      <c r="BA27">
        <v>590701.33332928305</v>
      </c>
      <c r="BB27" t="s">
        <v>181</v>
      </c>
    </row>
    <row r="28" spans="1:54" x14ac:dyDescent="0.25">
      <c r="B28" t="str">
        <f t="shared" si="2"/>
        <v>ZEBRIO</v>
      </c>
      <c r="C28">
        <f t="shared" si="6"/>
        <v>327593.68952653604</v>
      </c>
      <c r="D28" t="str">
        <f t="shared" si="3"/>
        <v>PACHENA</v>
      </c>
      <c r="E28">
        <f t="shared" si="1"/>
        <v>81898.422381634009</v>
      </c>
      <c r="F28">
        <f t="shared" si="4"/>
        <v>0</v>
      </c>
      <c r="G28">
        <f t="shared" si="5"/>
        <v>0</v>
      </c>
      <c r="H28" t="s">
        <v>90</v>
      </c>
      <c r="I28" t="s">
        <v>76</v>
      </c>
      <c r="J28">
        <v>80</v>
      </c>
      <c r="K28" t="s">
        <v>77</v>
      </c>
      <c r="N28" t="s">
        <v>51</v>
      </c>
      <c r="P28" t="s">
        <v>52</v>
      </c>
      <c r="S28" t="s">
        <v>54</v>
      </c>
      <c r="T28" t="s">
        <v>54</v>
      </c>
      <c r="V28" t="s">
        <v>78</v>
      </c>
      <c r="W28" t="s">
        <v>84</v>
      </c>
      <c r="X28">
        <v>20</v>
      </c>
      <c r="Y28" t="s">
        <v>85</v>
      </c>
      <c r="AB28" t="s">
        <v>51</v>
      </c>
      <c r="AD28" t="s">
        <v>59</v>
      </c>
      <c r="AG28" t="s">
        <v>54</v>
      </c>
      <c r="AH28" t="s">
        <v>54</v>
      </c>
      <c r="AJ28" t="s">
        <v>86</v>
      </c>
      <c r="AV28" t="s">
        <v>54</v>
      </c>
      <c r="AY28">
        <v>239</v>
      </c>
      <c r="AZ28">
        <v>1338</v>
      </c>
      <c r="BA28">
        <v>409492.11190816999</v>
      </c>
      <c r="BB28" t="s">
        <v>181</v>
      </c>
    </row>
    <row r="29" spans="1:54" x14ac:dyDescent="0.25">
      <c r="B29" t="str">
        <f t="shared" si="2"/>
        <v>QUIMPER</v>
      </c>
      <c r="C29">
        <f t="shared" si="6"/>
        <v>5842405.2075830037</v>
      </c>
      <c r="D29" t="str">
        <f t="shared" si="3"/>
        <v>ROSSITER</v>
      </c>
      <c r="E29">
        <f t="shared" si="1"/>
        <v>3894936.8050553361</v>
      </c>
      <c r="F29">
        <f t="shared" si="4"/>
        <v>0</v>
      </c>
      <c r="G29">
        <f t="shared" si="5"/>
        <v>0</v>
      </c>
      <c r="H29" t="s">
        <v>128</v>
      </c>
      <c r="I29" t="s">
        <v>56</v>
      </c>
      <c r="J29">
        <v>60</v>
      </c>
      <c r="K29" t="s">
        <v>57</v>
      </c>
      <c r="N29" t="s">
        <v>58</v>
      </c>
      <c r="P29" t="s">
        <v>59</v>
      </c>
      <c r="Q29" t="s">
        <v>54</v>
      </c>
      <c r="S29" t="s">
        <v>60</v>
      </c>
      <c r="T29" t="s">
        <v>61</v>
      </c>
      <c r="U29">
        <v>49.799999999999898</v>
      </c>
      <c r="V29" t="s">
        <v>62</v>
      </c>
      <c r="W29" t="s">
        <v>66</v>
      </c>
      <c r="X29">
        <v>40</v>
      </c>
      <c r="Y29" t="s">
        <v>67</v>
      </c>
      <c r="AA29" t="s">
        <v>68</v>
      </c>
      <c r="AB29" t="s">
        <v>51</v>
      </c>
      <c r="AD29" t="s">
        <v>52</v>
      </c>
      <c r="AE29" t="s">
        <v>69</v>
      </c>
      <c r="AG29" t="s">
        <v>60</v>
      </c>
      <c r="AH29" t="s">
        <v>61</v>
      </c>
      <c r="AI29">
        <v>33.284999999999997</v>
      </c>
      <c r="AJ29" t="s">
        <v>70</v>
      </c>
      <c r="AV29" t="s">
        <v>54</v>
      </c>
      <c r="AY29">
        <v>234</v>
      </c>
      <c r="AZ29">
        <v>1323</v>
      </c>
      <c r="BA29">
        <v>9737342.0126383398</v>
      </c>
      <c r="BB29" t="s">
        <v>181</v>
      </c>
    </row>
    <row r="30" spans="1:54" x14ac:dyDescent="0.25">
      <c r="B30" t="str">
        <f t="shared" si="2"/>
        <v>QUIMPER</v>
      </c>
      <c r="C30">
        <f t="shared" si="6"/>
        <v>1422503.4536699161</v>
      </c>
      <c r="D30" t="str">
        <f t="shared" si="3"/>
        <v>ROSSITER</v>
      </c>
      <c r="E30">
        <f t="shared" si="1"/>
        <v>948335.63577994413</v>
      </c>
      <c r="F30">
        <f t="shared" si="4"/>
        <v>0</v>
      </c>
      <c r="G30">
        <f t="shared" si="5"/>
        <v>0</v>
      </c>
      <c r="H30" t="s">
        <v>91</v>
      </c>
      <c r="I30" t="s">
        <v>56</v>
      </c>
      <c r="J30">
        <v>60</v>
      </c>
      <c r="K30" t="s">
        <v>57</v>
      </c>
      <c r="N30" t="s">
        <v>58</v>
      </c>
      <c r="P30" t="s">
        <v>59</v>
      </c>
      <c r="Q30" t="s">
        <v>54</v>
      </c>
      <c r="S30" t="s">
        <v>60</v>
      </c>
      <c r="T30" t="s">
        <v>61</v>
      </c>
      <c r="U30">
        <v>49.799999999999898</v>
      </c>
      <c r="V30" t="s">
        <v>62</v>
      </c>
      <c r="W30" t="s">
        <v>66</v>
      </c>
      <c r="X30">
        <v>40</v>
      </c>
      <c r="Y30" t="s">
        <v>67</v>
      </c>
      <c r="AA30" t="s">
        <v>68</v>
      </c>
      <c r="AB30" t="s">
        <v>51</v>
      </c>
      <c r="AD30" t="s">
        <v>52</v>
      </c>
      <c r="AE30" t="s">
        <v>69</v>
      </c>
      <c r="AG30" t="s">
        <v>60</v>
      </c>
      <c r="AH30" t="s">
        <v>61</v>
      </c>
      <c r="AI30">
        <v>33.284999999999997</v>
      </c>
      <c r="AJ30" t="s">
        <v>70</v>
      </c>
      <c r="AV30" t="s">
        <v>54</v>
      </c>
      <c r="AY30">
        <v>252</v>
      </c>
      <c r="AZ30">
        <v>1474</v>
      </c>
      <c r="BA30">
        <v>2370839.0894498602</v>
      </c>
      <c r="BB30" t="s">
        <v>181</v>
      </c>
    </row>
    <row r="31" spans="1:54" x14ac:dyDescent="0.25">
      <c r="B31" t="str">
        <f t="shared" si="2"/>
        <v>OPEN WATER</v>
      </c>
      <c r="C31">
        <f t="shared" si="6"/>
        <v>3289871.0222308901</v>
      </c>
      <c r="D31">
        <f t="shared" si="3"/>
        <v>0</v>
      </c>
      <c r="E31">
        <f t="shared" si="1"/>
        <v>0</v>
      </c>
      <c r="F31">
        <f t="shared" si="4"/>
        <v>0</v>
      </c>
      <c r="G31">
        <f t="shared" si="5"/>
        <v>0</v>
      </c>
      <c r="H31" t="s">
        <v>135</v>
      </c>
      <c r="I31" t="s">
        <v>113</v>
      </c>
      <c r="J31">
        <v>100</v>
      </c>
      <c r="K31" t="s">
        <v>114</v>
      </c>
      <c r="M31" t="s">
        <v>68</v>
      </c>
      <c r="N31" t="s">
        <v>115</v>
      </c>
      <c r="P31" t="s">
        <v>54</v>
      </c>
      <c r="Q31" t="s">
        <v>54</v>
      </c>
      <c r="S31" t="s">
        <v>54</v>
      </c>
      <c r="T31" t="s">
        <v>54</v>
      </c>
      <c r="U31">
        <v>0</v>
      </c>
      <c r="V31" t="s">
        <v>116</v>
      </c>
      <c r="AH31" t="s">
        <v>54</v>
      </c>
      <c r="AV31" t="s">
        <v>54</v>
      </c>
      <c r="AY31">
        <v>251</v>
      </c>
      <c r="AZ31">
        <v>1470</v>
      </c>
      <c r="BA31">
        <v>3289871.0222308901</v>
      </c>
      <c r="BB31" t="s">
        <v>181</v>
      </c>
    </row>
    <row r="32" spans="1:54" x14ac:dyDescent="0.25">
      <c r="B32" t="str">
        <f t="shared" si="2"/>
        <v>OPEN WATER</v>
      </c>
      <c r="C32">
        <f t="shared" si="6"/>
        <v>153197.13844996301</v>
      </c>
      <c r="D32">
        <f t="shared" si="3"/>
        <v>0</v>
      </c>
      <c r="E32">
        <f t="shared" si="1"/>
        <v>0</v>
      </c>
      <c r="F32">
        <f t="shared" si="4"/>
        <v>0</v>
      </c>
      <c r="G32">
        <f t="shared" si="5"/>
        <v>0</v>
      </c>
      <c r="H32" t="s">
        <v>136</v>
      </c>
      <c r="I32" t="s">
        <v>113</v>
      </c>
      <c r="J32">
        <v>100</v>
      </c>
      <c r="K32" t="s">
        <v>114</v>
      </c>
      <c r="M32" t="s">
        <v>68</v>
      </c>
      <c r="N32" t="s">
        <v>115</v>
      </c>
      <c r="P32" t="s">
        <v>54</v>
      </c>
      <c r="Q32" t="s">
        <v>54</v>
      </c>
      <c r="S32" t="s">
        <v>54</v>
      </c>
      <c r="T32" t="s">
        <v>54</v>
      </c>
      <c r="U32">
        <v>0</v>
      </c>
      <c r="V32" t="s">
        <v>116</v>
      </c>
      <c r="AH32" t="s">
        <v>54</v>
      </c>
      <c r="AV32" t="s">
        <v>54</v>
      </c>
      <c r="AY32">
        <v>249</v>
      </c>
      <c r="AZ32">
        <v>1463</v>
      </c>
      <c r="BA32">
        <v>153197.13844996301</v>
      </c>
      <c r="BB32" t="s">
        <v>181</v>
      </c>
    </row>
    <row r="33" spans="1:54" x14ac:dyDescent="0.25">
      <c r="B33" t="str">
        <f t="shared" si="2"/>
        <v>HONEYMOON</v>
      </c>
      <c r="C33">
        <f t="shared" si="6"/>
        <v>1928918.4075501501</v>
      </c>
      <c r="D33">
        <f t="shared" si="3"/>
        <v>0</v>
      </c>
      <c r="E33">
        <f t="shared" si="1"/>
        <v>0</v>
      </c>
      <c r="F33">
        <f t="shared" si="4"/>
        <v>0</v>
      </c>
      <c r="G33">
        <f t="shared" si="5"/>
        <v>0</v>
      </c>
      <c r="H33" t="s">
        <v>137</v>
      </c>
      <c r="I33" t="s">
        <v>100</v>
      </c>
      <c r="J33">
        <v>100</v>
      </c>
      <c r="K33" t="s">
        <v>101</v>
      </c>
      <c r="N33" t="s">
        <v>58</v>
      </c>
      <c r="P33" t="s">
        <v>102</v>
      </c>
      <c r="Q33" t="s">
        <v>54</v>
      </c>
      <c r="S33" t="s">
        <v>103</v>
      </c>
      <c r="T33" t="s">
        <v>61</v>
      </c>
      <c r="U33">
        <v>18.9299999999999</v>
      </c>
      <c r="V33" t="s">
        <v>104</v>
      </c>
      <c r="AH33" t="s">
        <v>54</v>
      </c>
      <c r="AV33" t="s">
        <v>54</v>
      </c>
      <c r="AY33">
        <v>260</v>
      </c>
      <c r="AZ33">
        <v>1552</v>
      </c>
      <c r="BA33">
        <v>1928918.4075501501</v>
      </c>
      <c r="BB33" t="s">
        <v>181</v>
      </c>
    </row>
    <row r="34" spans="1:54" x14ac:dyDescent="0.25">
      <c r="B34">
        <f t="shared" si="2"/>
        <v>0</v>
      </c>
      <c r="C34">
        <v>240142.88261259501</v>
      </c>
      <c r="D34">
        <f t="shared" si="3"/>
        <v>0</v>
      </c>
      <c r="E34">
        <f t="shared" si="1"/>
        <v>0</v>
      </c>
      <c r="F34">
        <f t="shared" si="4"/>
        <v>0</v>
      </c>
      <c r="G34">
        <f t="shared" si="5"/>
        <v>0</v>
      </c>
      <c r="H34" t="s">
        <v>92</v>
      </c>
      <c r="T34" t="s">
        <v>54</v>
      </c>
      <c r="AH34" t="s">
        <v>54</v>
      </c>
      <c r="AV34" t="s">
        <v>54</v>
      </c>
      <c r="AY34">
        <v>262</v>
      </c>
      <c r="AZ34">
        <v>1554</v>
      </c>
      <c r="BA34">
        <v>240142.88261259501</v>
      </c>
      <c r="BB34" t="s">
        <v>181</v>
      </c>
    </row>
    <row r="35" spans="1:54" x14ac:dyDescent="0.25">
      <c r="B35" t="str">
        <f t="shared" si="2"/>
        <v>REEGAN</v>
      </c>
      <c r="C35">
        <f t="shared" si="6"/>
        <v>1002522.8943598799</v>
      </c>
      <c r="D35" t="str">
        <f t="shared" si="3"/>
        <v>ROSSITER</v>
      </c>
      <c r="E35">
        <f t="shared" si="1"/>
        <v>501261.44717993995</v>
      </c>
      <c r="F35" t="str">
        <f t="shared" si="4"/>
        <v>HONEYMOON</v>
      </c>
      <c r="G35">
        <f t="shared" si="5"/>
        <v>167087.14905998</v>
      </c>
      <c r="H35" t="s">
        <v>93</v>
      </c>
      <c r="I35" t="s">
        <v>94</v>
      </c>
      <c r="J35">
        <v>60</v>
      </c>
      <c r="K35" t="s">
        <v>95</v>
      </c>
      <c r="M35" t="s">
        <v>68</v>
      </c>
      <c r="N35" t="s">
        <v>58</v>
      </c>
      <c r="P35" t="s">
        <v>59</v>
      </c>
      <c r="Q35" t="s">
        <v>69</v>
      </c>
      <c r="S35" t="s">
        <v>96</v>
      </c>
      <c r="T35" t="s">
        <v>97</v>
      </c>
      <c r="U35">
        <v>57.649999999999899</v>
      </c>
      <c r="V35" t="s">
        <v>98</v>
      </c>
      <c r="W35" t="s">
        <v>66</v>
      </c>
      <c r="X35">
        <v>30</v>
      </c>
      <c r="Y35" t="s">
        <v>67</v>
      </c>
      <c r="AA35" t="s">
        <v>68</v>
      </c>
      <c r="AB35" t="s">
        <v>51</v>
      </c>
      <c r="AD35" t="s">
        <v>52</v>
      </c>
      <c r="AE35" t="s">
        <v>69</v>
      </c>
      <c r="AG35" t="s">
        <v>60</v>
      </c>
      <c r="AH35" t="s">
        <v>61</v>
      </c>
      <c r="AI35">
        <v>33.284999999999997</v>
      </c>
      <c r="AJ35" t="s">
        <v>70</v>
      </c>
      <c r="AK35" t="s">
        <v>100</v>
      </c>
      <c r="AL35">
        <v>10</v>
      </c>
      <c r="AM35" t="s">
        <v>101</v>
      </c>
      <c r="AP35" t="s">
        <v>58</v>
      </c>
      <c r="AR35" t="s">
        <v>102</v>
      </c>
      <c r="AS35" t="s">
        <v>54</v>
      </c>
      <c r="AU35" t="s">
        <v>103</v>
      </c>
      <c r="AV35" t="s">
        <v>61</v>
      </c>
      <c r="AW35">
        <v>18.9299999999999</v>
      </c>
      <c r="AX35" t="s">
        <v>104</v>
      </c>
      <c r="AY35">
        <v>229</v>
      </c>
      <c r="AZ35">
        <v>2147</v>
      </c>
      <c r="BA35">
        <v>1670871.4905997999</v>
      </c>
      <c r="BB35" t="s">
        <v>181</v>
      </c>
    </row>
    <row r="36" spans="1:54" x14ac:dyDescent="0.25">
      <c r="B36" t="str">
        <f t="shared" si="2"/>
        <v>ROSSITER</v>
      </c>
      <c r="C36">
        <f t="shared" si="6"/>
        <v>2166383.8724649521</v>
      </c>
      <c r="D36" t="str">
        <f t="shared" si="3"/>
        <v>CULLITE</v>
      </c>
      <c r="E36">
        <f t="shared" si="1"/>
        <v>270797.98405811901</v>
      </c>
      <c r="F36" t="str">
        <f t="shared" si="4"/>
        <v>QUIMPER</v>
      </c>
      <c r="G36">
        <f t="shared" si="5"/>
        <v>270797.98405811901</v>
      </c>
      <c r="H36" t="s">
        <v>138</v>
      </c>
      <c r="I36" t="s">
        <v>66</v>
      </c>
      <c r="J36">
        <v>80</v>
      </c>
      <c r="K36" t="s">
        <v>67</v>
      </c>
      <c r="M36" t="s">
        <v>68</v>
      </c>
      <c r="N36" t="s">
        <v>51</v>
      </c>
      <c r="P36" t="s">
        <v>52</v>
      </c>
      <c r="Q36" t="s">
        <v>69</v>
      </c>
      <c r="S36" t="s">
        <v>60</v>
      </c>
      <c r="T36" t="s">
        <v>61</v>
      </c>
      <c r="U36">
        <v>33.284999999999997</v>
      </c>
      <c r="V36" t="s">
        <v>70</v>
      </c>
      <c r="W36" t="s">
        <v>131</v>
      </c>
      <c r="X36">
        <v>10</v>
      </c>
      <c r="Y36" t="s">
        <v>132</v>
      </c>
      <c r="AB36" t="s">
        <v>51</v>
      </c>
      <c r="AD36" t="s">
        <v>52</v>
      </c>
      <c r="AE36" t="s">
        <v>54</v>
      </c>
      <c r="AG36" t="s">
        <v>54</v>
      </c>
      <c r="AH36" t="s">
        <v>97</v>
      </c>
      <c r="AI36">
        <v>47.319999999999901</v>
      </c>
      <c r="AJ36" t="s">
        <v>133</v>
      </c>
      <c r="AK36" t="s">
        <v>56</v>
      </c>
      <c r="AL36">
        <v>10</v>
      </c>
      <c r="AM36" t="s">
        <v>57</v>
      </c>
      <c r="AP36" t="s">
        <v>58</v>
      </c>
      <c r="AR36" t="s">
        <v>59</v>
      </c>
      <c r="AS36" t="s">
        <v>54</v>
      </c>
      <c r="AU36" t="s">
        <v>60</v>
      </c>
      <c r="AV36" t="s">
        <v>61</v>
      </c>
      <c r="AW36">
        <v>49.799999999999898</v>
      </c>
      <c r="AX36" t="s">
        <v>62</v>
      </c>
      <c r="AY36">
        <v>255</v>
      </c>
      <c r="AZ36">
        <v>1506</v>
      </c>
      <c r="BA36">
        <v>2707979.8405811898</v>
      </c>
      <c r="BB36" t="s">
        <v>181</v>
      </c>
    </row>
    <row r="37" spans="1:54" x14ac:dyDescent="0.25">
      <c r="B37" t="str">
        <f t="shared" si="2"/>
        <v>ARTLISH</v>
      </c>
      <c r="C37">
        <f t="shared" si="6"/>
        <v>741125.6054176488</v>
      </c>
      <c r="D37" t="str">
        <f t="shared" si="3"/>
        <v>PACHENA</v>
      </c>
      <c r="E37">
        <f t="shared" si="1"/>
        <v>92640.700677206099</v>
      </c>
      <c r="F37" t="str">
        <f t="shared" si="4"/>
        <v>ESPINOSA</v>
      </c>
      <c r="G37">
        <f>(AL37/100)*BA37</f>
        <v>92640.700677206099</v>
      </c>
      <c r="H37" t="s">
        <v>106</v>
      </c>
      <c r="I37" t="s">
        <v>107</v>
      </c>
      <c r="J37">
        <v>80</v>
      </c>
      <c r="K37" t="s">
        <v>108</v>
      </c>
      <c r="N37" t="s">
        <v>109</v>
      </c>
      <c r="P37" t="s">
        <v>110</v>
      </c>
      <c r="S37" t="s">
        <v>54</v>
      </c>
      <c r="T37" t="s">
        <v>54</v>
      </c>
      <c r="V37" t="s">
        <v>111</v>
      </c>
      <c r="W37" t="s">
        <v>84</v>
      </c>
      <c r="X37">
        <v>10</v>
      </c>
      <c r="Y37" t="s">
        <v>85</v>
      </c>
      <c r="AB37" t="s">
        <v>51</v>
      </c>
      <c r="AD37" t="s">
        <v>59</v>
      </c>
      <c r="AG37" t="s">
        <v>54</v>
      </c>
      <c r="AH37" t="s">
        <v>54</v>
      </c>
      <c r="AJ37" t="s">
        <v>86</v>
      </c>
      <c r="AK37" t="s">
        <v>79</v>
      </c>
      <c r="AL37">
        <v>10</v>
      </c>
      <c r="AM37" t="s">
        <v>80</v>
      </c>
      <c r="AP37" t="s">
        <v>58</v>
      </c>
      <c r="AR37" t="s">
        <v>81</v>
      </c>
      <c r="AU37" t="s">
        <v>54</v>
      </c>
      <c r="AV37" t="s">
        <v>54</v>
      </c>
      <c r="AX37" t="s">
        <v>82</v>
      </c>
      <c r="AY37">
        <v>261</v>
      </c>
      <c r="AZ37">
        <v>1520</v>
      </c>
      <c r="BA37">
        <v>926407.00677206099</v>
      </c>
      <c r="BB37" t="s">
        <v>181</v>
      </c>
    </row>
    <row r="38" spans="1:54" x14ac:dyDescent="0.25">
      <c r="B38" t="str">
        <f t="shared" si="2"/>
        <v>OPEN WATER</v>
      </c>
      <c r="C38">
        <f t="shared" si="6"/>
        <v>39513.242775043</v>
      </c>
      <c r="D38">
        <f t="shared" si="3"/>
        <v>0</v>
      </c>
      <c r="E38">
        <f t="shared" si="1"/>
        <v>0</v>
      </c>
      <c r="F38">
        <f t="shared" si="4"/>
        <v>0</v>
      </c>
      <c r="G38">
        <f t="shared" si="5"/>
        <v>0</v>
      </c>
      <c r="H38" t="s">
        <v>112</v>
      </c>
      <c r="I38" t="s">
        <v>113</v>
      </c>
      <c r="J38">
        <v>100</v>
      </c>
      <c r="K38" t="s">
        <v>114</v>
      </c>
      <c r="M38" t="s">
        <v>68</v>
      </c>
      <c r="N38" t="s">
        <v>115</v>
      </c>
      <c r="P38" t="s">
        <v>54</v>
      </c>
      <c r="Q38" t="s">
        <v>54</v>
      </c>
      <c r="S38" t="s">
        <v>54</v>
      </c>
      <c r="T38" t="s">
        <v>54</v>
      </c>
      <c r="U38">
        <v>0</v>
      </c>
      <c r="V38" t="s">
        <v>116</v>
      </c>
      <c r="AH38" t="s">
        <v>54</v>
      </c>
      <c r="AV38" t="s">
        <v>54</v>
      </c>
      <c r="AY38">
        <v>262</v>
      </c>
      <c r="AZ38">
        <v>1549</v>
      </c>
      <c r="BA38">
        <v>39513.242775043</v>
      </c>
      <c r="BB38" t="s">
        <v>181</v>
      </c>
    </row>
    <row r="39" spans="1:54" x14ac:dyDescent="0.25">
      <c r="B39" t="str">
        <f t="shared" si="2"/>
        <v>HEALEY</v>
      </c>
      <c r="C39">
        <f t="shared" si="6"/>
        <v>3729271.2903168965</v>
      </c>
      <c r="D39" t="str">
        <f t="shared" si="3"/>
        <v>HERBERT</v>
      </c>
      <c r="E39">
        <f t="shared" si="1"/>
        <v>3729271.2903168965</v>
      </c>
      <c r="F39" t="str">
        <f t="shared" si="4"/>
        <v>CULLITE</v>
      </c>
      <c r="G39">
        <f t="shared" si="5"/>
        <v>1864635.6451584483</v>
      </c>
      <c r="H39" t="s">
        <v>130</v>
      </c>
      <c r="I39" t="s">
        <v>123</v>
      </c>
      <c r="J39">
        <v>40</v>
      </c>
      <c r="K39" t="s">
        <v>124</v>
      </c>
      <c r="N39" t="s">
        <v>51</v>
      </c>
      <c r="P39" t="s">
        <v>52</v>
      </c>
      <c r="Q39" t="s">
        <v>53</v>
      </c>
      <c r="S39" t="s">
        <v>54</v>
      </c>
      <c r="T39" t="s">
        <v>54</v>
      </c>
      <c r="V39" t="s">
        <v>125</v>
      </c>
      <c r="W39" t="s">
        <v>120</v>
      </c>
      <c r="X39">
        <v>40</v>
      </c>
      <c r="Y39" t="s">
        <v>121</v>
      </c>
      <c r="AB39" t="s">
        <v>51</v>
      </c>
      <c r="AD39" t="s">
        <v>59</v>
      </c>
      <c r="AG39" t="s">
        <v>54</v>
      </c>
      <c r="AH39" t="s">
        <v>54</v>
      </c>
      <c r="AJ39" t="s">
        <v>122</v>
      </c>
      <c r="AK39" t="s">
        <v>131</v>
      </c>
      <c r="AL39">
        <v>20</v>
      </c>
      <c r="AM39" t="s">
        <v>132</v>
      </c>
      <c r="AP39" t="s">
        <v>51</v>
      </c>
      <c r="AR39" t="s">
        <v>52</v>
      </c>
      <c r="AS39" t="s">
        <v>54</v>
      </c>
      <c r="AU39" t="s">
        <v>54</v>
      </c>
      <c r="AV39" t="s">
        <v>97</v>
      </c>
      <c r="AW39">
        <v>47.319999999999901</v>
      </c>
      <c r="AX39" t="s">
        <v>133</v>
      </c>
      <c r="AY39">
        <v>276</v>
      </c>
      <c r="AZ39">
        <v>1694</v>
      </c>
      <c r="BA39">
        <v>9323178.2257922404</v>
      </c>
      <c r="BB39" t="s">
        <v>181</v>
      </c>
    </row>
    <row r="40" spans="1:54" x14ac:dyDescent="0.25">
      <c r="B40" t="str">
        <f t="shared" si="2"/>
        <v>PACHENA</v>
      </c>
      <c r="C40">
        <f t="shared" si="6"/>
        <v>216828.89990239742</v>
      </c>
      <c r="D40" t="str">
        <f t="shared" si="3"/>
        <v>ESPINOSA</v>
      </c>
      <c r="E40">
        <f t="shared" si="1"/>
        <v>144552.59993493161</v>
      </c>
      <c r="F40">
        <f t="shared" si="4"/>
        <v>0</v>
      </c>
      <c r="G40">
        <f t="shared" si="5"/>
        <v>0</v>
      </c>
      <c r="H40" t="s">
        <v>118</v>
      </c>
      <c r="I40" t="s">
        <v>84</v>
      </c>
      <c r="J40">
        <v>60</v>
      </c>
      <c r="K40" t="s">
        <v>85</v>
      </c>
      <c r="N40" t="s">
        <v>51</v>
      </c>
      <c r="P40" t="s">
        <v>59</v>
      </c>
      <c r="S40" t="s">
        <v>54</v>
      </c>
      <c r="T40" t="s">
        <v>54</v>
      </c>
      <c r="V40" t="s">
        <v>86</v>
      </c>
      <c r="W40" t="s">
        <v>79</v>
      </c>
      <c r="X40">
        <v>40</v>
      </c>
      <c r="Y40" t="s">
        <v>80</v>
      </c>
      <c r="AB40" t="s">
        <v>58</v>
      </c>
      <c r="AD40" t="s">
        <v>81</v>
      </c>
      <c r="AG40" t="s">
        <v>54</v>
      </c>
      <c r="AH40" t="s">
        <v>54</v>
      </c>
      <c r="AJ40" t="s">
        <v>82</v>
      </c>
      <c r="AV40" t="s">
        <v>54</v>
      </c>
      <c r="AY40">
        <v>261</v>
      </c>
      <c r="AZ40">
        <v>1471</v>
      </c>
      <c r="BA40">
        <v>361381.49983732903</v>
      </c>
      <c r="BB40" t="s">
        <v>181</v>
      </c>
    </row>
    <row r="41" spans="1:54" x14ac:dyDescent="0.25">
      <c r="B41" t="str">
        <f t="shared" si="2"/>
        <v>HERBERT</v>
      </c>
      <c r="C41">
        <f t="shared" si="6"/>
        <v>1489896.4212460499</v>
      </c>
      <c r="D41" t="str">
        <f t="shared" si="3"/>
        <v>HEALEY</v>
      </c>
      <c r="E41">
        <f t="shared" si="1"/>
        <v>993264.28083069995</v>
      </c>
      <c r="F41">
        <f t="shared" si="4"/>
        <v>0</v>
      </c>
      <c r="G41">
        <f t="shared" si="5"/>
        <v>0</v>
      </c>
      <c r="H41" t="s">
        <v>119</v>
      </c>
      <c r="I41" t="s">
        <v>120</v>
      </c>
      <c r="J41">
        <v>60</v>
      </c>
      <c r="K41" t="s">
        <v>121</v>
      </c>
      <c r="N41" t="s">
        <v>51</v>
      </c>
      <c r="P41" t="s">
        <v>59</v>
      </c>
      <c r="S41" t="s">
        <v>54</v>
      </c>
      <c r="T41" t="s">
        <v>54</v>
      </c>
      <c r="V41" t="s">
        <v>122</v>
      </c>
      <c r="W41" t="s">
        <v>123</v>
      </c>
      <c r="X41">
        <v>40</v>
      </c>
      <c r="Y41" t="s">
        <v>124</v>
      </c>
      <c r="AB41" t="s">
        <v>51</v>
      </c>
      <c r="AD41" t="s">
        <v>52</v>
      </c>
      <c r="AE41" t="s">
        <v>53</v>
      </c>
      <c r="AG41" t="s">
        <v>54</v>
      </c>
      <c r="AH41" t="s">
        <v>54</v>
      </c>
      <c r="AJ41" t="s">
        <v>125</v>
      </c>
      <c r="AV41" t="s">
        <v>54</v>
      </c>
      <c r="AY41">
        <v>254</v>
      </c>
      <c r="AZ41">
        <v>1481</v>
      </c>
      <c r="BA41">
        <v>2483160.7020767499</v>
      </c>
      <c r="BB41" t="s">
        <v>181</v>
      </c>
    </row>
    <row r="42" spans="1:54" x14ac:dyDescent="0.25">
      <c r="B42" t="str">
        <f t="shared" si="2"/>
        <v>STRATA</v>
      </c>
      <c r="C42">
        <f t="shared" si="6"/>
        <v>1740776.112289428</v>
      </c>
      <c r="D42" t="str">
        <f t="shared" si="3"/>
        <v>QUIMPER</v>
      </c>
      <c r="E42">
        <f t="shared" si="1"/>
        <v>580258.70409647597</v>
      </c>
      <c r="F42" t="str">
        <f t="shared" si="4"/>
        <v>UNDIFFERENTIATED BEDROCK</v>
      </c>
      <c r="G42">
        <f t="shared" si="5"/>
        <v>580258.70409647597</v>
      </c>
      <c r="H42" t="s">
        <v>139</v>
      </c>
      <c r="I42" t="s">
        <v>48</v>
      </c>
      <c r="J42">
        <v>60</v>
      </c>
      <c r="K42" t="s">
        <v>49</v>
      </c>
      <c r="N42" t="s">
        <v>51</v>
      </c>
      <c r="P42" t="s">
        <v>52</v>
      </c>
      <c r="Q42" t="s">
        <v>53</v>
      </c>
      <c r="S42" t="s">
        <v>54</v>
      </c>
      <c r="T42" t="s">
        <v>54</v>
      </c>
      <c r="V42" t="s">
        <v>55</v>
      </c>
      <c r="W42" t="s">
        <v>56</v>
      </c>
      <c r="X42">
        <v>20</v>
      </c>
      <c r="Y42" t="s">
        <v>57</v>
      </c>
      <c r="AB42" t="s">
        <v>58</v>
      </c>
      <c r="AD42" t="s">
        <v>59</v>
      </c>
      <c r="AE42" t="s">
        <v>54</v>
      </c>
      <c r="AG42" t="s">
        <v>60</v>
      </c>
      <c r="AH42" t="s">
        <v>61</v>
      </c>
      <c r="AI42">
        <v>49.799999999999898</v>
      </c>
      <c r="AJ42" t="s">
        <v>62</v>
      </c>
      <c r="AK42" t="s">
        <v>140</v>
      </c>
      <c r="AL42">
        <v>20</v>
      </c>
      <c r="AM42" t="s">
        <v>141</v>
      </c>
      <c r="AO42" t="s">
        <v>68</v>
      </c>
      <c r="AP42" t="s">
        <v>115</v>
      </c>
      <c r="AR42" t="s">
        <v>54</v>
      </c>
      <c r="AS42" t="s">
        <v>54</v>
      </c>
      <c r="AU42" t="s">
        <v>54</v>
      </c>
      <c r="AV42" t="s">
        <v>54</v>
      </c>
      <c r="AX42" t="s">
        <v>142</v>
      </c>
      <c r="AY42">
        <v>248</v>
      </c>
      <c r="AZ42">
        <v>1437</v>
      </c>
      <c r="BA42">
        <v>2901293.5204823799</v>
      </c>
      <c r="BB42" t="s">
        <v>181</v>
      </c>
    </row>
    <row r="43" spans="1:54" ht="13.9" customHeight="1" x14ac:dyDescent="0.25">
      <c r="B43" t="str">
        <f t="shared" si="2"/>
        <v>PACHENA</v>
      </c>
      <c r="C43">
        <f t="shared" si="6"/>
        <v>12405546.223799219</v>
      </c>
      <c r="D43" t="str">
        <f t="shared" si="3"/>
        <v>ZEBRIO</v>
      </c>
      <c r="E43">
        <f t="shared" si="1"/>
        <v>8270364.1491994802</v>
      </c>
      <c r="F43">
        <f t="shared" si="4"/>
        <v>0</v>
      </c>
      <c r="G43">
        <f t="shared" si="5"/>
        <v>0</v>
      </c>
      <c r="H43" t="s">
        <v>126</v>
      </c>
      <c r="I43" t="s">
        <v>84</v>
      </c>
      <c r="J43">
        <v>60</v>
      </c>
      <c r="K43" t="s">
        <v>85</v>
      </c>
      <c r="N43" t="s">
        <v>51</v>
      </c>
      <c r="P43" t="s">
        <v>59</v>
      </c>
      <c r="S43" t="s">
        <v>54</v>
      </c>
      <c r="T43" t="s">
        <v>54</v>
      </c>
      <c r="V43" t="s">
        <v>86</v>
      </c>
      <c r="W43" t="s">
        <v>76</v>
      </c>
      <c r="X43">
        <v>40</v>
      </c>
      <c r="Y43" t="s">
        <v>77</v>
      </c>
      <c r="AB43" t="s">
        <v>51</v>
      </c>
      <c r="AD43" t="s">
        <v>52</v>
      </c>
      <c r="AG43" t="s">
        <v>54</v>
      </c>
      <c r="AH43" t="s">
        <v>54</v>
      </c>
      <c r="AJ43" t="s">
        <v>78</v>
      </c>
      <c r="AV43" t="s">
        <v>54</v>
      </c>
      <c r="AY43">
        <v>245</v>
      </c>
      <c r="AZ43">
        <v>1373</v>
      </c>
      <c r="BA43">
        <v>20675910.3729987</v>
      </c>
      <c r="BB43" t="s">
        <v>181</v>
      </c>
    </row>
    <row r="44" spans="1:54" s="1" customFormat="1" ht="13.9" customHeight="1" x14ac:dyDescent="0.25">
      <c r="A44"/>
      <c r="B44" t="str">
        <f t="shared" si="2"/>
        <v>HERBERT</v>
      </c>
      <c r="C44">
        <f t="shared" si="6"/>
        <v>4612786.5650927396</v>
      </c>
      <c r="D44" t="str">
        <f t="shared" si="3"/>
        <v>HEALEY</v>
      </c>
      <c r="E44">
        <f t="shared" si="1"/>
        <v>3075191.0433951602</v>
      </c>
      <c r="F44">
        <f t="shared" si="4"/>
        <v>0</v>
      </c>
      <c r="G44">
        <f t="shared" si="5"/>
        <v>0</v>
      </c>
      <c r="H44" t="s">
        <v>144</v>
      </c>
      <c r="I44" t="s">
        <v>120</v>
      </c>
      <c r="J44">
        <v>60</v>
      </c>
      <c r="K44" t="s">
        <v>121</v>
      </c>
      <c r="L44"/>
      <c r="M44"/>
      <c r="N44" t="s">
        <v>51</v>
      </c>
      <c r="O44"/>
      <c r="P44" t="s">
        <v>59</v>
      </c>
      <c r="Q44"/>
      <c r="R44"/>
      <c r="S44" t="s">
        <v>54</v>
      </c>
      <c r="T44" t="s">
        <v>54</v>
      </c>
      <c r="U44"/>
      <c r="V44" t="s">
        <v>122</v>
      </c>
      <c r="W44" t="s">
        <v>123</v>
      </c>
      <c r="X44">
        <v>40</v>
      </c>
      <c r="Y44" t="s">
        <v>124</v>
      </c>
      <c r="Z44"/>
      <c r="AA44"/>
      <c r="AB44" t="s">
        <v>51</v>
      </c>
      <c r="AC44"/>
      <c r="AD44" t="s">
        <v>52</v>
      </c>
      <c r="AE44" t="s">
        <v>53</v>
      </c>
      <c r="AF44"/>
      <c r="AG44" t="s">
        <v>54</v>
      </c>
      <c r="AH44" t="s">
        <v>54</v>
      </c>
      <c r="AI44"/>
      <c r="AJ44" t="s">
        <v>125</v>
      </c>
      <c r="AK44"/>
      <c r="AL44"/>
      <c r="AM44"/>
      <c r="AN44"/>
      <c r="AO44"/>
      <c r="AP44"/>
      <c r="AQ44"/>
      <c r="AR44"/>
      <c r="AS44"/>
      <c r="AT44"/>
      <c r="AU44"/>
      <c r="AV44" t="s">
        <v>54</v>
      </c>
      <c r="AW44"/>
      <c r="AX44"/>
      <c r="AY44">
        <v>229</v>
      </c>
      <c r="AZ44">
        <v>2147</v>
      </c>
      <c r="BA44">
        <v>7687977.6084879003</v>
      </c>
      <c r="BB44" t="s">
        <v>181</v>
      </c>
    </row>
    <row r="45" spans="1:54" ht="13.9" customHeight="1" x14ac:dyDescent="0.25">
      <c r="B45" t="str">
        <f t="shared" si="2"/>
        <v>HERBERT</v>
      </c>
      <c r="C45">
        <f t="shared" si="6"/>
        <v>1710965.029286298</v>
      </c>
      <c r="D45" t="str">
        <f t="shared" si="3"/>
        <v>HEALEY</v>
      </c>
      <c r="E45">
        <f t="shared" si="1"/>
        <v>1140643.352857532</v>
      </c>
      <c r="F45">
        <f t="shared" si="4"/>
        <v>0</v>
      </c>
      <c r="G45">
        <f t="shared" si="5"/>
        <v>0</v>
      </c>
      <c r="H45" t="s">
        <v>146</v>
      </c>
      <c r="I45" t="s">
        <v>120</v>
      </c>
      <c r="J45">
        <v>60</v>
      </c>
      <c r="K45" t="s">
        <v>121</v>
      </c>
      <c r="N45" t="s">
        <v>51</v>
      </c>
      <c r="P45" t="s">
        <v>59</v>
      </c>
      <c r="S45" t="s">
        <v>54</v>
      </c>
      <c r="T45" t="s">
        <v>54</v>
      </c>
      <c r="V45" t="s">
        <v>122</v>
      </c>
      <c r="W45" t="s">
        <v>123</v>
      </c>
      <c r="X45">
        <v>40</v>
      </c>
      <c r="Y45" t="s">
        <v>124</v>
      </c>
      <c r="AB45" t="s">
        <v>51</v>
      </c>
      <c r="AD45" t="s">
        <v>52</v>
      </c>
      <c r="AE45" t="s">
        <v>53</v>
      </c>
      <c r="AG45" t="s">
        <v>54</v>
      </c>
      <c r="AH45" t="s">
        <v>54</v>
      </c>
      <c r="AJ45" t="s">
        <v>125</v>
      </c>
      <c r="AV45" t="s">
        <v>54</v>
      </c>
      <c r="AY45">
        <v>266</v>
      </c>
      <c r="AZ45">
        <v>1577</v>
      </c>
      <c r="BA45">
        <v>2851608.3821438299</v>
      </c>
      <c r="BB45" t="s">
        <v>181</v>
      </c>
    </row>
    <row r="46" spans="1:54" x14ac:dyDescent="0.25">
      <c r="B46" t="str">
        <f t="shared" si="2"/>
        <v>HEALEY</v>
      </c>
      <c r="C46">
        <f t="shared" si="6"/>
        <v>1523167.7860700563</v>
      </c>
      <c r="D46" t="str">
        <f t="shared" si="3"/>
        <v>QUIMPER</v>
      </c>
      <c r="E46">
        <f t="shared" si="1"/>
        <v>380791.94651751406</v>
      </c>
      <c r="F46">
        <f t="shared" si="4"/>
        <v>0</v>
      </c>
      <c r="G46">
        <f t="shared" si="5"/>
        <v>0</v>
      </c>
      <c r="H46" t="s">
        <v>147</v>
      </c>
      <c r="I46" t="s">
        <v>123</v>
      </c>
      <c r="J46">
        <v>80</v>
      </c>
      <c r="K46" t="s">
        <v>124</v>
      </c>
      <c r="N46" t="s">
        <v>51</v>
      </c>
      <c r="P46" t="s">
        <v>52</v>
      </c>
      <c r="Q46" t="s">
        <v>53</v>
      </c>
      <c r="S46" t="s">
        <v>54</v>
      </c>
      <c r="T46" t="s">
        <v>54</v>
      </c>
      <c r="V46" t="s">
        <v>125</v>
      </c>
      <c r="W46" t="s">
        <v>56</v>
      </c>
      <c r="X46">
        <v>20</v>
      </c>
      <c r="Y46" t="s">
        <v>57</v>
      </c>
      <c r="AB46" t="s">
        <v>58</v>
      </c>
      <c r="AD46" t="s">
        <v>59</v>
      </c>
      <c r="AE46" t="s">
        <v>54</v>
      </c>
      <c r="AG46" t="s">
        <v>60</v>
      </c>
      <c r="AH46" t="s">
        <v>61</v>
      </c>
      <c r="AI46">
        <v>49.799999999999898</v>
      </c>
      <c r="AJ46" t="s">
        <v>62</v>
      </c>
      <c r="AV46" t="s">
        <v>54</v>
      </c>
      <c r="AY46">
        <v>266</v>
      </c>
      <c r="AZ46">
        <v>1552</v>
      </c>
      <c r="BA46">
        <v>1903959.7325875701</v>
      </c>
      <c r="BB46" t="s">
        <v>181</v>
      </c>
    </row>
    <row r="47" spans="1:54" x14ac:dyDescent="0.25">
      <c r="B47" t="str">
        <f t="shared" si="2"/>
        <v>ROBERTSON</v>
      </c>
      <c r="C47">
        <f t="shared" si="6"/>
        <v>1297194.215107494</v>
      </c>
      <c r="D47" t="str">
        <f t="shared" si="3"/>
        <v>UNDIFFERENTIATED BEDROCK</v>
      </c>
      <c r="E47">
        <f t="shared" si="1"/>
        <v>864796.14340499602</v>
      </c>
      <c r="F47">
        <f t="shared" si="4"/>
        <v>0</v>
      </c>
      <c r="G47">
        <f t="shared" si="5"/>
        <v>0</v>
      </c>
      <c r="H47" t="s">
        <v>148</v>
      </c>
      <c r="I47" t="s">
        <v>149</v>
      </c>
      <c r="J47">
        <v>60</v>
      </c>
      <c r="K47" t="s">
        <v>150</v>
      </c>
      <c r="N47" t="s">
        <v>51</v>
      </c>
      <c r="P47" t="s">
        <v>52</v>
      </c>
      <c r="Q47" t="s">
        <v>53</v>
      </c>
      <c r="S47" t="s">
        <v>54</v>
      </c>
      <c r="T47" t="s">
        <v>54</v>
      </c>
      <c r="V47" t="s">
        <v>151</v>
      </c>
      <c r="W47" t="s">
        <v>140</v>
      </c>
      <c r="X47">
        <v>40</v>
      </c>
      <c r="Y47" t="s">
        <v>141</v>
      </c>
      <c r="AA47" t="s">
        <v>68</v>
      </c>
      <c r="AB47" t="s">
        <v>115</v>
      </c>
      <c r="AD47" t="s">
        <v>54</v>
      </c>
      <c r="AE47" t="s">
        <v>54</v>
      </c>
      <c r="AG47" t="s">
        <v>54</v>
      </c>
      <c r="AH47" t="s">
        <v>54</v>
      </c>
      <c r="AJ47" t="s">
        <v>142</v>
      </c>
      <c r="AV47" t="s">
        <v>54</v>
      </c>
      <c r="AY47">
        <v>275</v>
      </c>
      <c r="AZ47">
        <v>1655</v>
      </c>
      <c r="BA47">
        <v>2161990.3585124901</v>
      </c>
      <c r="BB47" t="s">
        <v>181</v>
      </c>
    </row>
    <row r="48" spans="1:54" x14ac:dyDescent="0.25">
      <c r="A48" s="1" t="s">
        <v>161</v>
      </c>
      <c r="B48" s="1">
        <f>SUM(C48:G48)</f>
        <v>95375357.797276333</v>
      </c>
      <c r="C48" s="1">
        <f>SUM(C24:C47)</f>
        <v>58928944.115690462</v>
      </c>
      <c r="D48" s="1"/>
      <c r="E48" s="1">
        <f>SUM(E24:E47)</f>
        <v>33194578.685338311</v>
      </c>
      <c r="F48" s="1"/>
      <c r="G48" s="1">
        <f>SUM(G24:G47)</f>
        <v>3251834.9962475668</v>
      </c>
      <c r="BA48" s="1">
        <f>SUM(BA24:BA47)</f>
        <v>95375357.797276363</v>
      </c>
    </row>
    <row r="50" spans="2:2" x14ac:dyDescent="0.25">
      <c r="B50">
        <f>B48-B21</f>
        <v>0</v>
      </c>
    </row>
  </sheetData>
  <conditionalFormatting sqref="A1:XFD1048576">
    <cfRule type="containsText" dxfId="33" priority="2" operator="containsText" text="BEDROCK">
      <formula>NOT(ISERROR(SEARCH("BEDROCK",A1)))</formula>
    </cfRule>
    <cfRule type="containsText" dxfId="32" priority="3" operator="containsText" text="CULLITE">
      <formula>NOT(ISERROR(SEARCH("CULLITE",A1)))</formula>
    </cfRule>
    <cfRule type="containsText" dxfId="31" priority="4" operator="containsText" text="ESPINOSA">
      <formula>NOT(ISERROR(SEARCH("ESPINOSA",A1)))</formula>
    </cfRule>
    <cfRule type="containsText" dxfId="30" priority="5" operator="containsText" text="ROBERTSON">
      <formula>NOT(ISERROR(SEARCH("ROBERTSON",A1)))</formula>
    </cfRule>
    <cfRule type="containsText" dxfId="29" priority="6" operator="containsText" text="HONEYMOON">
      <formula>NOT(ISERROR(SEARCH("HONEYMOON",A1)))</formula>
    </cfRule>
    <cfRule type="containsText" dxfId="28" priority="7" operator="containsText" text="HEALEY">
      <formula>NOT(ISERROR(SEARCH("HEALEY",A1)))</formula>
    </cfRule>
    <cfRule type="containsText" dxfId="27" priority="8" operator="containsText" text="HERBERT">
      <formula>NOT(ISERROR(SEARCH("HERBERT",A1)))</formula>
    </cfRule>
    <cfRule type="cellIs" dxfId="26" priority="9" operator="equal">
      <formula>"PACHENA"</formula>
    </cfRule>
    <cfRule type="containsText" dxfId="25" priority="10" operator="containsText" text="OPEN WATER">
      <formula>NOT(ISERROR(SEARCH("OPEN WATER",A1)))</formula>
    </cfRule>
    <cfRule type="cellIs" dxfId="24" priority="11" operator="equal">
      <formula>"ARTLISH"</formula>
    </cfRule>
    <cfRule type="containsText" dxfId="23" priority="12" operator="containsText" text="REEGAN">
      <formula>NOT(ISERROR(SEARCH("REEGAN",A1)))</formula>
    </cfRule>
    <cfRule type="containsText" dxfId="22" priority="13" operator="containsText" text="QUIMPER">
      <formula>NOT(ISERROR(SEARCH("QUIMPER",A1)))</formula>
    </cfRule>
    <cfRule type="containsText" dxfId="21" priority="14" operator="containsText" text="ZEBRIO">
      <formula>NOT(ISERROR(SEARCH("ZEBRIO",A1)))</formula>
    </cfRule>
    <cfRule type="containsText" dxfId="20" priority="15" operator="containsText" text="FLEETWOOD">
      <formula>NOT(ISERROR(SEARCH("FLEETWOOD",A1)))</formula>
    </cfRule>
    <cfRule type="containsText" dxfId="19" priority="16" operator="containsText" text="ROSSITER">
      <formula>NOT(ISERROR(SEARCH("ROSSITER",A1)))</formula>
    </cfRule>
    <cfRule type="containsText" dxfId="18" priority="17" operator="containsText" text="STRATA">
      <formula>NOT(ISERROR(SEARCH("STRATA",A1)))</formula>
    </cfRule>
  </conditionalFormatting>
  <conditionalFormatting sqref="A19:A20">
    <cfRule type="containsText" dxfId="17" priority="1" operator="containsText" text="KILDONAN">
      <formula>NOT(ISERROR(SEARCH("KILDONAN",A19)))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compilation_notes_HMc</vt:lpstr>
      <vt:lpstr>for_RF_HMc</vt:lpstr>
      <vt:lpstr>soil_types</vt:lpstr>
      <vt:lpstr>Chris Creek</vt:lpstr>
      <vt:lpstr>cragg creek</vt:lpstr>
      <vt:lpstr>leechhead</vt:lpstr>
      <vt:lpstr>weeks</vt:lpstr>
      <vt:lpstr>west leech</vt:lpstr>
      <vt:lpstr>leech tunnel</vt:lpstr>
      <vt:lpstr>template</vt:lpstr>
      <vt:lpstr>soil_rawdata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bishop</dc:creator>
  <cp:lastModifiedBy>Hannah J. McSorley</cp:lastModifiedBy>
  <dcterms:created xsi:type="dcterms:W3CDTF">2020-08-10T22:40:02Z</dcterms:created>
  <dcterms:modified xsi:type="dcterms:W3CDTF">2020-08-14T00:25:53Z</dcterms:modified>
</cp:coreProperties>
</file>