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yilinli\Desktop\研究生课题\瞬间失效并联系统数据\"/>
    </mc:Choice>
  </mc:AlternateContent>
  <xr:revisionPtr revIDLastSave="0" documentId="13_ncr:1_{AD8ACD7D-8D9D-481A-833A-ADF9B0E34C16}" xr6:coauthVersionLast="43" xr6:coauthVersionMax="43" xr10:uidLastSave="{00000000-0000-0000-0000-000000000000}"/>
  <bookViews>
    <workbookView xWindow="1536" yWindow="1536" windowWidth="12936" windowHeight="10752" tabRatio="878" firstSheet="3" activeTab="3" xr2:uid="{00000000-000D-0000-FFFF-FFFF00000000}"/>
  </bookViews>
  <sheets>
    <sheet name="5根构件 " sheetId="44" r:id="rId1"/>
    <sheet name="6根构件 " sheetId="45" r:id="rId2"/>
    <sheet name="7根构件" sheetId="1" r:id="rId3"/>
    <sheet name="8根构件开始" sheetId="58" r:id="rId4"/>
    <sheet name="9根构件" sheetId="5" r:id="rId5"/>
    <sheet name="10根构件" sheetId="59" r:id="rId6"/>
    <sheet name="11根构件 " sheetId="2" r:id="rId7"/>
    <sheet name="12根构件" sheetId="60" r:id="rId8"/>
    <sheet name="13根构件" sheetId="8" r:id="rId9"/>
    <sheet name="14根构件" sheetId="9" r:id="rId10"/>
    <sheet name="15根构件 " sheetId="3" r:id="rId11"/>
    <sheet name="16根构件  " sheetId="11" r:id="rId12"/>
    <sheet name="17根构件  " sheetId="12" r:id="rId13"/>
    <sheet name="18根构件  " sheetId="13" r:id="rId14"/>
    <sheet name="19根构件" sheetId="14" r:id="rId15"/>
    <sheet name="20根构件" sheetId="15" r:id="rId16"/>
    <sheet name="21根构件 " sheetId="16" r:id="rId17"/>
    <sheet name="22根构件 " sheetId="17" r:id="rId18"/>
    <sheet name="23根构件" sheetId="18" r:id="rId19"/>
    <sheet name="24根构件 " sheetId="19" r:id="rId20"/>
    <sheet name="25根构件 " sheetId="20" r:id="rId21"/>
    <sheet name="26根构件" sheetId="21" r:id="rId22"/>
    <sheet name="27根构件" sheetId="46" r:id="rId23"/>
    <sheet name="28根构件" sheetId="22" r:id="rId24"/>
    <sheet name="29根构件 " sheetId="47" r:id="rId25"/>
    <sheet name="30根构件" sheetId="23" r:id="rId26"/>
    <sheet name="31根构件 " sheetId="48" r:id="rId27"/>
    <sheet name="32根构件" sheetId="34" r:id="rId28"/>
    <sheet name="33根构件 " sheetId="49" r:id="rId29"/>
    <sheet name="34根构件" sheetId="35" r:id="rId30"/>
    <sheet name="35根构件 " sheetId="50" r:id="rId31"/>
    <sheet name="36根构件 " sheetId="36" r:id="rId32"/>
    <sheet name="37根构件  " sheetId="51" r:id="rId33"/>
    <sheet name="38根构件  " sheetId="37" r:id="rId34"/>
    <sheet name="39根构件   " sheetId="52" r:id="rId35"/>
    <sheet name="40根构件  " sheetId="38" r:id="rId36"/>
    <sheet name="41根构件  " sheetId="53" r:id="rId37"/>
    <sheet name="42根构件  " sheetId="39" r:id="rId38"/>
    <sheet name="43根构件   " sheetId="54" r:id="rId39"/>
    <sheet name="44根构件 " sheetId="41" r:id="rId40"/>
    <sheet name="45根构件  " sheetId="55" r:id="rId41"/>
    <sheet name="46根构件 " sheetId="40" r:id="rId42"/>
    <sheet name="47根构件  " sheetId="56" r:id="rId43"/>
    <sheet name="48根构件 " sheetId="42" r:id="rId44"/>
    <sheet name="49根构件  " sheetId="57" r:id="rId45"/>
    <sheet name="50根构件 " sheetId="43" r:id="rId4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X261" i="17" l="1"/>
  <c r="X255" i="17"/>
  <c r="X248" i="17"/>
  <c r="X242" i="17"/>
  <c r="X235" i="17"/>
  <c r="X229" i="17"/>
  <c r="L242" i="17"/>
  <c r="L261" i="17"/>
  <c r="L255" i="17"/>
  <c r="L248" i="17"/>
  <c r="L235" i="17"/>
  <c r="L229" i="17"/>
  <c r="V263" i="60" l="1"/>
  <c r="U263" i="60"/>
  <c r="S263" i="60"/>
  <c r="R263" i="60"/>
  <c r="J263" i="60"/>
  <c r="I263" i="60"/>
  <c r="G263" i="60"/>
  <c r="F263" i="60"/>
  <c r="V262" i="60"/>
  <c r="U262" i="60"/>
  <c r="S262" i="60"/>
  <c r="R262" i="60"/>
  <c r="J262" i="60"/>
  <c r="I262" i="60"/>
  <c r="G262" i="60"/>
  <c r="F262" i="60"/>
  <c r="X261" i="60"/>
  <c r="V261" i="60"/>
  <c r="U261" i="60"/>
  <c r="S261" i="60"/>
  <c r="R261" i="60"/>
  <c r="L261" i="60"/>
  <c r="J261" i="60"/>
  <c r="I261" i="60"/>
  <c r="G261" i="60"/>
  <c r="F261" i="60"/>
  <c r="V257" i="60"/>
  <c r="U257" i="60"/>
  <c r="S257" i="60"/>
  <c r="R257" i="60"/>
  <c r="K257" i="60"/>
  <c r="J257" i="60"/>
  <c r="I257" i="60"/>
  <c r="H257" i="60"/>
  <c r="G257" i="60"/>
  <c r="F257" i="60"/>
  <c r="V256" i="60"/>
  <c r="U256" i="60"/>
  <c r="S256" i="60"/>
  <c r="R256" i="60"/>
  <c r="K256" i="60"/>
  <c r="J256" i="60"/>
  <c r="I256" i="60"/>
  <c r="H256" i="60"/>
  <c r="G256" i="60"/>
  <c r="F256" i="60"/>
  <c r="X255" i="60"/>
  <c r="V255" i="60"/>
  <c r="U255" i="60"/>
  <c r="S255" i="60"/>
  <c r="R255" i="60"/>
  <c r="M255" i="60"/>
  <c r="L255" i="60"/>
  <c r="K255" i="60"/>
  <c r="J255" i="60"/>
  <c r="I255" i="60"/>
  <c r="H255" i="60"/>
  <c r="G255" i="60"/>
  <c r="F255" i="60"/>
  <c r="V250" i="60"/>
  <c r="U250" i="60"/>
  <c r="S250" i="60"/>
  <c r="R250" i="60"/>
  <c r="J250" i="60"/>
  <c r="I250" i="60"/>
  <c r="G250" i="60"/>
  <c r="F250" i="60"/>
  <c r="V249" i="60"/>
  <c r="U249" i="60"/>
  <c r="S249" i="60"/>
  <c r="R249" i="60"/>
  <c r="J249" i="60"/>
  <c r="I249" i="60"/>
  <c r="G249" i="60"/>
  <c r="F249" i="60"/>
  <c r="X248" i="60"/>
  <c r="V248" i="60"/>
  <c r="U248" i="60"/>
  <c r="S248" i="60"/>
  <c r="R248" i="60"/>
  <c r="L248" i="60"/>
  <c r="J248" i="60"/>
  <c r="I248" i="60"/>
  <c r="G248" i="60"/>
  <c r="F248" i="60"/>
  <c r="V244" i="60"/>
  <c r="U244" i="60"/>
  <c r="S244" i="60"/>
  <c r="R244" i="60"/>
  <c r="K244" i="60"/>
  <c r="J244" i="60"/>
  <c r="I244" i="60"/>
  <c r="H244" i="60"/>
  <c r="G244" i="60"/>
  <c r="F244" i="60"/>
  <c r="V243" i="60"/>
  <c r="U243" i="60"/>
  <c r="S243" i="60"/>
  <c r="R243" i="60"/>
  <c r="K243" i="60"/>
  <c r="J243" i="60"/>
  <c r="I243" i="60"/>
  <c r="H243" i="60"/>
  <c r="G243" i="60"/>
  <c r="F243" i="60"/>
  <c r="X242" i="60"/>
  <c r="V242" i="60"/>
  <c r="U242" i="60"/>
  <c r="S242" i="60"/>
  <c r="R242" i="60"/>
  <c r="M242" i="60"/>
  <c r="L242" i="60"/>
  <c r="K242" i="60"/>
  <c r="J242" i="60"/>
  <c r="I242" i="60"/>
  <c r="H242" i="60"/>
  <c r="G242" i="60"/>
  <c r="F242" i="60"/>
  <c r="V237" i="60"/>
  <c r="U237" i="60"/>
  <c r="S237" i="60"/>
  <c r="R237" i="60"/>
  <c r="J237" i="60"/>
  <c r="I237" i="60"/>
  <c r="G237" i="60"/>
  <c r="F237" i="60"/>
  <c r="V236" i="60"/>
  <c r="U236" i="60"/>
  <c r="S236" i="60"/>
  <c r="R236" i="60"/>
  <c r="J236" i="60"/>
  <c r="I236" i="60"/>
  <c r="G236" i="60"/>
  <c r="F236" i="60"/>
  <c r="X235" i="60"/>
  <c r="V235" i="60"/>
  <c r="U235" i="60"/>
  <c r="S235" i="60"/>
  <c r="R235" i="60"/>
  <c r="L235" i="60"/>
  <c r="J235" i="60"/>
  <c r="I235" i="60"/>
  <c r="G235" i="60"/>
  <c r="F235" i="60"/>
  <c r="V231" i="60"/>
  <c r="U231" i="60"/>
  <c r="S231" i="60"/>
  <c r="R231" i="60"/>
  <c r="K231" i="60"/>
  <c r="J231" i="60"/>
  <c r="I231" i="60"/>
  <c r="H231" i="60"/>
  <c r="G231" i="60"/>
  <c r="F231" i="60"/>
  <c r="V230" i="60"/>
  <c r="U230" i="60"/>
  <c r="S230" i="60"/>
  <c r="R230" i="60"/>
  <c r="K230" i="60"/>
  <c r="J230" i="60"/>
  <c r="I230" i="60"/>
  <c r="H230" i="60"/>
  <c r="G230" i="60"/>
  <c r="F230" i="60"/>
  <c r="X229" i="60"/>
  <c r="V229" i="60"/>
  <c r="U229" i="60"/>
  <c r="S229" i="60"/>
  <c r="R229" i="60"/>
  <c r="M229" i="60"/>
  <c r="L229" i="60"/>
  <c r="K229" i="60"/>
  <c r="J229" i="60"/>
  <c r="I229" i="60"/>
  <c r="H229" i="60"/>
  <c r="G229" i="60"/>
  <c r="F229" i="60"/>
  <c r="V224" i="60"/>
  <c r="U224" i="60"/>
  <c r="S224" i="60"/>
  <c r="R224" i="60"/>
  <c r="J224" i="60"/>
  <c r="I224" i="60"/>
  <c r="G224" i="60"/>
  <c r="F224" i="60"/>
  <c r="V223" i="60"/>
  <c r="U223" i="60"/>
  <c r="S223" i="60"/>
  <c r="R223" i="60"/>
  <c r="J223" i="60"/>
  <c r="I223" i="60"/>
  <c r="G223" i="60"/>
  <c r="F223" i="60"/>
  <c r="X222" i="60"/>
  <c r="V222" i="60"/>
  <c r="U222" i="60"/>
  <c r="S222" i="60"/>
  <c r="R222" i="60"/>
  <c r="L222" i="60"/>
  <c r="J222" i="60"/>
  <c r="I222" i="60"/>
  <c r="G222" i="60"/>
  <c r="F222" i="60"/>
  <c r="V218" i="60"/>
  <c r="U218" i="60"/>
  <c r="S218" i="60"/>
  <c r="R218" i="60"/>
  <c r="K218" i="60"/>
  <c r="J218" i="60"/>
  <c r="I218" i="60"/>
  <c r="H218" i="60"/>
  <c r="G218" i="60"/>
  <c r="F218" i="60"/>
  <c r="V217" i="60"/>
  <c r="U217" i="60"/>
  <c r="S217" i="60"/>
  <c r="R217" i="60"/>
  <c r="K217" i="60"/>
  <c r="J217" i="60"/>
  <c r="I217" i="60"/>
  <c r="H217" i="60"/>
  <c r="G217" i="60"/>
  <c r="F217" i="60"/>
  <c r="X216" i="60"/>
  <c r="V216" i="60"/>
  <c r="U216" i="60"/>
  <c r="S216" i="60"/>
  <c r="R216" i="60"/>
  <c r="M216" i="60"/>
  <c r="L216" i="60"/>
  <c r="K216" i="60"/>
  <c r="J216" i="60"/>
  <c r="I216" i="60"/>
  <c r="H216" i="60"/>
  <c r="G216" i="60"/>
  <c r="F216" i="60"/>
  <c r="V211" i="60"/>
  <c r="U211" i="60"/>
  <c r="S211" i="60"/>
  <c r="R211" i="60"/>
  <c r="J211" i="60"/>
  <c r="I211" i="60"/>
  <c r="G211" i="60"/>
  <c r="F211" i="60"/>
  <c r="V210" i="60"/>
  <c r="U210" i="60"/>
  <c r="S210" i="60"/>
  <c r="R210" i="60"/>
  <c r="J210" i="60"/>
  <c r="I210" i="60"/>
  <c r="G210" i="60"/>
  <c r="F210" i="60"/>
  <c r="X209" i="60"/>
  <c r="V209" i="60"/>
  <c r="U209" i="60"/>
  <c r="S209" i="60"/>
  <c r="R209" i="60"/>
  <c r="L209" i="60"/>
  <c r="J209" i="60"/>
  <c r="I209" i="60"/>
  <c r="G209" i="60"/>
  <c r="F209" i="60"/>
  <c r="V205" i="60"/>
  <c r="U205" i="60"/>
  <c r="S205" i="60"/>
  <c r="R205" i="60"/>
  <c r="K205" i="60"/>
  <c r="J205" i="60"/>
  <c r="I205" i="60"/>
  <c r="H205" i="60"/>
  <c r="G205" i="60"/>
  <c r="F205" i="60"/>
  <c r="V204" i="60"/>
  <c r="U204" i="60"/>
  <c r="S204" i="60"/>
  <c r="R204" i="60"/>
  <c r="K204" i="60"/>
  <c r="J204" i="60"/>
  <c r="I204" i="60"/>
  <c r="H204" i="60"/>
  <c r="G204" i="60"/>
  <c r="F204" i="60"/>
  <c r="X203" i="60"/>
  <c r="V203" i="60"/>
  <c r="U203" i="60"/>
  <c r="S203" i="60"/>
  <c r="R203" i="60"/>
  <c r="M203" i="60"/>
  <c r="L203" i="60"/>
  <c r="K203" i="60"/>
  <c r="J203" i="60"/>
  <c r="I203" i="60"/>
  <c r="H203" i="60"/>
  <c r="G203" i="60"/>
  <c r="F203" i="60"/>
  <c r="V198" i="60"/>
  <c r="U198" i="60"/>
  <c r="S198" i="60"/>
  <c r="R198" i="60"/>
  <c r="J198" i="60"/>
  <c r="I198" i="60"/>
  <c r="G198" i="60"/>
  <c r="F198" i="60"/>
  <c r="V197" i="60"/>
  <c r="U197" i="60"/>
  <c r="S197" i="60"/>
  <c r="R197" i="60"/>
  <c r="J197" i="60"/>
  <c r="I197" i="60"/>
  <c r="G197" i="60"/>
  <c r="F197" i="60"/>
  <c r="X196" i="60"/>
  <c r="V196" i="60"/>
  <c r="U196" i="60"/>
  <c r="S196" i="60"/>
  <c r="R196" i="60"/>
  <c r="L196" i="60"/>
  <c r="J196" i="60"/>
  <c r="I196" i="60"/>
  <c r="G196" i="60"/>
  <c r="F196" i="60"/>
  <c r="V192" i="60"/>
  <c r="U192" i="60"/>
  <c r="S192" i="60"/>
  <c r="R192" i="60"/>
  <c r="K192" i="60"/>
  <c r="J192" i="60"/>
  <c r="I192" i="60"/>
  <c r="H192" i="60"/>
  <c r="G192" i="60"/>
  <c r="F192" i="60"/>
  <c r="V191" i="60"/>
  <c r="U191" i="60"/>
  <c r="S191" i="60"/>
  <c r="R191" i="60"/>
  <c r="K191" i="60"/>
  <c r="J191" i="60"/>
  <c r="I191" i="60"/>
  <c r="H191" i="60"/>
  <c r="G191" i="60"/>
  <c r="F191" i="60"/>
  <c r="X190" i="60"/>
  <c r="V190" i="60"/>
  <c r="U190" i="60"/>
  <c r="S190" i="60"/>
  <c r="R190" i="60"/>
  <c r="M190" i="60"/>
  <c r="L190" i="60"/>
  <c r="K190" i="60"/>
  <c r="J190" i="60"/>
  <c r="I190" i="60"/>
  <c r="H190" i="60"/>
  <c r="G190" i="60"/>
  <c r="F190" i="60"/>
  <c r="V185" i="60"/>
  <c r="U185" i="60"/>
  <c r="S185" i="60"/>
  <c r="R185" i="60"/>
  <c r="J185" i="60"/>
  <c r="I185" i="60"/>
  <c r="G185" i="60"/>
  <c r="F185" i="60"/>
  <c r="V184" i="60"/>
  <c r="U184" i="60"/>
  <c r="S184" i="60"/>
  <c r="R184" i="60"/>
  <c r="J184" i="60"/>
  <c r="I184" i="60"/>
  <c r="G184" i="60"/>
  <c r="F184" i="60"/>
  <c r="X183" i="60"/>
  <c r="V183" i="60"/>
  <c r="U183" i="60"/>
  <c r="S183" i="60"/>
  <c r="R183" i="60"/>
  <c r="L183" i="60"/>
  <c r="J183" i="60"/>
  <c r="I183" i="60"/>
  <c r="G183" i="60"/>
  <c r="F183" i="60"/>
  <c r="V179" i="60"/>
  <c r="U179" i="60"/>
  <c r="S179" i="60"/>
  <c r="R179" i="60"/>
  <c r="K179" i="60"/>
  <c r="J179" i="60"/>
  <c r="I179" i="60"/>
  <c r="H179" i="60"/>
  <c r="G179" i="60"/>
  <c r="F179" i="60"/>
  <c r="V178" i="60"/>
  <c r="U178" i="60"/>
  <c r="S178" i="60"/>
  <c r="R178" i="60"/>
  <c r="K178" i="60"/>
  <c r="J178" i="60"/>
  <c r="I178" i="60"/>
  <c r="H178" i="60"/>
  <c r="G178" i="60"/>
  <c r="F178" i="60"/>
  <c r="X177" i="60"/>
  <c r="V177" i="60"/>
  <c r="U177" i="60"/>
  <c r="S177" i="60"/>
  <c r="R177" i="60"/>
  <c r="M177" i="60"/>
  <c r="L177" i="60"/>
  <c r="K177" i="60"/>
  <c r="J177" i="60"/>
  <c r="I177" i="60"/>
  <c r="H177" i="60"/>
  <c r="G177" i="60"/>
  <c r="F177" i="60"/>
  <c r="V172" i="60"/>
  <c r="U172" i="60"/>
  <c r="S172" i="60"/>
  <c r="R172" i="60"/>
  <c r="J172" i="60"/>
  <c r="I172" i="60"/>
  <c r="G172" i="60"/>
  <c r="F172" i="60"/>
  <c r="V171" i="60"/>
  <c r="U171" i="60"/>
  <c r="S171" i="60"/>
  <c r="R171" i="60"/>
  <c r="J171" i="60"/>
  <c r="I171" i="60"/>
  <c r="G171" i="60"/>
  <c r="F171" i="60"/>
  <c r="X170" i="60"/>
  <c r="V170" i="60"/>
  <c r="U170" i="60"/>
  <c r="S170" i="60"/>
  <c r="R170" i="60"/>
  <c r="L170" i="60"/>
  <c r="J170" i="60"/>
  <c r="I170" i="60"/>
  <c r="G170" i="60"/>
  <c r="F170" i="60"/>
  <c r="V166" i="60"/>
  <c r="U166" i="60"/>
  <c r="S166" i="60"/>
  <c r="R166" i="60"/>
  <c r="K166" i="60"/>
  <c r="J166" i="60"/>
  <c r="I166" i="60"/>
  <c r="H166" i="60"/>
  <c r="G166" i="60"/>
  <c r="F166" i="60"/>
  <c r="V165" i="60"/>
  <c r="U165" i="60"/>
  <c r="S165" i="60"/>
  <c r="R165" i="60"/>
  <c r="K165" i="60"/>
  <c r="J165" i="60"/>
  <c r="I165" i="60"/>
  <c r="H165" i="60"/>
  <c r="G165" i="60"/>
  <c r="F165" i="60"/>
  <c r="X164" i="60"/>
  <c r="V164" i="60"/>
  <c r="U164" i="60"/>
  <c r="S164" i="60"/>
  <c r="R164" i="60"/>
  <c r="M164" i="60"/>
  <c r="L164" i="60"/>
  <c r="K164" i="60"/>
  <c r="J164" i="60"/>
  <c r="I164" i="60"/>
  <c r="H164" i="60"/>
  <c r="G164" i="60"/>
  <c r="F164" i="60"/>
  <c r="V159" i="60"/>
  <c r="U159" i="60"/>
  <c r="S159" i="60"/>
  <c r="R159" i="60"/>
  <c r="J159" i="60"/>
  <c r="I159" i="60"/>
  <c r="G159" i="60"/>
  <c r="F159" i="60"/>
  <c r="V158" i="60"/>
  <c r="U158" i="60"/>
  <c r="S158" i="60"/>
  <c r="R158" i="60"/>
  <c r="J158" i="60"/>
  <c r="I158" i="60"/>
  <c r="G158" i="60"/>
  <c r="F158" i="60"/>
  <c r="X157" i="60"/>
  <c r="V157" i="60"/>
  <c r="U157" i="60"/>
  <c r="S157" i="60"/>
  <c r="R157" i="60"/>
  <c r="L157" i="60"/>
  <c r="J157" i="60"/>
  <c r="I157" i="60"/>
  <c r="G157" i="60"/>
  <c r="F157" i="60"/>
  <c r="V153" i="60"/>
  <c r="U153" i="60"/>
  <c r="S153" i="60"/>
  <c r="R153" i="60"/>
  <c r="K153" i="60"/>
  <c r="J153" i="60"/>
  <c r="I153" i="60"/>
  <c r="H153" i="60"/>
  <c r="G153" i="60"/>
  <c r="F153" i="60"/>
  <c r="V152" i="60"/>
  <c r="U152" i="60"/>
  <c r="S152" i="60"/>
  <c r="R152" i="60"/>
  <c r="K152" i="60"/>
  <c r="J152" i="60"/>
  <c r="I152" i="60"/>
  <c r="H152" i="60"/>
  <c r="G152" i="60"/>
  <c r="F152" i="60"/>
  <c r="X151" i="60"/>
  <c r="V151" i="60"/>
  <c r="U151" i="60"/>
  <c r="S151" i="60"/>
  <c r="R151" i="60"/>
  <c r="M151" i="60"/>
  <c r="L151" i="60"/>
  <c r="K151" i="60"/>
  <c r="J151" i="60"/>
  <c r="I151" i="60"/>
  <c r="H151" i="60"/>
  <c r="G151" i="60"/>
  <c r="F151" i="60"/>
  <c r="V146" i="60"/>
  <c r="U146" i="60"/>
  <c r="S146" i="60"/>
  <c r="R146" i="60"/>
  <c r="J146" i="60"/>
  <c r="I146" i="60"/>
  <c r="G146" i="60"/>
  <c r="F146" i="60"/>
  <c r="V145" i="60"/>
  <c r="U145" i="60"/>
  <c r="S145" i="60"/>
  <c r="R145" i="60"/>
  <c r="J145" i="60"/>
  <c r="I145" i="60"/>
  <c r="G145" i="60"/>
  <c r="F145" i="60"/>
  <c r="X144" i="60"/>
  <c r="V144" i="60"/>
  <c r="U144" i="60"/>
  <c r="S144" i="60"/>
  <c r="R144" i="60"/>
  <c r="L144" i="60"/>
  <c r="J144" i="60"/>
  <c r="I144" i="60"/>
  <c r="G144" i="60"/>
  <c r="F144" i="60"/>
  <c r="V140" i="60"/>
  <c r="U140" i="60"/>
  <c r="S140" i="60"/>
  <c r="R140" i="60"/>
  <c r="K140" i="60"/>
  <c r="J140" i="60"/>
  <c r="I140" i="60"/>
  <c r="H140" i="60"/>
  <c r="G140" i="60"/>
  <c r="F140" i="60"/>
  <c r="V139" i="60"/>
  <c r="U139" i="60"/>
  <c r="S139" i="60"/>
  <c r="R139" i="60"/>
  <c r="K139" i="60"/>
  <c r="J139" i="60"/>
  <c r="I139" i="60"/>
  <c r="H139" i="60"/>
  <c r="G139" i="60"/>
  <c r="F139" i="60"/>
  <c r="X138" i="60"/>
  <c r="V138" i="60"/>
  <c r="U138" i="60"/>
  <c r="S138" i="60"/>
  <c r="R138" i="60"/>
  <c r="M138" i="60"/>
  <c r="L138" i="60"/>
  <c r="K138" i="60"/>
  <c r="J138" i="60"/>
  <c r="I138" i="60"/>
  <c r="H138" i="60"/>
  <c r="G138" i="60"/>
  <c r="F138" i="60"/>
  <c r="V133" i="60"/>
  <c r="U133" i="60"/>
  <c r="S133" i="60"/>
  <c r="R133" i="60"/>
  <c r="J133" i="60"/>
  <c r="I133" i="60"/>
  <c r="G133" i="60"/>
  <c r="F133" i="60"/>
  <c r="V132" i="60"/>
  <c r="U132" i="60"/>
  <c r="S132" i="60"/>
  <c r="R132" i="60"/>
  <c r="J132" i="60"/>
  <c r="I132" i="60"/>
  <c r="G132" i="60"/>
  <c r="F132" i="60"/>
  <c r="X131" i="60"/>
  <c r="V131" i="60"/>
  <c r="U131" i="60"/>
  <c r="S131" i="60"/>
  <c r="R131" i="60"/>
  <c r="L131" i="60"/>
  <c r="J131" i="60"/>
  <c r="I131" i="60"/>
  <c r="G131" i="60"/>
  <c r="F131" i="60"/>
  <c r="V127" i="60"/>
  <c r="U127" i="60"/>
  <c r="S127" i="60"/>
  <c r="R127" i="60"/>
  <c r="K127" i="60"/>
  <c r="J127" i="60"/>
  <c r="I127" i="60"/>
  <c r="H127" i="60"/>
  <c r="G127" i="60"/>
  <c r="F127" i="60"/>
  <c r="V126" i="60"/>
  <c r="U126" i="60"/>
  <c r="S126" i="60"/>
  <c r="R126" i="60"/>
  <c r="K126" i="60"/>
  <c r="J126" i="60"/>
  <c r="I126" i="60"/>
  <c r="H126" i="60"/>
  <c r="G126" i="60"/>
  <c r="F126" i="60"/>
  <c r="X125" i="60"/>
  <c r="V125" i="60"/>
  <c r="U125" i="60"/>
  <c r="S125" i="60"/>
  <c r="R125" i="60"/>
  <c r="M125" i="60"/>
  <c r="L125" i="60"/>
  <c r="K125" i="60"/>
  <c r="J125" i="60"/>
  <c r="I125" i="60"/>
  <c r="H125" i="60"/>
  <c r="G125" i="60"/>
  <c r="F125" i="60"/>
  <c r="V120" i="60"/>
  <c r="U120" i="60"/>
  <c r="S120" i="60"/>
  <c r="R120" i="60"/>
  <c r="J120" i="60"/>
  <c r="I120" i="60"/>
  <c r="G120" i="60"/>
  <c r="F120" i="60"/>
  <c r="V119" i="60"/>
  <c r="U119" i="60"/>
  <c r="S119" i="60"/>
  <c r="R119" i="60"/>
  <c r="J119" i="60"/>
  <c r="I119" i="60"/>
  <c r="G119" i="60"/>
  <c r="F119" i="60"/>
  <c r="X118" i="60"/>
  <c r="V118" i="60"/>
  <c r="U118" i="60"/>
  <c r="S118" i="60"/>
  <c r="R118" i="60"/>
  <c r="L118" i="60"/>
  <c r="J118" i="60"/>
  <c r="I118" i="60"/>
  <c r="G118" i="60"/>
  <c r="F118" i="60"/>
  <c r="V114" i="60"/>
  <c r="U114" i="60"/>
  <c r="S114" i="60"/>
  <c r="R114" i="60"/>
  <c r="K114" i="60"/>
  <c r="J114" i="60"/>
  <c r="I114" i="60"/>
  <c r="H114" i="60"/>
  <c r="G114" i="60"/>
  <c r="F114" i="60"/>
  <c r="V113" i="60"/>
  <c r="U113" i="60"/>
  <c r="S113" i="60"/>
  <c r="R113" i="60"/>
  <c r="K113" i="60"/>
  <c r="J113" i="60"/>
  <c r="I113" i="60"/>
  <c r="H113" i="60"/>
  <c r="G113" i="60"/>
  <c r="F113" i="60"/>
  <c r="X112" i="60"/>
  <c r="V112" i="60"/>
  <c r="U112" i="60"/>
  <c r="S112" i="60"/>
  <c r="R112" i="60"/>
  <c r="M112" i="60"/>
  <c r="L112" i="60"/>
  <c r="K112" i="60"/>
  <c r="J112" i="60"/>
  <c r="I112" i="60"/>
  <c r="H112" i="60"/>
  <c r="G112" i="60"/>
  <c r="F112" i="60"/>
  <c r="V107" i="60"/>
  <c r="U107" i="60"/>
  <c r="S107" i="60"/>
  <c r="R107" i="60"/>
  <c r="J107" i="60"/>
  <c r="I107" i="60"/>
  <c r="G107" i="60"/>
  <c r="F107" i="60"/>
  <c r="V106" i="60"/>
  <c r="U106" i="60"/>
  <c r="S106" i="60"/>
  <c r="R106" i="60"/>
  <c r="J106" i="60"/>
  <c r="I106" i="60"/>
  <c r="G106" i="60"/>
  <c r="F106" i="60"/>
  <c r="X105" i="60"/>
  <c r="V105" i="60"/>
  <c r="U105" i="60"/>
  <c r="S105" i="60"/>
  <c r="R105" i="60"/>
  <c r="L105" i="60"/>
  <c r="J105" i="60"/>
  <c r="I105" i="60"/>
  <c r="G105" i="60"/>
  <c r="F105" i="60"/>
  <c r="V101" i="60"/>
  <c r="U101" i="60"/>
  <c r="S101" i="60"/>
  <c r="R101" i="60"/>
  <c r="K101" i="60"/>
  <c r="J101" i="60"/>
  <c r="I101" i="60"/>
  <c r="H101" i="60"/>
  <c r="G101" i="60"/>
  <c r="F101" i="60"/>
  <c r="V100" i="60"/>
  <c r="U100" i="60"/>
  <c r="S100" i="60"/>
  <c r="R100" i="60"/>
  <c r="K100" i="60"/>
  <c r="J100" i="60"/>
  <c r="I100" i="60"/>
  <c r="H100" i="60"/>
  <c r="G100" i="60"/>
  <c r="F100" i="60"/>
  <c r="X99" i="60"/>
  <c r="V99" i="60"/>
  <c r="U99" i="60"/>
  <c r="S99" i="60"/>
  <c r="R99" i="60"/>
  <c r="M99" i="60"/>
  <c r="L99" i="60"/>
  <c r="K99" i="60"/>
  <c r="J99" i="60"/>
  <c r="I99" i="60"/>
  <c r="H99" i="60"/>
  <c r="G99" i="60"/>
  <c r="F99" i="60"/>
  <c r="V94" i="60"/>
  <c r="U94" i="60"/>
  <c r="S94" i="60"/>
  <c r="R94" i="60"/>
  <c r="J94" i="60"/>
  <c r="I94" i="60"/>
  <c r="G94" i="60"/>
  <c r="F94" i="60"/>
  <c r="V93" i="60"/>
  <c r="U93" i="60"/>
  <c r="S93" i="60"/>
  <c r="R93" i="60"/>
  <c r="J93" i="60"/>
  <c r="I93" i="60"/>
  <c r="G93" i="60"/>
  <c r="F93" i="60"/>
  <c r="X92" i="60"/>
  <c r="V92" i="60"/>
  <c r="U92" i="60"/>
  <c r="S92" i="60"/>
  <c r="R92" i="60"/>
  <c r="L92" i="60"/>
  <c r="J92" i="60"/>
  <c r="I92" i="60"/>
  <c r="G92" i="60"/>
  <c r="F92" i="60"/>
  <c r="V88" i="60"/>
  <c r="U88" i="60"/>
  <c r="S88" i="60"/>
  <c r="R88" i="60"/>
  <c r="K88" i="60"/>
  <c r="J88" i="60"/>
  <c r="I88" i="60"/>
  <c r="H88" i="60"/>
  <c r="G88" i="60"/>
  <c r="F88" i="60"/>
  <c r="V87" i="60"/>
  <c r="U87" i="60"/>
  <c r="S87" i="60"/>
  <c r="R87" i="60"/>
  <c r="K87" i="60"/>
  <c r="J87" i="60"/>
  <c r="I87" i="60"/>
  <c r="H87" i="60"/>
  <c r="G87" i="60"/>
  <c r="F87" i="60"/>
  <c r="X86" i="60"/>
  <c r="V86" i="60"/>
  <c r="U86" i="60"/>
  <c r="S86" i="60"/>
  <c r="R86" i="60"/>
  <c r="M86" i="60"/>
  <c r="L86" i="60"/>
  <c r="K86" i="60"/>
  <c r="J86" i="60"/>
  <c r="I86" i="60"/>
  <c r="H86" i="60"/>
  <c r="G86" i="60"/>
  <c r="F86" i="60"/>
  <c r="V81" i="60"/>
  <c r="U81" i="60"/>
  <c r="S81" i="60"/>
  <c r="R81" i="60"/>
  <c r="J81" i="60"/>
  <c r="I81" i="60"/>
  <c r="G81" i="60"/>
  <c r="F81" i="60"/>
  <c r="V80" i="60"/>
  <c r="U80" i="60"/>
  <c r="S80" i="60"/>
  <c r="R80" i="60"/>
  <c r="J80" i="60"/>
  <c r="I80" i="60"/>
  <c r="G80" i="60"/>
  <c r="F80" i="60"/>
  <c r="X79" i="60"/>
  <c r="V79" i="60"/>
  <c r="U79" i="60"/>
  <c r="S79" i="60"/>
  <c r="R79" i="60"/>
  <c r="L79" i="60"/>
  <c r="J79" i="60"/>
  <c r="I79" i="60"/>
  <c r="G79" i="60"/>
  <c r="F79" i="60"/>
  <c r="V75" i="60"/>
  <c r="U75" i="60"/>
  <c r="S75" i="60"/>
  <c r="R75" i="60"/>
  <c r="K75" i="60"/>
  <c r="J75" i="60"/>
  <c r="I75" i="60"/>
  <c r="H75" i="60"/>
  <c r="G75" i="60"/>
  <c r="F75" i="60"/>
  <c r="V74" i="60"/>
  <c r="U74" i="60"/>
  <c r="S74" i="60"/>
  <c r="R74" i="60"/>
  <c r="K74" i="60"/>
  <c r="J74" i="60"/>
  <c r="I74" i="60"/>
  <c r="H74" i="60"/>
  <c r="G74" i="60"/>
  <c r="F74" i="60"/>
  <c r="X73" i="60"/>
  <c r="V73" i="60"/>
  <c r="U73" i="60"/>
  <c r="S73" i="60"/>
  <c r="R73" i="60"/>
  <c r="M73" i="60"/>
  <c r="L73" i="60"/>
  <c r="K73" i="60"/>
  <c r="J73" i="60"/>
  <c r="I73" i="60"/>
  <c r="H73" i="60"/>
  <c r="G73" i="60"/>
  <c r="F73" i="60"/>
  <c r="V263" i="59"/>
  <c r="U263" i="59"/>
  <c r="S263" i="59"/>
  <c r="R263" i="59"/>
  <c r="J263" i="59"/>
  <c r="I263" i="59"/>
  <c r="G263" i="59"/>
  <c r="F263" i="59"/>
  <c r="V262" i="59"/>
  <c r="U262" i="59"/>
  <c r="S262" i="59"/>
  <c r="R262" i="59"/>
  <c r="J262" i="59"/>
  <c r="I262" i="59"/>
  <c r="G262" i="59"/>
  <c r="F262" i="59"/>
  <c r="X261" i="59"/>
  <c r="V261" i="59"/>
  <c r="U261" i="59"/>
  <c r="S261" i="59"/>
  <c r="R261" i="59"/>
  <c r="L261" i="59"/>
  <c r="J261" i="59"/>
  <c r="I261" i="59"/>
  <c r="G261" i="59"/>
  <c r="F261" i="59"/>
  <c r="V257" i="59"/>
  <c r="U257" i="59"/>
  <c r="S257" i="59"/>
  <c r="R257" i="59"/>
  <c r="K257" i="59"/>
  <c r="J257" i="59"/>
  <c r="I257" i="59"/>
  <c r="H257" i="59"/>
  <c r="G257" i="59"/>
  <c r="F257" i="59"/>
  <c r="V256" i="59"/>
  <c r="U256" i="59"/>
  <c r="S256" i="59"/>
  <c r="R256" i="59"/>
  <c r="K256" i="59"/>
  <c r="J256" i="59"/>
  <c r="I256" i="59"/>
  <c r="H256" i="59"/>
  <c r="G256" i="59"/>
  <c r="F256" i="59"/>
  <c r="X255" i="59"/>
  <c r="V255" i="59"/>
  <c r="U255" i="59"/>
  <c r="S255" i="59"/>
  <c r="R255" i="59"/>
  <c r="M255" i="59"/>
  <c r="L255" i="59"/>
  <c r="K255" i="59"/>
  <c r="J255" i="59"/>
  <c r="I255" i="59"/>
  <c r="H255" i="59"/>
  <c r="G255" i="59"/>
  <c r="F255" i="59"/>
  <c r="V250" i="59"/>
  <c r="U250" i="59"/>
  <c r="S250" i="59"/>
  <c r="R250" i="59"/>
  <c r="J250" i="59"/>
  <c r="I250" i="59"/>
  <c r="G250" i="59"/>
  <c r="F250" i="59"/>
  <c r="V249" i="59"/>
  <c r="U249" i="59"/>
  <c r="S249" i="59"/>
  <c r="R249" i="59"/>
  <c r="J249" i="59"/>
  <c r="I249" i="59"/>
  <c r="G249" i="59"/>
  <c r="F249" i="59"/>
  <c r="X248" i="59"/>
  <c r="V248" i="59"/>
  <c r="U248" i="59"/>
  <c r="S248" i="59"/>
  <c r="R248" i="59"/>
  <c r="L248" i="59"/>
  <c r="J248" i="59"/>
  <c r="I248" i="59"/>
  <c r="G248" i="59"/>
  <c r="F248" i="59"/>
  <c r="V244" i="59"/>
  <c r="U244" i="59"/>
  <c r="S244" i="59"/>
  <c r="R244" i="59"/>
  <c r="K244" i="59"/>
  <c r="J244" i="59"/>
  <c r="I244" i="59"/>
  <c r="H244" i="59"/>
  <c r="G244" i="59"/>
  <c r="F244" i="59"/>
  <c r="V243" i="59"/>
  <c r="U243" i="59"/>
  <c r="S243" i="59"/>
  <c r="R243" i="59"/>
  <c r="K243" i="59"/>
  <c r="J243" i="59"/>
  <c r="I243" i="59"/>
  <c r="H243" i="59"/>
  <c r="G243" i="59"/>
  <c r="F243" i="59"/>
  <c r="X242" i="59"/>
  <c r="V242" i="59"/>
  <c r="U242" i="59"/>
  <c r="S242" i="59"/>
  <c r="R242" i="59"/>
  <c r="M242" i="59"/>
  <c r="L242" i="59"/>
  <c r="K242" i="59"/>
  <c r="J242" i="59"/>
  <c r="I242" i="59"/>
  <c r="H242" i="59"/>
  <c r="G242" i="59"/>
  <c r="F242" i="59"/>
  <c r="V237" i="59"/>
  <c r="U237" i="59"/>
  <c r="S237" i="59"/>
  <c r="R237" i="59"/>
  <c r="J237" i="59"/>
  <c r="I237" i="59"/>
  <c r="G237" i="59"/>
  <c r="F237" i="59"/>
  <c r="V236" i="59"/>
  <c r="U236" i="59"/>
  <c r="S236" i="59"/>
  <c r="R236" i="59"/>
  <c r="J236" i="59"/>
  <c r="I236" i="59"/>
  <c r="G236" i="59"/>
  <c r="F236" i="59"/>
  <c r="X235" i="59"/>
  <c r="V235" i="59"/>
  <c r="U235" i="59"/>
  <c r="S235" i="59"/>
  <c r="R235" i="59"/>
  <c r="L235" i="59"/>
  <c r="J235" i="59"/>
  <c r="I235" i="59"/>
  <c r="G235" i="59"/>
  <c r="F235" i="59"/>
  <c r="V231" i="59"/>
  <c r="U231" i="59"/>
  <c r="S231" i="59"/>
  <c r="R231" i="59"/>
  <c r="K231" i="59"/>
  <c r="J231" i="59"/>
  <c r="I231" i="59"/>
  <c r="H231" i="59"/>
  <c r="G231" i="59"/>
  <c r="F231" i="59"/>
  <c r="V230" i="59"/>
  <c r="U230" i="59"/>
  <c r="S230" i="59"/>
  <c r="R230" i="59"/>
  <c r="K230" i="59"/>
  <c r="J230" i="59"/>
  <c r="I230" i="59"/>
  <c r="H230" i="59"/>
  <c r="G230" i="59"/>
  <c r="F230" i="59"/>
  <c r="X229" i="59"/>
  <c r="V229" i="59"/>
  <c r="U229" i="59"/>
  <c r="S229" i="59"/>
  <c r="R229" i="59"/>
  <c r="M229" i="59"/>
  <c r="L229" i="59"/>
  <c r="K229" i="59"/>
  <c r="J229" i="59"/>
  <c r="I229" i="59"/>
  <c r="H229" i="59"/>
  <c r="G229" i="59"/>
  <c r="F229" i="59"/>
  <c r="V224" i="59"/>
  <c r="U224" i="59"/>
  <c r="S224" i="59"/>
  <c r="R224" i="59"/>
  <c r="J224" i="59"/>
  <c r="I224" i="59"/>
  <c r="G224" i="59"/>
  <c r="F224" i="59"/>
  <c r="V223" i="59"/>
  <c r="U223" i="59"/>
  <c r="S223" i="59"/>
  <c r="R223" i="59"/>
  <c r="J223" i="59"/>
  <c r="I223" i="59"/>
  <c r="G223" i="59"/>
  <c r="F223" i="59"/>
  <c r="X222" i="59"/>
  <c r="V222" i="59"/>
  <c r="U222" i="59"/>
  <c r="S222" i="59"/>
  <c r="R222" i="59"/>
  <c r="L222" i="59"/>
  <c r="J222" i="59"/>
  <c r="I222" i="59"/>
  <c r="G222" i="59"/>
  <c r="F222" i="59"/>
  <c r="V218" i="59"/>
  <c r="U218" i="59"/>
  <c r="S218" i="59"/>
  <c r="R218" i="59"/>
  <c r="K218" i="59"/>
  <c r="J218" i="59"/>
  <c r="I218" i="59"/>
  <c r="H218" i="59"/>
  <c r="G218" i="59"/>
  <c r="F218" i="59"/>
  <c r="V217" i="59"/>
  <c r="U217" i="59"/>
  <c r="S217" i="59"/>
  <c r="R217" i="59"/>
  <c r="K217" i="59"/>
  <c r="J217" i="59"/>
  <c r="I217" i="59"/>
  <c r="H217" i="59"/>
  <c r="G217" i="59"/>
  <c r="F217" i="59"/>
  <c r="X216" i="59"/>
  <c r="V216" i="59"/>
  <c r="U216" i="59"/>
  <c r="S216" i="59"/>
  <c r="R216" i="59"/>
  <c r="M216" i="59"/>
  <c r="L216" i="59"/>
  <c r="K216" i="59"/>
  <c r="J216" i="59"/>
  <c r="I216" i="59"/>
  <c r="H216" i="59"/>
  <c r="G216" i="59"/>
  <c r="F216" i="59"/>
  <c r="V211" i="59"/>
  <c r="U211" i="59"/>
  <c r="S211" i="59"/>
  <c r="R211" i="59"/>
  <c r="J211" i="59"/>
  <c r="I211" i="59"/>
  <c r="G211" i="59"/>
  <c r="F211" i="59"/>
  <c r="V210" i="59"/>
  <c r="U210" i="59"/>
  <c r="S210" i="59"/>
  <c r="R210" i="59"/>
  <c r="J210" i="59"/>
  <c r="I210" i="59"/>
  <c r="G210" i="59"/>
  <c r="F210" i="59"/>
  <c r="X209" i="59"/>
  <c r="V209" i="59"/>
  <c r="U209" i="59"/>
  <c r="S209" i="59"/>
  <c r="R209" i="59"/>
  <c r="L209" i="59"/>
  <c r="J209" i="59"/>
  <c r="I209" i="59"/>
  <c r="G209" i="59"/>
  <c r="F209" i="59"/>
  <c r="V205" i="59"/>
  <c r="U205" i="59"/>
  <c r="S205" i="59"/>
  <c r="R205" i="59"/>
  <c r="K205" i="59"/>
  <c r="J205" i="59"/>
  <c r="I205" i="59"/>
  <c r="H205" i="59"/>
  <c r="G205" i="59"/>
  <c r="F205" i="59"/>
  <c r="V204" i="59"/>
  <c r="U204" i="59"/>
  <c r="S204" i="59"/>
  <c r="R204" i="59"/>
  <c r="K204" i="59"/>
  <c r="J204" i="59"/>
  <c r="I204" i="59"/>
  <c r="H204" i="59"/>
  <c r="G204" i="59"/>
  <c r="F204" i="59"/>
  <c r="X203" i="59"/>
  <c r="V203" i="59"/>
  <c r="U203" i="59"/>
  <c r="S203" i="59"/>
  <c r="R203" i="59"/>
  <c r="M203" i="59"/>
  <c r="L203" i="59"/>
  <c r="K203" i="59"/>
  <c r="J203" i="59"/>
  <c r="I203" i="59"/>
  <c r="H203" i="59"/>
  <c r="G203" i="59"/>
  <c r="F203" i="59"/>
  <c r="V198" i="59"/>
  <c r="U198" i="59"/>
  <c r="S198" i="59"/>
  <c r="R198" i="59"/>
  <c r="J198" i="59"/>
  <c r="I198" i="59"/>
  <c r="G198" i="59"/>
  <c r="F198" i="59"/>
  <c r="V197" i="59"/>
  <c r="U197" i="59"/>
  <c r="S197" i="59"/>
  <c r="R197" i="59"/>
  <c r="J197" i="59"/>
  <c r="I197" i="59"/>
  <c r="G197" i="59"/>
  <c r="F197" i="59"/>
  <c r="X196" i="59"/>
  <c r="V196" i="59"/>
  <c r="U196" i="59"/>
  <c r="S196" i="59"/>
  <c r="R196" i="59"/>
  <c r="L196" i="59"/>
  <c r="J196" i="59"/>
  <c r="I196" i="59"/>
  <c r="G196" i="59"/>
  <c r="F196" i="59"/>
  <c r="V192" i="59"/>
  <c r="U192" i="59"/>
  <c r="S192" i="59"/>
  <c r="R192" i="59"/>
  <c r="K192" i="59"/>
  <c r="J192" i="59"/>
  <c r="I192" i="59"/>
  <c r="H192" i="59"/>
  <c r="G192" i="59"/>
  <c r="F192" i="59"/>
  <c r="V191" i="59"/>
  <c r="U191" i="59"/>
  <c r="S191" i="59"/>
  <c r="R191" i="59"/>
  <c r="K191" i="59"/>
  <c r="J191" i="59"/>
  <c r="I191" i="59"/>
  <c r="H191" i="59"/>
  <c r="G191" i="59"/>
  <c r="F191" i="59"/>
  <c r="X190" i="59"/>
  <c r="V190" i="59"/>
  <c r="U190" i="59"/>
  <c r="S190" i="59"/>
  <c r="R190" i="59"/>
  <c r="M190" i="59"/>
  <c r="L190" i="59"/>
  <c r="K190" i="59"/>
  <c r="J190" i="59"/>
  <c r="I190" i="59"/>
  <c r="H190" i="59"/>
  <c r="G190" i="59"/>
  <c r="F190" i="59"/>
  <c r="V185" i="59"/>
  <c r="U185" i="59"/>
  <c r="S185" i="59"/>
  <c r="R185" i="59"/>
  <c r="J185" i="59"/>
  <c r="I185" i="59"/>
  <c r="G185" i="59"/>
  <c r="F185" i="59"/>
  <c r="V184" i="59"/>
  <c r="U184" i="59"/>
  <c r="S184" i="59"/>
  <c r="R184" i="59"/>
  <c r="J184" i="59"/>
  <c r="I184" i="59"/>
  <c r="G184" i="59"/>
  <c r="F184" i="59"/>
  <c r="X183" i="59"/>
  <c r="V183" i="59"/>
  <c r="U183" i="59"/>
  <c r="S183" i="59"/>
  <c r="R183" i="59"/>
  <c r="L183" i="59"/>
  <c r="J183" i="59"/>
  <c r="I183" i="59"/>
  <c r="G183" i="59"/>
  <c r="F183" i="59"/>
  <c r="V179" i="59"/>
  <c r="U179" i="59"/>
  <c r="S179" i="59"/>
  <c r="R179" i="59"/>
  <c r="K179" i="59"/>
  <c r="J179" i="59"/>
  <c r="I179" i="59"/>
  <c r="H179" i="59"/>
  <c r="G179" i="59"/>
  <c r="F179" i="59"/>
  <c r="V178" i="59"/>
  <c r="U178" i="59"/>
  <c r="S178" i="59"/>
  <c r="R178" i="59"/>
  <c r="K178" i="59"/>
  <c r="J178" i="59"/>
  <c r="I178" i="59"/>
  <c r="H178" i="59"/>
  <c r="G178" i="59"/>
  <c r="F178" i="59"/>
  <c r="X177" i="59"/>
  <c r="V177" i="59"/>
  <c r="U177" i="59"/>
  <c r="S177" i="59"/>
  <c r="R177" i="59"/>
  <c r="M177" i="59"/>
  <c r="L177" i="59"/>
  <c r="K177" i="59"/>
  <c r="J177" i="59"/>
  <c r="I177" i="59"/>
  <c r="H177" i="59"/>
  <c r="G177" i="59"/>
  <c r="F177" i="59"/>
  <c r="V172" i="59"/>
  <c r="U172" i="59"/>
  <c r="S172" i="59"/>
  <c r="R172" i="59"/>
  <c r="J172" i="59"/>
  <c r="I172" i="59"/>
  <c r="G172" i="59"/>
  <c r="F172" i="59"/>
  <c r="V171" i="59"/>
  <c r="U171" i="59"/>
  <c r="S171" i="59"/>
  <c r="R171" i="59"/>
  <c r="J171" i="59"/>
  <c r="I171" i="59"/>
  <c r="G171" i="59"/>
  <c r="F171" i="59"/>
  <c r="X170" i="59"/>
  <c r="V170" i="59"/>
  <c r="U170" i="59"/>
  <c r="S170" i="59"/>
  <c r="R170" i="59"/>
  <c r="L170" i="59"/>
  <c r="J170" i="59"/>
  <c r="I170" i="59"/>
  <c r="G170" i="59"/>
  <c r="F170" i="59"/>
  <c r="V166" i="59"/>
  <c r="U166" i="59"/>
  <c r="S166" i="59"/>
  <c r="R166" i="59"/>
  <c r="K166" i="59"/>
  <c r="J166" i="59"/>
  <c r="I166" i="59"/>
  <c r="H166" i="59"/>
  <c r="G166" i="59"/>
  <c r="F166" i="59"/>
  <c r="V165" i="59"/>
  <c r="U165" i="59"/>
  <c r="S165" i="59"/>
  <c r="R165" i="59"/>
  <c r="K165" i="59"/>
  <c r="J165" i="59"/>
  <c r="I165" i="59"/>
  <c r="H165" i="59"/>
  <c r="G165" i="59"/>
  <c r="F165" i="59"/>
  <c r="X164" i="59"/>
  <c r="V164" i="59"/>
  <c r="U164" i="59"/>
  <c r="S164" i="59"/>
  <c r="R164" i="59"/>
  <c r="M164" i="59"/>
  <c r="L164" i="59"/>
  <c r="K164" i="59"/>
  <c r="J164" i="59"/>
  <c r="I164" i="59"/>
  <c r="H164" i="59"/>
  <c r="G164" i="59"/>
  <c r="F164" i="59"/>
  <c r="V159" i="59"/>
  <c r="U159" i="59"/>
  <c r="S159" i="59"/>
  <c r="R159" i="59"/>
  <c r="J159" i="59"/>
  <c r="I159" i="59"/>
  <c r="G159" i="59"/>
  <c r="F159" i="59"/>
  <c r="V158" i="59"/>
  <c r="U158" i="59"/>
  <c r="S158" i="59"/>
  <c r="R158" i="59"/>
  <c r="J158" i="59"/>
  <c r="I158" i="59"/>
  <c r="G158" i="59"/>
  <c r="F158" i="59"/>
  <c r="X157" i="59"/>
  <c r="V157" i="59"/>
  <c r="U157" i="59"/>
  <c r="S157" i="59"/>
  <c r="R157" i="59"/>
  <c r="L157" i="59"/>
  <c r="J157" i="59"/>
  <c r="I157" i="59"/>
  <c r="G157" i="59"/>
  <c r="F157" i="59"/>
  <c r="V153" i="59"/>
  <c r="U153" i="59"/>
  <c r="S153" i="59"/>
  <c r="R153" i="59"/>
  <c r="K153" i="59"/>
  <c r="J153" i="59"/>
  <c r="I153" i="59"/>
  <c r="H153" i="59"/>
  <c r="G153" i="59"/>
  <c r="F153" i="59"/>
  <c r="V152" i="59"/>
  <c r="U152" i="59"/>
  <c r="S152" i="59"/>
  <c r="R152" i="59"/>
  <c r="K152" i="59"/>
  <c r="J152" i="59"/>
  <c r="I152" i="59"/>
  <c r="H152" i="59"/>
  <c r="G152" i="59"/>
  <c r="F152" i="59"/>
  <c r="X151" i="59"/>
  <c r="V151" i="59"/>
  <c r="U151" i="59"/>
  <c r="S151" i="59"/>
  <c r="R151" i="59"/>
  <c r="M151" i="59"/>
  <c r="L151" i="59"/>
  <c r="K151" i="59"/>
  <c r="J151" i="59"/>
  <c r="I151" i="59"/>
  <c r="H151" i="59"/>
  <c r="G151" i="59"/>
  <c r="F151" i="59"/>
  <c r="V146" i="59"/>
  <c r="U146" i="59"/>
  <c r="S146" i="59"/>
  <c r="R146" i="59"/>
  <c r="J146" i="59"/>
  <c r="I146" i="59"/>
  <c r="G146" i="59"/>
  <c r="F146" i="59"/>
  <c r="V145" i="59"/>
  <c r="U145" i="59"/>
  <c r="S145" i="59"/>
  <c r="R145" i="59"/>
  <c r="J145" i="59"/>
  <c r="I145" i="59"/>
  <c r="G145" i="59"/>
  <c r="F145" i="59"/>
  <c r="X144" i="59"/>
  <c r="V144" i="59"/>
  <c r="U144" i="59"/>
  <c r="S144" i="59"/>
  <c r="R144" i="59"/>
  <c r="L144" i="59"/>
  <c r="J144" i="59"/>
  <c r="I144" i="59"/>
  <c r="G144" i="59"/>
  <c r="F144" i="59"/>
  <c r="V140" i="59"/>
  <c r="U140" i="59"/>
  <c r="S140" i="59"/>
  <c r="R140" i="59"/>
  <c r="K140" i="59"/>
  <c r="J140" i="59"/>
  <c r="I140" i="59"/>
  <c r="H140" i="59"/>
  <c r="G140" i="59"/>
  <c r="F140" i="59"/>
  <c r="V139" i="59"/>
  <c r="U139" i="59"/>
  <c r="S139" i="59"/>
  <c r="R139" i="59"/>
  <c r="K139" i="59"/>
  <c r="J139" i="59"/>
  <c r="I139" i="59"/>
  <c r="H139" i="59"/>
  <c r="G139" i="59"/>
  <c r="F139" i="59"/>
  <c r="X138" i="59"/>
  <c r="V138" i="59"/>
  <c r="U138" i="59"/>
  <c r="S138" i="59"/>
  <c r="R138" i="59"/>
  <c r="M138" i="59"/>
  <c r="L138" i="59"/>
  <c r="K138" i="59"/>
  <c r="J138" i="59"/>
  <c r="I138" i="59"/>
  <c r="H138" i="59"/>
  <c r="G138" i="59"/>
  <c r="F138" i="59"/>
  <c r="V133" i="59"/>
  <c r="U133" i="59"/>
  <c r="S133" i="59"/>
  <c r="R133" i="59"/>
  <c r="J133" i="59"/>
  <c r="I133" i="59"/>
  <c r="G133" i="59"/>
  <c r="F133" i="59"/>
  <c r="V132" i="59"/>
  <c r="U132" i="59"/>
  <c r="S132" i="59"/>
  <c r="R132" i="59"/>
  <c r="J132" i="59"/>
  <c r="I132" i="59"/>
  <c r="G132" i="59"/>
  <c r="F132" i="59"/>
  <c r="X131" i="59"/>
  <c r="V131" i="59"/>
  <c r="U131" i="59"/>
  <c r="S131" i="59"/>
  <c r="R131" i="59"/>
  <c r="L131" i="59"/>
  <c r="J131" i="59"/>
  <c r="I131" i="59"/>
  <c r="G131" i="59"/>
  <c r="F131" i="59"/>
  <c r="V127" i="59"/>
  <c r="U127" i="59"/>
  <c r="S127" i="59"/>
  <c r="R127" i="59"/>
  <c r="K127" i="59"/>
  <c r="J127" i="59"/>
  <c r="I127" i="59"/>
  <c r="H127" i="59"/>
  <c r="G127" i="59"/>
  <c r="F127" i="59"/>
  <c r="V126" i="59"/>
  <c r="U126" i="59"/>
  <c r="S126" i="59"/>
  <c r="R126" i="59"/>
  <c r="K126" i="59"/>
  <c r="J126" i="59"/>
  <c r="I126" i="59"/>
  <c r="H126" i="59"/>
  <c r="G126" i="59"/>
  <c r="F126" i="59"/>
  <c r="X125" i="59"/>
  <c r="V125" i="59"/>
  <c r="U125" i="59"/>
  <c r="S125" i="59"/>
  <c r="R125" i="59"/>
  <c r="M125" i="59"/>
  <c r="L125" i="59"/>
  <c r="K125" i="59"/>
  <c r="J125" i="59"/>
  <c r="I125" i="59"/>
  <c r="H125" i="59"/>
  <c r="G125" i="59"/>
  <c r="F125" i="59"/>
  <c r="V120" i="59"/>
  <c r="U120" i="59"/>
  <c r="S120" i="59"/>
  <c r="R120" i="59"/>
  <c r="J120" i="59"/>
  <c r="I120" i="59"/>
  <c r="G120" i="59"/>
  <c r="F120" i="59"/>
  <c r="V119" i="59"/>
  <c r="U119" i="59"/>
  <c r="S119" i="59"/>
  <c r="R119" i="59"/>
  <c r="J119" i="59"/>
  <c r="I119" i="59"/>
  <c r="G119" i="59"/>
  <c r="F119" i="59"/>
  <c r="X118" i="59"/>
  <c r="V118" i="59"/>
  <c r="U118" i="59"/>
  <c r="S118" i="59"/>
  <c r="R118" i="59"/>
  <c r="L118" i="59"/>
  <c r="J118" i="59"/>
  <c r="I118" i="59"/>
  <c r="G118" i="59"/>
  <c r="F118" i="59"/>
  <c r="V114" i="59"/>
  <c r="U114" i="59"/>
  <c r="S114" i="59"/>
  <c r="R114" i="59"/>
  <c r="K114" i="59"/>
  <c r="J114" i="59"/>
  <c r="I114" i="59"/>
  <c r="H114" i="59"/>
  <c r="G114" i="59"/>
  <c r="F114" i="59"/>
  <c r="V113" i="59"/>
  <c r="U113" i="59"/>
  <c r="S113" i="59"/>
  <c r="R113" i="59"/>
  <c r="K113" i="59"/>
  <c r="J113" i="59"/>
  <c r="I113" i="59"/>
  <c r="H113" i="59"/>
  <c r="G113" i="59"/>
  <c r="F113" i="59"/>
  <c r="X112" i="59"/>
  <c r="V112" i="59"/>
  <c r="U112" i="59"/>
  <c r="S112" i="59"/>
  <c r="R112" i="59"/>
  <c r="M112" i="59"/>
  <c r="L112" i="59"/>
  <c r="K112" i="59"/>
  <c r="J112" i="59"/>
  <c r="I112" i="59"/>
  <c r="H112" i="59"/>
  <c r="G112" i="59"/>
  <c r="F112" i="59"/>
  <c r="V107" i="59"/>
  <c r="U107" i="59"/>
  <c r="S107" i="59"/>
  <c r="R107" i="59"/>
  <c r="J107" i="59"/>
  <c r="I107" i="59"/>
  <c r="G107" i="59"/>
  <c r="F107" i="59"/>
  <c r="V106" i="59"/>
  <c r="U106" i="59"/>
  <c r="S106" i="59"/>
  <c r="R106" i="59"/>
  <c r="J106" i="59"/>
  <c r="I106" i="59"/>
  <c r="G106" i="59"/>
  <c r="F106" i="59"/>
  <c r="X105" i="59"/>
  <c r="V105" i="59"/>
  <c r="U105" i="59"/>
  <c r="S105" i="59"/>
  <c r="R105" i="59"/>
  <c r="L105" i="59"/>
  <c r="J105" i="59"/>
  <c r="I105" i="59"/>
  <c r="G105" i="59"/>
  <c r="F105" i="59"/>
  <c r="V101" i="59"/>
  <c r="U101" i="59"/>
  <c r="S101" i="59"/>
  <c r="R101" i="59"/>
  <c r="K101" i="59"/>
  <c r="J101" i="59"/>
  <c r="I101" i="59"/>
  <c r="H101" i="59"/>
  <c r="G101" i="59"/>
  <c r="F101" i="59"/>
  <c r="V100" i="59"/>
  <c r="U100" i="59"/>
  <c r="S100" i="59"/>
  <c r="R100" i="59"/>
  <c r="K100" i="59"/>
  <c r="J100" i="59"/>
  <c r="I100" i="59"/>
  <c r="H100" i="59"/>
  <c r="G100" i="59"/>
  <c r="F100" i="59"/>
  <c r="X99" i="59"/>
  <c r="V99" i="59"/>
  <c r="U99" i="59"/>
  <c r="S99" i="59"/>
  <c r="R99" i="59"/>
  <c r="M99" i="59"/>
  <c r="L99" i="59"/>
  <c r="K99" i="59"/>
  <c r="J99" i="59"/>
  <c r="I99" i="59"/>
  <c r="H99" i="59"/>
  <c r="G99" i="59"/>
  <c r="F99" i="59"/>
  <c r="V94" i="59"/>
  <c r="U94" i="59"/>
  <c r="S94" i="59"/>
  <c r="R94" i="59"/>
  <c r="J94" i="59"/>
  <c r="I94" i="59"/>
  <c r="G94" i="59"/>
  <c r="F94" i="59"/>
  <c r="V93" i="59"/>
  <c r="U93" i="59"/>
  <c r="S93" i="59"/>
  <c r="R93" i="59"/>
  <c r="J93" i="59"/>
  <c r="I93" i="59"/>
  <c r="G93" i="59"/>
  <c r="F93" i="59"/>
  <c r="X92" i="59"/>
  <c r="V92" i="59"/>
  <c r="U92" i="59"/>
  <c r="S92" i="59"/>
  <c r="R92" i="59"/>
  <c r="L92" i="59"/>
  <c r="J92" i="59"/>
  <c r="I92" i="59"/>
  <c r="G92" i="59"/>
  <c r="F92" i="59"/>
  <c r="V88" i="59"/>
  <c r="U88" i="59"/>
  <c r="S88" i="59"/>
  <c r="R88" i="59"/>
  <c r="K88" i="59"/>
  <c r="J88" i="59"/>
  <c r="I88" i="59"/>
  <c r="H88" i="59"/>
  <c r="G88" i="59"/>
  <c r="F88" i="59"/>
  <c r="V87" i="59"/>
  <c r="U87" i="59"/>
  <c r="S87" i="59"/>
  <c r="R87" i="59"/>
  <c r="K87" i="59"/>
  <c r="J87" i="59"/>
  <c r="I87" i="59"/>
  <c r="H87" i="59"/>
  <c r="G87" i="59"/>
  <c r="F87" i="59"/>
  <c r="X86" i="59"/>
  <c r="V86" i="59"/>
  <c r="U86" i="59"/>
  <c r="S86" i="59"/>
  <c r="R86" i="59"/>
  <c r="M86" i="59"/>
  <c r="L86" i="59"/>
  <c r="K86" i="59"/>
  <c r="J86" i="59"/>
  <c r="I86" i="59"/>
  <c r="H86" i="59"/>
  <c r="G86" i="59"/>
  <c r="F86" i="59"/>
  <c r="V81" i="59"/>
  <c r="U81" i="59"/>
  <c r="S81" i="59"/>
  <c r="R81" i="59"/>
  <c r="J81" i="59"/>
  <c r="I81" i="59"/>
  <c r="G81" i="59"/>
  <c r="F81" i="59"/>
  <c r="V80" i="59"/>
  <c r="U80" i="59"/>
  <c r="S80" i="59"/>
  <c r="R80" i="59"/>
  <c r="J80" i="59"/>
  <c r="I80" i="59"/>
  <c r="G80" i="59"/>
  <c r="F80" i="59"/>
  <c r="X79" i="59"/>
  <c r="V79" i="59"/>
  <c r="U79" i="59"/>
  <c r="S79" i="59"/>
  <c r="R79" i="59"/>
  <c r="L79" i="59"/>
  <c r="J79" i="59"/>
  <c r="I79" i="59"/>
  <c r="G79" i="59"/>
  <c r="F79" i="59"/>
  <c r="V75" i="59"/>
  <c r="U75" i="59"/>
  <c r="S75" i="59"/>
  <c r="R75" i="59"/>
  <c r="K75" i="59"/>
  <c r="J75" i="59"/>
  <c r="I75" i="59"/>
  <c r="H75" i="59"/>
  <c r="G75" i="59"/>
  <c r="F75" i="59"/>
  <c r="V74" i="59"/>
  <c r="U74" i="59"/>
  <c r="S74" i="59"/>
  <c r="R74" i="59"/>
  <c r="K74" i="59"/>
  <c r="J74" i="59"/>
  <c r="I74" i="59"/>
  <c r="H74" i="59"/>
  <c r="G74" i="59"/>
  <c r="F74" i="59"/>
  <c r="X73" i="59"/>
  <c r="V73" i="59"/>
  <c r="U73" i="59"/>
  <c r="S73" i="59"/>
  <c r="R73" i="59"/>
  <c r="M73" i="59"/>
  <c r="L73" i="59"/>
  <c r="K73" i="59"/>
  <c r="J73" i="59"/>
  <c r="I73" i="59"/>
  <c r="H73" i="59"/>
  <c r="G73" i="59"/>
  <c r="F73" i="59"/>
  <c r="V263" i="58" l="1"/>
  <c r="U263" i="58"/>
  <c r="S263" i="58"/>
  <c r="R263" i="58"/>
  <c r="J263" i="58"/>
  <c r="I263" i="58"/>
  <c r="G263" i="58"/>
  <c r="F263" i="58"/>
  <c r="V262" i="58"/>
  <c r="U262" i="58"/>
  <c r="S262" i="58"/>
  <c r="R262" i="58"/>
  <c r="J262" i="58"/>
  <c r="I262" i="58"/>
  <c r="G262" i="58"/>
  <c r="F262" i="58"/>
  <c r="X261" i="58"/>
  <c r="V261" i="58"/>
  <c r="U261" i="58"/>
  <c r="S261" i="58"/>
  <c r="R261" i="58"/>
  <c r="L261" i="58"/>
  <c r="J261" i="58"/>
  <c r="I261" i="58"/>
  <c r="G261" i="58"/>
  <c r="F261" i="58"/>
  <c r="V257" i="58"/>
  <c r="U257" i="58"/>
  <c r="S257" i="58"/>
  <c r="R257" i="58"/>
  <c r="K257" i="58"/>
  <c r="J257" i="58"/>
  <c r="I257" i="58"/>
  <c r="H257" i="58"/>
  <c r="G257" i="58"/>
  <c r="F257" i="58"/>
  <c r="V256" i="58"/>
  <c r="U256" i="58"/>
  <c r="S256" i="58"/>
  <c r="R256" i="58"/>
  <c r="K256" i="58"/>
  <c r="J256" i="58"/>
  <c r="I256" i="58"/>
  <c r="H256" i="58"/>
  <c r="G256" i="58"/>
  <c r="F256" i="58"/>
  <c r="X255" i="58"/>
  <c r="V255" i="58"/>
  <c r="U255" i="58"/>
  <c r="S255" i="58"/>
  <c r="R255" i="58"/>
  <c r="M255" i="58"/>
  <c r="L255" i="58"/>
  <c r="K255" i="58"/>
  <c r="J255" i="58"/>
  <c r="I255" i="58"/>
  <c r="H255" i="58"/>
  <c r="G255" i="58"/>
  <c r="F255" i="58"/>
  <c r="V250" i="58"/>
  <c r="U250" i="58"/>
  <c r="S250" i="58"/>
  <c r="R250" i="58"/>
  <c r="J250" i="58"/>
  <c r="I250" i="58"/>
  <c r="G250" i="58"/>
  <c r="F250" i="58"/>
  <c r="V249" i="58"/>
  <c r="U249" i="58"/>
  <c r="S249" i="58"/>
  <c r="R249" i="58"/>
  <c r="J249" i="58"/>
  <c r="I249" i="58"/>
  <c r="G249" i="58"/>
  <c r="F249" i="58"/>
  <c r="X248" i="58"/>
  <c r="V248" i="58"/>
  <c r="U248" i="58"/>
  <c r="S248" i="58"/>
  <c r="R248" i="58"/>
  <c r="L248" i="58"/>
  <c r="J248" i="58"/>
  <c r="I248" i="58"/>
  <c r="G248" i="58"/>
  <c r="F248" i="58"/>
  <c r="V244" i="58"/>
  <c r="U244" i="58"/>
  <c r="S244" i="58"/>
  <c r="R244" i="58"/>
  <c r="K244" i="58"/>
  <c r="J244" i="58"/>
  <c r="I244" i="58"/>
  <c r="H244" i="58"/>
  <c r="G244" i="58"/>
  <c r="F244" i="58"/>
  <c r="V243" i="58"/>
  <c r="U243" i="58"/>
  <c r="S243" i="58"/>
  <c r="R243" i="58"/>
  <c r="K243" i="58"/>
  <c r="J243" i="58"/>
  <c r="I243" i="58"/>
  <c r="H243" i="58"/>
  <c r="G243" i="58"/>
  <c r="F243" i="58"/>
  <c r="X242" i="58"/>
  <c r="V242" i="58"/>
  <c r="U242" i="58"/>
  <c r="S242" i="58"/>
  <c r="R242" i="58"/>
  <c r="M242" i="58"/>
  <c r="L242" i="58"/>
  <c r="K242" i="58"/>
  <c r="J242" i="58"/>
  <c r="I242" i="58"/>
  <c r="H242" i="58"/>
  <c r="G242" i="58"/>
  <c r="F242" i="58"/>
  <c r="V237" i="58"/>
  <c r="U237" i="58"/>
  <c r="S237" i="58"/>
  <c r="R237" i="58"/>
  <c r="J237" i="58"/>
  <c r="I237" i="58"/>
  <c r="G237" i="58"/>
  <c r="F237" i="58"/>
  <c r="V236" i="58"/>
  <c r="U236" i="58"/>
  <c r="S236" i="58"/>
  <c r="R236" i="58"/>
  <c r="J236" i="58"/>
  <c r="I236" i="58"/>
  <c r="G236" i="58"/>
  <c r="F236" i="58"/>
  <c r="X235" i="58"/>
  <c r="V235" i="58"/>
  <c r="U235" i="58"/>
  <c r="S235" i="58"/>
  <c r="R235" i="58"/>
  <c r="L235" i="58"/>
  <c r="J235" i="58"/>
  <c r="I235" i="58"/>
  <c r="G235" i="58"/>
  <c r="F235" i="58"/>
  <c r="V231" i="58"/>
  <c r="U231" i="58"/>
  <c r="S231" i="58"/>
  <c r="R231" i="58"/>
  <c r="K231" i="58"/>
  <c r="J231" i="58"/>
  <c r="I231" i="58"/>
  <c r="H231" i="58"/>
  <c r="G231" i="58"/>
  <c r="F231" i="58"/>
  <c r="V230" i="58"/>
  <c r="U230" i="58"/>
  <c r="S230" i="58"/>
  <c r="R230" i="58"/>
  <c r="K230" i="58"/>
  <c r="J230" i="58"/>
  <c r="I230" i="58"/>
  <c r="H230" i="58"/>
  <c r="G230" i="58"/>
  <c r="F230" i="58"/>
  <c r="X229" i="58"/>
  <c r="V229" i="58"/>
  <c r="U229" i="58"/>
  <c r="S229" i="58"/>
  <c r="R229" i="58"/>
  <c r="M229" i="58"/>
  <c r="L229" i="58"/>
  <c r="K229" i="58"/>
  <c r="J229" i="58"/>
  <c r="I229" i="58"/>
  <c r="H229" i="58"/>
  <c r="G229" i="58"/>
  <c r="F229" i="58"/>
  <c r="V224" i="58"/>
  <c r="U224" i="58"/>
  <c r="S224" i="58"/>
  <c r="R224" i="58"/>
  <c r="J224" i="58"/>
  <c r="I224" i="58"/>
  <c r="G224" i="58"/>
  <c r="F224" i="58"/>
  <c r="V223" i="58"/>
  <c r="U223" i="58"/>
  <c r="S223" i="58"/>
  <c r="R223" i="58"/>
  <c r="J223" i="58"/>
  <c r="I223" i="58"/>
  <c r="G223" i="58"/>
  <c r="F223" i="58"/>
  <c r="X222" i="58"/>
  <c r="V222" i="58"/>
  <c r="U222" i="58"/>
  <c r="S222" i="58"/>
  <c r="R222" i="58"/>
  <c r="L222" i="58"/>
  <c r="J222" i="58"/>
  <c r="I222" i="58"/>
  <c r="G222" i="58"/>
  <c r="F222" i="58"/>
  <c r="V218" i="58"/>
  <c r="U218" i="58"/>
  <c r="S218" i="58"/>
  <c r="R218" i="58"/>
  <c r="K218" i="58"/>
  <c r="J218" i="58"/>
  <c r="I218" i="58"/>
  <c r="H218" i="58"/>
  <c r="G218" i="58"/>
  <c r="F218" i="58"/>
  <c r="V217" i="58"/>
  <c r="U217" i="58"/>
  <c r="S217" i="58"/>
  <c r="R217" i="58"/>
  <c r="K217" i="58"/>
  <c r="J217" i="58"/>
  <c r="I217" i="58"/>
  <c r="H217" i="58"/>
  <c r="G217" i="58"/>
  <c r="F217" i="58"/>
  <c r="X216" i="58"/>
  <c r="V216" i="58"/>
  <c r="U216" i="58"/>
  <c r="S216" i="58"/>
  <c r="R216" i="58"/>
  <c r="M216" i="58"/>
  <c r="L216" i="58"/>
  <c r="K216" i="58"/>
  <c r="J216" i="58"/>
  <c r="I216" i="58"/>
  <c r="H216" i="58"/>
  <c r="G216" i="58"/>
  <c r="F216" i="58"/>
  <c r="V211" i="58"/>
  <c r="U211" i="58"/>
  <c r="S211" i="58"/>
  <c r="R211" i="58"/>
  <c r="J211" i="58"/>
  <c r="I211" i="58"/>
  <c r="G211" i="58"/>
  <c r="F211" i="58"/>
  <c r="V210" i="58"/>
  <c r="U210" i="58"/>
  <c r="S210" i="58"/>
  <c r="R210" i="58"/>
  <c r="J210" i="58"/>
  <c r="I210" i="58"/>
  <c r="G210" i="58"/>
  <c r="F210" i="58"/>
  <c r="X209" i="58"/>
  <c r="V209" i="58"/>
  <c r="U209" i="58"/>
  <c r="S209" i="58"/>
  <c r="R209" i="58"/>
  <c r="L209" i="58"/>
  <c r="J209" i="58"/>
  <c r="I209" i="58"/>
  <c r="G209" i="58"/>
  <c r="F209" i="58"/>
  <c r="V205" i="58"/>
  <c r="U205" i="58"/>
  <c r="S205" i="58"/>
  <c r="R205" i="58"/>
  <c r="K205" i="58"/>
  <c r="J205" i="58"/>
  <c r="I205" i="58"/>
  <c r="H205" i="58"/>
  <c r="G205" i="58"/>
  <c r="F205" i="58"/>
  <c r="V204" i="58"/>
  <c r="U204" i="58"/>
  <c r="S204" i="58"/>
  <c r="R204" i="58"/>
  <c r="K204" i="58"/>
  <c r="J204" i="58"/>
  <c r="I204" i="58"/>
  <c r="H204" i="58"/>
  <c r="G204" i="58"/>
  <c r="F204" i="58"/>
  <c r="X203" i="58"/>
  <c r="V203" i="58"/>
  <c r="U203" i="58"/>
  <c r="S203" i="58"/>
  <c r="R203" i="58"/>
  <c r="M203" i="58"/>
  <c r="L203" i="58"/>
  <c r="K203" i="58"/>
  <c r="J203" i="58"/>
  <c r="I203" i="58"/>
  <c r="H203" i="58"/>
  <c r="G203" i="58"/>
  <c r="F203" i="58"/>
  <c r="V198" i="58"/>
  <c r="U198" i="58"/>
  <c r="S198" i="58"/>
  <c r="R198" i="58"/>
  <c r="J198" i="58"/>
  <c r="I198" i="58"/>
  <c r="G198" i="58"/>
  <c r="F198" i="58"/>
  <c r="V197" i="58"/>
  <c r="U197" i="58"/>
  <c r="S197" i="58"/>
  <c r="R197" i="58"/>
  <c r="J197" i="58"/>
  <c r="I197" i="58"/>
  <c r="G197" i="58"/>
  <c r="F197" i="58"/>
  <c r="X196" i="58"/>
  <c r="V196" i="58"/>
  <c r="U196" i="58"/>
  <c r="S196" i="58"/>
  <c r="R196" i="58"/>
  <c r="L196" i="58"/>
  <c r="J196" i="58"/>
  <c r="I196" i="58"/>
  <c r="G196" i="58"/>
  <c r="F196" i="58"/>
  <c r="V192" i="58"/>
  <c r="U192" i="58"/>
  <c r="S192" i="58"/>
  <c r="R192" i="58"/>
  <c r="K192" i="58"/>
  <c r="J192" i="58"/>
  <c r="I192" i="58"/>
  <c r="H192" i="58"/>
  <c r="G192" i="58"/>
  <c r="F192" i="58"/>
  <c r="V191" i="58"/>
  <c r="U191" i="58"/>
  <c r="S191" i="58"/>
  <c r="R191" i="58"/>
  <c r="K191" i="58"/>
  <c r="J191" i="58"/>
  <c r="I191" i="58"/>
  <c r="H191" i="58"/>
  <c r="G191" i="58"/>
  <c r="F191" i="58"/>
  <c r="X190" i="58"/>
  <c r="V190" i="58"/>
  <c r="U190" i="58"/>
  <c r="S190" i="58"/>
  <c r="R190" i="58"/>
  <c r="M190" i="58"/>
  <c r="L190" i="58"/>
  <c r="K190" i="58"/>
  <c r="J190" i="58"/>
  <c r="I190" i="58"/>
  <c r="H190" i="58"/>
  <c r="G190" i="58"/>
  <c r="F190" i="58"/>
  <c r="V185" i="58"/>
  <c r="U185" i="58"/>
  <c r="S185" i="58"/>
  <c r="R185" i="58"/>
  <c r="J185" i="58"/>
  <c r="I185" i="58"/>
  <c r="G185" i="58"/>
  <c r="F185" i="58"/>
  <c r="V184" i="58"/>
  <c r="U184" i="58"/>
  <c r="S184" i="58"/>
  <c r="R184" i="58"/>
  <c r="J184" i="58"/>
  <c r="I184" i="58"/>
  <c r="G184" i="58"/>
  <c r="F184" i="58"/>
  <c r="X183" i="58"/>
  <c r="V183" i="58"/>
  <c r="U183" i="58"/>
  <c r="S183" i="58"/>
  <c r="R183" i="58"/>
  <c r="L183" i="58"/>
  <c r="J183" i="58"/>
  <c r="I183" i="58"/>
  <c r="G183" i="58"/>
  <c r="F183" i="58"/>
  <c r="V179" i="58"/>
  <c r="U179" i="58"/>
  <c r="S179" i="58"/>
  <c r="R179" i="58"/>
  <c r="K179" i="58"/>
  <c r="J179" i="58"/>
  <c r="I179" i="58"/>
  <c r="H179" i="58"/>
  <c r="G179" i="58"/>
  <c r="F179" i="58"/>
  <c r="V178" i="58"/>
  <c r="U178" i="58"/>
  <c r="S178" i="58"/>
  <c r="R178" i="58"/>
  <c r="K178" i="58"/>
  <c r="J178" i="58"/>
  <c r="I178" i="58"/>
  <c r="H178" i="58"/>
  <c r="G178" i="58"/>
  <c r="F178" i="58"/>
  <c r="X177" i="58"/>
  <c r="V177" i="58"/>
  <c r="U177" i="58"/>
  <c r="S177" i="58"/>
  <c r="R177" i="58"/>
  <c r="M177" i="58"/>
  <c r="L177" i="58"/>
  <c r="K177" i="58"/>
  <c r="J177" i="58"/>
  <c r="I177" i="58"/>
  <c r="H177" i="58"/>
  <c r="G177" i="58"/>
  <c r="F177" i="58"/>
  <c r="V172" i="58"/>
  <c r="U172" i="58"/>
  <c r="S172" i="58"/>
  <c r="R172" i="58"/>
  <c r="J172" i="58"/>
  <c r="I172" i="58"/>
  <c r="G172" i="58"/>
  <c r="F172" i="58"/>
  <c r="V171" i="58"/>
  <c r="U171" i="58"/>
  <c r="S171" i="58"/>
  <c r="R171" i="58"/>
  <c r="J171" i="58"/>
  <c r="I171" i="58"/>
  <c r="G171" i="58"/>
  <c r="F171" i="58"/>
  <c r="X170" i="58"/>
  <c r="V170" i="58"/>
  <c r="U170" i="58"/>
  <c r="S170" i="58"/>
  <c r="R170" i="58"/>
  <c r="L170" i="58"/>
  <c r="J170" i="58"/>
  <c r="I170" i="58"/>
  <c r="G170" i="58"/>
  <c r="F170" i="58"/>
  <c r="V166" i="58"/>
  <c r="U166" i="58"/>
  <c r="S166" i="58"/>
  <c r="R166" i="58"/>
  <c r="K166" i="58"/>
  <c r="J166" i="58"/>
  <c r="I166" i="58"/>
  <c r="H166" i="58"/>
  <c r="G166" i="58"/>
  <c r="F166" i="58"/>
  <c r="V165" i="58"/>
  <c r="U165" i="58"/>
  <c r="S165" i="58"/>
  <c r="R165" i="58"/>
  <c r="K165" i="58"/>
  <c r="J165" i="58"/>
  <c r="I165" i="58"/>
  <c r="H165" i="58"/>
  <c r="G165" i="58"/>
  <c r="F165" i="58"/>
  <c r="X164" i="58"/>
  <c r="V164" i="58"/>
  <c r="U164" i="58"/>
  <c r="S164" i="58"/>
  <c r="R164" i="58"/>
  <c r="M164" i="58"/>
  <c r="L164" i="58"/>
  <c r="K164" i="58"/>
  <c r="J164" i="58"/>
  <c r="I164" i="58"/>
  <c r="H164" i="58"/>
  <c r="G164" i="58"/>
  <c r="F164" i="58"/>
  <c r="V159" i="58"/>
  <c r="U159" i="58"/>
  <c r="S159" i="58"/>
  <c r="R159" i="58"/>
  <c r="J159" i="58"/>
  <c r="I159" i="58"/>
  <c r="G159" i="58"/>
  <c r="F159" i="58"/>
  <c r="V158" i="58"/>
  <c r="U158" i="58"/>
  <c r="S158" i="58"/>
  <c r="R158" i="58"/>
  <c r="J158" i="58"/>
  <c r="I158" i="58"/>
  <c r="G158" i="58"/>
  <c r="F158" i="58"/>
  <c r="X157" i="58"/>
  <c r="V157" i="58"/>
  <c r="U157" i="58"/>
  <c r="S157" i="58"/>
  <c r="R157" i="58"/>
  <c r="L157" i="58"/>
  <c r="J157" i="58"/>
  <c r="I157" i="58"/>
  <c r="G157" i="58"/>
  <c r="F157" i="58"/>
  <c r="V153" i="58"/>
  <c r="U153" i="58"/>
  <c r="S153" i="58"/>
  <c r="R153" i="58"/>
  <c r="K153" i="58"/>
  <c r="J153" i="58"/>
  <c r="I153" i="58"/>
  <c r="H153" i="58"/>
  <c r="G153" i="58"/>
  <c r="F153" i="58"/>
  <c r="V152" i="58"/>
  <c r="U152" i="58"/>
  <c r="S152" i="58"/>
  <c r="R152" i="58"/>
  <c r="K152" i="58"/>
  <c r="J152" i="58"/>
  <c r="I152" i="58"/>
  <c r="H152" i="58"/>
  <c r="G152" i="58"/>
  <c r="F152" i="58"/>
  <c r="X151" i="58"/>
  <c r="V151" i="58"/>
  <c r="U151" i="58"/>
  <c r="S151" i="58"/>
  <c r="R151" i="58"/>
  <c r="M151" i="58"/>
  <c r="L151" i="58"/>
  <c r="K151" i="58"/>
  <c r="J151" i="58"/>
  <c r="I151" i="58"/>
  <c r="H151" i="58"/>
  <c r="G151" i="58"/>
  <c r="F151" i="58"/>
  <c r="V146" i="58"/>
  <c r="U146" i="58"/>
  <c r="S146" i="58"/>
  <c r="R146" i="58"/>
  <c r="J146" i="58"/>
  <c r="I146" i="58"/>
  <c r="G146" i="58"/>
  <c r="F146" i="58"/>
  <c r="V145" i="58"/>
  <c r="U145" i="58"/>
  <c r="S145" i="58"/>
  <c r="R145" i="58"/>
  <c r="J145" i="58"/>
  <c r="I145" i="58"/>
  <c r="G145" i="58"/>
  <c r="F145" i="58"/>
  <c r="X144" i="58"/>
  <c r="V144" i="58"/>
  <c r="U144" i="58"/>
  <c r="S144" i="58"/>
  <c r="R144" i="58"/>
  <c r="L144" i="58"/>
  <c r="J144" i="58"/>
  <c r="I144" i="58"/>
  <c r="G144" i="58"/>
  <c r="F144" i="58"/>
  <c r="V140" i="58"/>
  <c r="U140" i="58"/>
  <c r="S140" i="58"/>
  <c r="R140" i="58"/>
  <c r="K140" i="58"/>
  <c r="J140" i="58"/>
  <c r="I140" i="58"/>
  <c r="H140" i="58"/>
  <c r="G140" i="58"/>
  <c r="F140" i="58"/>
  <c r="V139" i="58"/>
  <c r="U139" i="58"/>
  <c r="S139" i="58"/>
  <c r="R139" i="58"/>
  <c r="K139" i="58"/>
  <c r="J139" i="58"/>
  <c r="I139" i="58"/>
  <c r="H139" i="58"/>
  <c r="G139" i="58"/>
  <c r="F139" i="58"/>
  <c r="X138" i="58"/>
  <c r="V138" i="58"/>
  <c r="U138" i="58"/>
  <c r="S138" i="58"/>
  <c r="R138" i="58"/>
  <c r="M138" i="58"/>
  <c r="L138" i="58"/>
  <c r="K138" i="58"/>
  <c r="J138" i="58"/>
  <c r="I138" i="58"/>
  <c r="H138" i="58"/>
  <c r="G138" i="58"/>
  <c r="F138" i="58"/>
  <c r="V133" i="58"/>
  <c r="U133" i="58"/>
  <c r="S133" i="58"/>
  <c r="R133" i="58"/>
  <c r="J133" i="58"/>
  <c r="I133" i="58"/>
  <c r="G133" i="58"/>
  <c r="F133" i="58"/>
  <c r="V132" i="58"/>
  <c r="U132" i="58"/>
  <c r="S132" i="58"/>
  <c r="R132" i="58"/>
  <c r="J132" i="58"/>
  <c r="I132" i="58"/>
  <c r="G132" i="58"/>
  <c r="F132" i="58"/>
  <c r="X131" i="58"/>
  <c r="V131" i="58"/>
  <c r="U131" i="58"/>
  <c r="S131" i="58"/>
  <c r="R131" i="58"/>
  <c r="L131" i="58"/>
  <c r="J131" i="58"/>
  <c r="I131" i="58"/>
  <c r="G131" i="58"/>
  <c r="F131" i="58"/>
  <c r="V127" i="58"/>
  <c r="U127" i="58"/>
  <c r="S127" i="58"/>
  <c r="R127" i="58"/>
  <c r="K127" i="58"/>
  <c r="J127" i="58"/>
  <c r="I127" i="58"/>
  <c r="H127" i="58"/>
  <c r="G127" i="58"/>
  <c r="F127" i="58"/>
  <c r="V126" i="58"/>
  <c r="U126" i="58"/>
  <c r="S126" i="58"/>
  <c r="R126" i="58"/>
  <c r="K126" i="58"/>
  <c r="J126" i="58"/>
  <c r="I126" i="58"/>
  <c r="H126" i="58"/>
  <c r="G126" i="58"/>
  <c r="F126" i="58"/>
  <c r="X125" i="58"/>
  <c r="V125" i="58"/>
  <c r="U125" i="58"/>
  <c r="S125" i="58"/>
  <c r="R125" i="58"/>
  <c r="M125" i="58"/>
  <c r="L125" i="58"/>
  <c r="K125" i="58"/>
  <c r="J125" i="58"/>
  <c r="I125" i="58"/>
  <c r="H125" i="58"/>
  <c r="G125" i="58"/>
  <c r="F125" i="58"/>
  <c r="V120" i="58"/>
  <c r="U120" i="58"/>
  <c r="S120" i="58"/>
  <c r="R120" i="58"/>
  <c r="J120" i="58"/>
  <c r="I120" i="58"/>
  <c r="G120" i="58"/>
  <c r="F120" i="58"/>
  <c r="V119" i="58"/>
  <c r="U119" i="58"/>
  <c r="S119" i="58"/>
  <c r="R119" i="58"/>
  <c r="J119" i="58"/>
  <c r="I119" i="58"/>
  <c r="G119" i="58"/>
  <c r="F119" i="58"/>
  <c r="X118" i="58"/>
  <c r="V118" i="58"/>
  <c r="U118" i="58"/>
  <c r="S118" i="58"/>
  <c r="R118" i="58"/>
  <c r="L118" i="58"/>
  <c r="J118" i="58"/>
  <c r="I118" i="58"/>
  <c r="G118" i="58"/>
  <c r="F118" i="58"/>
  <c r="V114" i="58"/>
  <c r="U114" i="58"/>
  <c r="S114" i="58"/>
  <c r="R114" i="58"/>
  <c r="K114" i="58"/>
  <c r="J114" i="58"/>
  <c r="I114" i="58"/>
  <c r="H114" i="58"/>
  <c r="G114" i="58"/>
  <c r="F114" i="58"/>
  <c r="V113" i="58"/>
  <c r="U113" i="58"/>
  <c r="S113" i="58"/>
  <c r="R113" i="58"/>
  <c r="K113" i="58"/>
  <c r="J113" i="58"/>
  <c r="I113" i="58"/>
  <c r="H113" i="58"/>
  <c r="G113" i="58"/>
  <c r="F113" i="58"/>
  <c r="X112" i="58"/>
  <c r="V112" i="58"/>
  <c r="U112" i="58"/>
  <c r="S112" i="58"/>
  <c r="R112" i="58"/>
  <c r="M112" i="58"/>
  <c r="L112" i="58"/>
  <c r="K112" i="58"/>
  <c r="J112" i="58"/>
  <c r="I112" i="58"/>
  <c r="H112" i="58"/>
  <c r="G112" i="58"/>
  <c r="F112" i="58"/>
  <c r="V107" i="58"/>
  <c r="U107" i="58"/>
  <c r="S107" i="58"/>
  <c r="R107" i="58"/>
  <c r="J107" i="58"/>
  <c r="I107" i="58"/>
  <c r="G107" i="58"/>
  <c r="F107" i="58"/>
  <c r="V106" i="58"/>
  <c r="U106" i="58"/>
  <c r="S106" i="58"/>
  <c r="R106" i="58"/>
  <c r="J106" i="58"/>
  <c r="I106" i="58"/>
  <c r="G106" i="58"/>
  <c r="F106" i="58"/>
  <c r="X105" i="58"/>
  <c r="V105" i="58"/>
  <c r="U105" i="58"/>
  <c r="S105" i="58"/>
  <c r="R105" i="58"/>
  <c r="L105" i="58"/>
  <c r="J105" i="58"/>
  <c r="I105" i="58"/>
  <c r="G105" i="58"/>
  <c r="F105" i="58"/>
  <c r="V101" i="58"/>
  <c r="U101" i="58"/>
  <c r="S101" i="58"/>
  <c r="R101" i="58"/>
  <c r="K101" i="58"/>
  <c r="J101" i="58"/>
  <c r="I101" i="58"/>
  <c r="H101" i="58"/>
  <c r="G101" i="58"/>
  <c r="F101" i="58"/>
  <c r="V100" i="58"/>
  <c r="U100" i="58"/>
  <c r="S100" i="58"/>
  <c r="R100" i="58"/>
  <c r="K100" i="58"/>
  <c r="J100" i="58"/>
  <c r="I100" i="58"/>
  <c r="H100" i="58"/>
  <c r="G100" i="58"/>
  <c r="F100" i="58"/>
  <c r="X99" i="58"/>
  <c r="V99" i="58"/>
  <c r="U99" i="58"/>
  <c r="S99" i="58"/>
  <c r="R99" i="58"/>
  <c r="M99" i="58"/>
  <c r="L99" i="58"/>
  <c r="K99" i="58"/>
  <c r="J99" i="58"/>
  <c r="I99" i="58"/>
  <c r="H99" i="58"/>
  <c r="G99" i="58"/>
  <c r="F99" i="58"/>
  <c r="V94" i="58"/>
  <c r="U94" i="58"/>
  <c r="S94" i="58"/>
  <c r="R94" i="58"/>
  <c r="J94" i="58"/>
  <c r="I94" i="58"/>
  <c r="G94" i="58"/>
  <c r="F94" i="58"/>
  <c r="V93" i="58"/>
  <c r="U93" i="58"/>
  <c r="S93" i="58"/>
  <c r="R93" i="58"/>
  <c r="J93" i="58"/>
  <c r="I93" i="58"/>
  <c r="G93" i="58"/>
  <c r="F93" i="58"/>
  <c r="X92" i="58"/>
  <c r="V92" i="58"/>
  <c r="U92" i="58"/>
  <c r="S92" i="58"/>
  <c r="R92" i="58"/>
  <c r="L92" i="58"/>
  <c r="J92" i="58"/>
  <c r="I92" i="58"/>
  <c r="G92" i="58"/>
  <c r="F92" i="58"/>
  <c r="V88" i="58"/>
  <c r="U88" i="58"/>
  <c r="S88" i="58"/>
  <c r="R88" i="58"/>
  <c r="K88" i="58"/>
  <c r="J88" i="58"/>
  <c r="I88" i="58"/>
  <c r="H88" i="58"/>
  <c r="G88" i="58"/>
  <c r="F88" i="58"/>
  <c r="V87" i="58"/>
  <c r="U87" i="58"/>
  <c r="S87" i="58"/>
  <c r="R87" i="58"/>
  <c r="K87" i="58"/>
  <c r="J87" i="58"/>
  <c r="I87" i="58"/>
  <c r="H87" i="58"/>
  <c r="G87" i="58"/>
  <c r="F87" i="58"/>
  <c r="X86" i="58"/>
  <c r="V86" i="58"/>
  <c r="U86" i="58"/>
  <c r="S86" i="58"/>
  <c r="R86" i="58"/>
  <c r="M86" i="58"/>
  <c r="L86" i="58"/>
  <c r="K86" i="58"/>
  <c r="J86" i="58"/>
  <c r="I86" i="58"/>
  <c r="H86" i="58"/>
  <c r="G86" i="58"/>
  <c r="F86" i="58"/>
  <c r="V81" i="58"/>
  <c r="U81" i="58"/>
  <c r="S81" i="58"/>
  <c r="R81" i="58"/>
  <c r="J81" i="58"/>
  <c r="I81" i="58"/>
  <c r="G81" i="58"/>
  <c r="F81" i="58"/>
  <c r="V80" i="58"/>
  <c r="U80" i="58"/>
  <c r="S80" i="58"/>
  <c r="R80" i="58"/>
  <c r="J80" i="58"/>
  <c r="I80" i="58"/>
  <c r="G80" i="58"/>
  <c r="F80" i="58"/>
  <c r="X79" i="58"/>
  <c r="V79" i="58"/>
  <c r="U79" i="58"/>
  <c r="S79" i="58"/>
  <c r="R79" i="58"/>
  <c r="L79" i="58"/>
  <c r="J79" i="58"/>
  <c r="I79" i="58"/>
  <c r="G79" i="58"/>
  <c r="F79" i="58"/>
  <c r="V75" i="58"/>
  <c r="U75" i="58"/>
  <c r="S75" i="58"/>
  <c r="R75" i="58"/>
  <c r="K75" i="58"/>
  <c r="J75" i="58"/>
  <c r="I75" i="58"/>
  <c r="H75" i="58"/>
  <c r="G75" i="58"/>
  <c r="F75" i="58"/>
  <c r="V74" i="58"/>
  <c r="U74" i="58"/>
  <c r="S74" i="58"/>
  <c r="R74" i="58"/>
  <c r="K74" i="58"/>
  <c r="J74" i="58"/>
  <c r="I74" i="58"/>
  <c r="H74" i="58"/>
  <c r="G74" i="58"/>
  <c r="F74" i="58"/>
  <c r="X73" i="58"/>
  <c r="V73" i="58"/>
  <c r="U73" i="58"/>
  <c r="S73" i="58"/>
  <c r="R73" i="58"/>
  <c r="M73" i="58"/>
  <c r="L73" i="58"/>
  <c r="K73" i="58"/>
  <c r="J73" i="58"/>
  <c r="I73" i="58"/>
  <c r="H73" i="58"/>
  <c r="G73" i="58"/>
  <c r="F73" i="58"/>
  <c r="V263" i="43" l="1"/>
  <c r="U263" i="43"/>
  <c r="S263" i="43"/>
  <c r="R263" i="43"/>
  <c r="J263" i="43"/>
  <c r="I263" i="43"/>
  <c r="G263" i="43"/>
  <c r="F263" i="43"/>
  <c r="V262" i="43"/>
  <c r="U262" i="43"/>
  <c r="S262" i="43"/>
  <c r="R262" i="43"/>
  <c r="J262" i="43"/>
  <c r="I262" i="43"/>
  <c r="G262" i="43"/>
  <c r="F262" i="43"/>
  <c r="X261" i="43"/>
  <c r="V261" i="43"/>
  <c r="U261" i="43"/>
  <c r="S261" i="43"/>
  <c r="R261" i="43"/>
  <c r="L261" i="43"/>
  <c r="J261" i="43"/>
  <c r="I261" i="43"/>
  <c r="G261" i="43"/>
  <c r="F261" i="43"/>
  <c r="V257" i="43"/>
  <c r="U257" i="43"/>
  <c r="S257" i="43"/>
  <c r="R257" i="43"/>
  <c r="K257" i="43"/>
  <c r="J257" i="43"/>
  <c r="I257" i="43"/>
  <c r="H257" i="43"/>
  <c r="G257" i="43"/>
  <c r="F257" i="43"/>
  <c r="V256" i="43"/>
  <c r="U256" i="43"/>
  <c r="S256" i="43"/>
  <c r="R256" i="43"/>
  <c r="K256" i="43"/>
  <c r="J256" i="43"/>
  <c r="I256" i="43"/>
  <c r="H256" i="43"/>
  <c r="G256" i="43"/>
  <c r="F256" i="43"/>
  <c r="X255" i="43"/>
  <c r="V255" i="43"/>
  <c r="U255" i="43"/>
  <c r="S255" i="43"/>
  <c r="R255" i="43"/>
  <c r="M255" i="43"/>
  <c r="L255" i="43"/>
  <c r="K255" i="43"/>
  <c r="J255" i="43"/>
  <c r="I255" i="43"/>
  <c r="H255" i="43"/>
  <c r="G255" i="43"/>
  <c r="F255" i="43"/>
  <c r="V250" i="43"/>
  <c r="U250" i="43"/>
  <c r="S250" i="43"/>
  <c r="R250" i="43"/>
  <c r="J250" i="43"/>
  <c r="I250" i="43"/>
  <c r="G250" i="43"/>
  <c r="F250" i="43"/>
  <c r="V249" i="43"/>
  <c r="U249" i="43"/>
  <c r="S249" i="43"/>
  <c r="R249" i="43"/>
  <c r="J249" i="43"/>
  <c r="I249" i="43"/>
  <c r="G249" i="43"/>
  <c r="F249" i="43"/>
  <c r="X248" i="43"/>
  <c r="V248" i="43"/>
  <c r="U248" i="43"/>
  <c r="S248" i="43"/>
  <c r="R248" i="43"/>
  <c r="L248" i="43"/>
  <c r="J248" i="43"/>
  <c r="I248" i="43"/>
  <c r="G248" i="43"/>
  <c r="F248" i="43"/>
  <c r="V244" i="43"/>
  <c r="U244" i="43"/>
  <c r="S244" i="43"/>
  <c r="R244" i="43"/>
  <c r="K244" i="43"/>
  <c r="J244" i="43"/>
  <c r="I244" i="43"/>
  <c r="H244" i="43"/>
  <c r="G244" i="43"/>
  <c r="F244" i="43"/>
  <c r="V243" i="43"/>
  <c r="U243" i="43"/>
  <c r="S243" i="43"/>
  <c r="R243" i="43"/>
  <c r="K243" i="43"/>
  <c r="J243" i="43"/>
  <c r="I243" i="43"/>
  <c r="H243" i="43"/>
  <c r="G243" i="43"/>
  <c r="F243" i="43"/>
  <c r="X242" i="43"/>
  <c r="V242" i="43"/>
  <c r="U242" i="43"/>
  <c r="S242" i="43"/>
  <c r="R242" i="43"/>
  <c r="M242" i="43"/>
  <c r="L242" i="43"/>
  <c r="K242" i="43"/>
  <c r="J242" i="43"/>
  <c r="I242" i="43"/>
  <c r="H242" i="43"/>
  <c r="G242" i="43"/>
  <c r="F242" i="43"/>
  <c r="V237" i="43"/>
  <c r="U237" i="43"/>
  <c r="S237" i="43"/>
  <c r="R237" i="43"/>
  <c r="J237" i="43"/>
  <c r="I237" i="43"/>
  <c r="G237" i="43"/>
  <c r="F237" i="43"/>
  <c r="V236" i="43"/>
  <c r="U236" i="43"/>
  <c r="S236" i="43"/>
  <c r="R236" i="43"/>
  <c r="J236" i="43"/>
  <c r="I236" i="43"/>
  <c r="G236" i="43"/>
  <c r="F236" i="43"/>
  <c r="X235" i="43"/>
  <c r="V235" i="43"/>
  <c r="U235" i="43"/>
  <c r="S235" i="43"/>
  <c r="R235" i="43"/>
  <c r="L235" i="43"/>
  <c r="J235" i="43"/>
  <c r="I235" i="43"/>
  <c r="G235" i="43"/>
  <c r="F235" i="43"/>
  <c r="V231" i="43"/>
  <c r="U231" i="43"/>
  <c r="S231" i="43"/>
  <c r="R231" i="43"/>
  <c r="K231" i="43"/>
  <c r="J231" i="43"/>
  <c r="I231" i="43"/>
  <c r="H231" i="43"/>
  <c r="G231" i="43"/>
  <c r="F231" i="43"/>
  <c r="V230" i="43"/>
  <c r="U230" i="43"/>
  <c r="S230" i="43"/>
  <c r="R230" i="43"/>
  <c r="K230" i="43"/>
  <c r="J230" i="43"/>
  <c r="I230" i="43"/>
  <c r="H230" i="43"/>
  <c r="G230" i="43"/>
  <c r="F230" i="43"/>
  <c r="X229" i="43"/>
  <c r="V229" i="43"/>
  <c r="U229" i="43"/>
  <c r="S229" i="43"/>
  <c r="R229" i="43"/>
  <c r="M229" i="43"/>
  <c r="L229" i="43"/>
  <c r="K229" i="43"/>
  <c r="J229" i="43"/>
  <c r="I229" i="43"/>
  <c r="H229" i="43"/>
  <c r="G229" i="43"/>
  <c r="F229" i="43"/>
  <c r="V224" i="43"/>
  <c r="U224" i="43"/>
  <c r="S224" i="43"/>
  <c r="R224" i="43"/>
  <c r="J224" i="43"/>
  <c r="I224" i="43"/>
  <c r="G224" i="43"/>
  <c r="F224" i="43"/>
  <c r="V223" i="43"/>
  <c r="U223" i="43"/>
  <c r="S223" i="43"/>
  <c r="R223" i="43"/>
  <c r="J223" i="43"/>
  <c r="I223" i="43"/>
  <c r="G223" i="43"/>
  <c r="F223" i="43"/>
  <c r="X222" i="43"/>
  <c r="V222" i="43"/>
  <c r="U222" i="43"/>
  <c r="S222" i="43"/>
  <c r="R222" i="43"/>
  <c r="L222" i="43"/>
  <c r="J222" i="43"/>
  <c r="I222" i="43"/>
  <c r="G222" i="43"/>
  <c r="F222" i="43"/>
  <c r="V218" i="43"/>
  <c r="U218" i="43"/>
  <c r="S218" i="43"/>
  <c r="R218" i="43"/>
  <c r="K218" i="43"/>
  <c r="J218" i="43"/>
  <c r="I218" i="43"/>
  <c r="H218" i="43"/>
  <c r="G218" i="43"/>
  <c r="F218" i="43"/>
  <c r="V217" i="43"/>
  <c r="U217" i="43"/>
  <c r="S217" i="43"/>
  <c r="R217" i="43"/>
  <c r="K217" i="43"/>
  <c r="J217" i="43"/>
  <c r="I217" i="43"/>
  <c r="H217" i="43"/>
  <c r="G217" i="43"/>
  <c r="F217" i="43"/>
  <c r="X216" i="43"/>
  <c r="V216" i="43"/>
  <c r="U216" i="43"/>
  <c r="S216" i="43"/>
  <c r="R216" i="43"/>
  <c r="M216" i="43"/>
  <c r="L216" i="43"/>
  <c r="K216" i="43"/>
  <c r="J216" i="43"/>
  <c r="I216" i="43"/>
  <c r="H216" i="43"/>
  <c r="G216" i="43"/>
  <c r="F216" i="43"/>
  <c r="V211" i="43"/>
  <c r="U211" i="43"/>
  <c r="S211" i="43"/>
  <c r="R211" i="43"/>
  <c r="J211" i="43"/>
  <c r="I211" i="43"/>
  <c r="G211" i="43"/>
  <c r="F211" i="43"/>
  <c r="V210" i="43"/>
  <c r="U210" i="43"/>
  <c r="S210" i="43"/>
  <c r="R210" i="43"/>
  <c r="J210" i="43"/>
  <c r="I210" i="43"/>
  <c r="G210" i="43"/>
  <c r="F210" i="43"/>
  <c r="X209" i="43"/>
  <c r="V209" i="43"/>
  <c r="U209" i="43"/>
  <c r="S209" i="43"/>
  <c r="R209" i="43"/>
  <c r="L209" i="43"/>
  <c r="J209" i="43"/>
  <c r="I209" i="43"/>
  <c r="G209" i="43"/>
  <c r="F209" i="43"/>
  <c r="V205" i="43"/>
  <c r="U205" i="43"/>
  <c r="S205" i="43"/>
  <c r="R205" i="43"/>
  <c r="K205" i="43"/>
  <c r="J205" i="43"/>
  <c r="I205" i="43"/>
  <c r="H205" i="43"/>
  <c r="G205" i="43"/>
  <c r="F205" i="43"/>
  <c r="V204" i="43"/>
  <c r="U204" i="43"/>
  <c r="S204" i="43"/>
  <c r="R204" i="43"/>
  <c r="K204" i="43"/>
  <c r="J204" i="43"/>
  <c r="I204" i="43"/>
  <c r="H204" i="43"/>
  <c r="G204" i="43"/>
  <c r="F204" i="43"/>
  <c r="X203" i="43"/>
  <c r="V203" i="43"/>
  <c r="U203" i="43"/>
  <c r="S203" i="43"/>
  <c r="R203" i="43"/>
  <c r="M203" i="43"/>
  <c r="L203" i="43"/>
  <c r="K203" i="43"/>
  <c r="J203" i="43"/>
  <c r="I203" i="43"/>
  <c r="H203" i="43"/>
  <c r="G203" i="43"/>
  <c r="F203" i="43"/>
  <c r="V198" i="43"/>
  <c r="U198" i="43"/>
  <c r="S198" i="43"/>
  <c r="R198" i="43"/>
  <c r="J198" i="43"/>
  <c r="I198" i="43"/>
  <c r="G198" i="43"/>
  <c r="F198" i="43"/>
  <c r="V197" i="43"/>
  <c r="U197" i="43"/>
  <c r="S197" i="43"/>
  <c r="R197" i="43"/>
  <c r="J197" i="43"/>
  <c r="I197" i="43"/>
  <c r="G197" i="43"/>
  <c r="F197" i="43"/>
  <c r="X196" i="43"/>
  <c r="V196" i="43"/>
  <c r="U196" i="43"/>
  <c r="S196" i="43"/>
  <c r="R196" i="43"/>
  <c r="L196" i="43"/>
  <c r="J196" i="43"/>
  <c r="I196" i="43"/>
  <c r="G196" i="43"/>
  <c r="F196" i="43"/>
  <c r="V192" i="43"/>
  <c r="U192" i="43"/>
  <c r="S192" i="43"/>
  <c r="R192" i="43"/>
  <c r="K192" i="43"/>
  <c r="J192" i="43"/>
  <c r="I192" i="43"/>
  <c r="H192" i="43"/>
  <c r="G192" i="43"/>
  <c r="F192" i="43"/>
  <c r="V191" i="43"/>
  <c r="U191" i="43"/>
  <c r="S191" i="43"/>
  <c r="R191" i="43"/>
  <c r="K191" i="43"/>
  <c r="J191" i="43"/>
  <c r="I191" i="43"/>
  <c r="H191" i="43"/>
  <c r="G191" i="43"/>
  <c r="F191" i="43"/>
  <c r="X190" i="43"/>
  <c r="V190" i="43"/>
  <c r="U190" i="43"/>
  <c r="S190" i="43"/>
  <c r="R190" i="43"/>
  <c r="M190" i="43"/>
  <c r="L190" i="43"/>
  <c r="K190" i="43"/>
  <c r="J190" i="43"/>
  <c r="I190" i="43"/>
  <c r="H190" i="43"/>
  <c r="G190" i="43"/>
  <c r="F190" i="43"/>
  <c r="V185" i="43"/>
  <c r="U185" i="43"/>
  <c r="S185" i="43"/>
  <c r="R185" i="43"/>
  <c r="J185" i="43"/>
  <c r="I185" i="43"/>
  <c r="G185" i="43"/>
  <c r="F185" i="43"/>
  <c r="V184" i="43"/>
  <c r="U184" i="43"/>
  <c r="S184" i="43"/>
  <c r="R184" i="43"/>
  <c r="J184" i="43"/>
  <c r="I184" i="43"/>
  <c r="G184" i="43"/>
  <c r="F184" i="43"/>
  <c r="X183" i="43"/>
  <c r="V183" i="43"/>
  <c r="U183" i="43"/>
  <c r="S183" i="43"/>
  <c r="R183" i="43"/>
  <c r="L183" i="43"/>
  <c r="J183" i="43"/>
  <c r="I183" i="43"/>
  <c r="G183" i="43"/>
  <c r="F183" i="43"/>
  <c r="V179" i="43"/>
  <c r="U179" i="43"/>
  <c r="S179" i="43"/>
  <c r="R179" i="43"/>
  <c r="K179" i="43"/>
  <c r="J179" i="43"/>
  <c r="I179" i="43"/>
  <c r="H179" i="43"/>
  <c r="G179" i="43"/>
  <c r="F179" i="43"/>
  <c r="V178" i="43"/>
  <c r="U178" i="43"/>
  <c r="S178" i="43"/>
  <c r="R178" i="43"/>
  <c r="K178" i="43"/>
  <c r="J178" i="43"/>
  <c r="I178" i="43"/>
  <c r="H178" i="43"/>
  <c r="G178" i="43"/>
  <c r="F178" i="43"/>
  <c r="X177" i="43"/>
  <c r="V177" i="43"/>
  <c r="U177" i="43"/>
  <c r="S177" i="43"/>
  <c r="R177" i="43"/>
  <c r="M177" i="43"/>
  <c r="L177" i="43"/>
  <c r="K177" i="43"/>
  <c r="J177" i="43"/>
  <c r="I177" i="43"/>
  <c r="H177" i="43"/>
  <c r="G177" i="43"/>
  <c r="F177" i="43"/>
  <c r="V172" i="43"/>
  <c r="U172" i="43"/>
  <c r="S172" i="43"/>
  <c r="R172" i="43"/>
  <c r="J172" i="43"/>
  <c r="I172" i="43"/>
  <c r="G172" i="43"/>
  <c r="F172" i="43"/>
  <c r="V171" i="43"/>
  <c r="U171" i="43"/>
  <c r="S171" i="43"/>
  <c r="R171" i="43"/>
  <c r="J171" i="43"/>
  <c r="I171" i="43"/>
  <c r="G171" i="43"/>
  <c r="F171" i="43"/>
  <c r="X170" i="43"/>
  <c r="V170" i="43"/>
  <c r="U170" i="43"/>
  <c r="S170" i="43"/>
  <c r="R170" i="43"/>
  <c r="L170" i="43"/>
  <c r="J170" i="43"/>
  <c r="I170" i="43"/>
  <c r="G170" i="43"/>
  <c r="F170" i="43"/>
  <c r="V166" i="43"/>
  <c r="U166" i="43"/>
  <c r="S166" i="43"/>
  <c r="R166" i="43"/>
  <c r="K166" i="43"/>
  <c r="J166" i="43"/>
  <c r="I166" i="43"/>
  <c r="H166" i="43"/>
  <c r="G166" i="43"/>
  <c r="F166" i="43"/>
  <c r="V165" i="43"/>
  <c r="U165" i="43"/>
  <c r="S165" i="43"/>
  <c r="R165" i="43"/>
  <c r="K165" i="43"/>
  <c r="J165" i="43"/>
  <c r="I165" i="43"/>
  <c r="H165" i="43"/>
  <c r="G165" i="43"/>
  <c r="F165" i="43"/>
  <c r="X164" i="43"/>
  <c r="V164" i="43"/>
  <c r="U164" i="43"/>
  <c r="S164" i="43"/>
  <c r="R164" i="43"/>
  <c r="M164" i="43"/>
  <c r="L164" i="43"/>
  <c r="K164" i="43"/>
  <c r="J164" i="43"/>
  <c r="I164" i="43"/>
  <c r="H164" i="43"/>
  <c r="G164" i="43"/>
  <c r="F164" i="43"/>
  <c r="V159" i="43"/>
  <c r="U159" i="43"/>
  <c r="S159" i="43"/>
  <c r="R159" i="43"/>
  <c r="J159" i="43"/>
  <c r="I159" i="43"/>
  <c r="G159" i="43"/>
  <c r="F159" i="43"/>
  <c r="V158" i="43"/>
  <c r="U158" i="43"/>
  <c r="S158" i="43"/>
  <c r="R158" i="43"/>
  <c r="J158" i="43"/>
  <c r="I158" i="43"/>
  <c r="G158" i="43"/>
  <c r="F158" i="43"/>
  <c r="X157" i="43"/>
  <c r="V157" i="43"/>
  <c r="U157" i="43"/>
  <c r="S157" i="43"/>
  <c r="R157" i="43"/>
  <c r="L157" i="43"/>
  <c r="J157" i="43"/>
  <c r="I157" i="43"/>
  <c r="G157" i="43"/>
  <c r="F157" i="43"/>
  <c r="V153" i="43"/>
  <c r="U153" i="43"/>
  <c r="S153" i="43"/>
  <c r="R153" i="43"/>
  <c r="K153" i="43"/>
  <c r="J153" i="43"/>
  <c r="I153" i="43"/>
  <c r="H153" i="43"/>
  <c r="G153" i="43"/>
  <c r="F153" i="43"/>
  <c r="V152" i="43"/>
  <c r="U152" i="43"/>
  <c r="S152" i="43"/>
  <c r="R152" i="43"/>
  <c r="K152" i="43"/>
  <c r="J152" i="43"/>
  <c r="I152" i="43"/>
  <c r="H152" i="43"/>
  <c r="G152" i="43"/>
  <c r="F152" i="43"/>
  <c r="X151" i="43"/>
  <c r="V151" i="43"/>
  <c r="U151" i="43"/>
  <c r="S151" i="43"/>
  <c r="R151" i="43"/>
  <c r="M151" i="43"/>
  <c r="L151" i="43"/>
  <c r="K151" i="43"/>
  <c r="J151" i="43"/>
  <c r="I151" i="43"/>
  <c r="H151" i="43"/>
  <c r="G151" i="43"/>
  <c r="F151" i="43"/>
  <c r="V146" i="43"/>
  <c r="U146" i="43"/>
  <c r="S146" i="43"/>
  <c r="R146" i="43"/>
  <c r="J146" i="43"/>
  <c r="I146" i="43"/>
  <c r="G146" i="43"/>
  <c r="F146" i="43"/>
  <c r="V145" i="43"/>
  <c r="U145" i="43"/>
  <c r="S145" i="43"/>
  <c r="R145" i="43"/>
  <c r="J145" i="43"/>
  <c r="I145" i="43"/>
  <c r="G145" i="43"/>
  <c r="F145" i="43"/>
  <c r="X144" i="43"/>
  <c r="V144" i="43"/>
  <c r="U144" i="43"/>
  <c r="S144" i="43"/>
  <c r="R144" i="43"/>
  <c r="L144" i="43"/>
  <c r="J144" i="43"/>
  <c r="I144" i="43"/>
  <c r="G144" i="43"/>
  <c r="F144" i="43"/>
  <c r="V140" i="43"/>
  <c r="U140" i="43"/>
  <c r="S140" i="43"/>
  <c r="R140" i="43"/>
  <c r="K140" i="43"/>
  <c r="J140" i="43"/>
  <c r="I140" i="43"/>
  <c r="H140" i="43"/>
  <c r="G140" i="43"/>
  <c r="F140" i="43"/>
  <c r="V139" i="43"/>
  <c r="U139" i="43"/>
  <c r="S139" i="43"/>
  <c r="R139" i="43"/>
  <c r="K139" i="43"/>
  <c r="J139" i="43"/>
  <c r="I139" i="43"/>
  <c r="H139" i="43"/>
  <c r="G139" i="43"/>
  <c r="F139" i="43"/>
  <c r="X138" i="43"/>
  <c r="V138" i="43"/>
  <c r="U138" i="43"/>
  <c r="S138" i="43"/>
  <c r="R138" i="43"/>
  <c r="M138" i="43"/>
  <c r="L138" i="43"/>
  <c r="K138" i="43"/>
  <c r="J138" i="43"/>
  <c r="I138" i="43"/>
  <c r="H138" i="43"/>
  <c r="G138" i="43"/>
  <c r="F138" i="43"/>
  <c r="V133" i="43"/>
  <c r="U133" i="43"/>
  <c r="S133" i="43"/>
  <c r="R133" i="43"/>
  <c r="J133" i="43"/>
  <c r="I133" i="43"/>
  <c r="G133" i="43"/>
  <c r="F133" i="43"/>
  <c r="V132" i="43"/>
  <c r="U132" i="43"/>
  <c r="S132" i="43"/>
  <c r="R132" i="43"/>
  <c r="J132" i="43"/>
  <c r="I132" i="43"/>
  <c r="G132" i="43"/>
  <c r="F132" i="43"/>
  <c r="X131" i="43"/>
  <c r="V131" i="43"/>
  <c r="U131" i="43"/>
  <c r="S131" i="43"/>
  <c r="R131" i="43"/>
  <c r="L131" i="43"/>
  <c r="J131" i="43"/>
  <c r="I131" i="43"/>
  <c r="G131" i="43"/>
  <c r="F131" i="43"/>
  <c r="V127" i="43"/>
  <c r="U127" i="43"/>
  <c r="S127" i="43"/>
  <c r="R127" i="43"/>
  <c r="K127" i="43"/>
  <c r="J127" i="43"/>
  <c r="I127" i="43"/>
  <c r="H127" i="43"/>
  <c r="G127" i="43"/>
  <c r="F127" i="43"/>
  <c r="V126" i="43"/>
  <c r="U126" i="43"/>
  <c r="S126" i="43"/>
  <c r="R126" i="43"/>
  <c r="K126" i="43"/>
  <c r="J126" i="43"/>
  <c r="I126" i="43"/>
  <c r="H126" i="43"/>
  <c r="G126" i="43"/>
  <c r="F126" i="43"/>
  <c r="X125" i="43"/>
  <c r="V125" i="43"/>
  <c r="U125" i="43"/>
  <c r="S125" i="43"/>
  <c r="R125" i="43"/>
  <c r="M125" i="43"/>
  <c r="L125" i="43"/>
  <c r="K125" i="43"/>
  <c r="J125" i="43"/>
  <c r="I125" i="43"/>
  <c r="H125" i="43"/>
  <c r="G125" i="43"/>
  <c r="F125" i="43"/>
  <c r="V120" i="43"/>
  <c r="U120" i="43"/>
  <c r="S120" i="43"/>
  <c r="R120" i="43"/>
  <c r="J120" i="43"/>
  <c r="I120" i="43"/>
  <c r="G120" i="43"/>
  <c r="F120" i="43"/>
  <c r="V119" i="43"/>
  <c r="U119" i="43"/>
  <c r="S119" i="43"/>
  <c r="R119" i="43"/>
  <c r="J119" i="43"/>
  <c r="I119" i="43"/>
  <c r="G119" i="43"/>
  <c r="F119" i="43"/>
  <c r="X118" i="43"/>
  <c r="V118" i="43"/>
  <c r="U118" i="43"/>
  <c r="S118" i="43"/>
  <c r="R118" i="43"/>
  <c r="L118" i="43"/>
  <c r="J118" i="43"/>
  <c r="I118" i="43"/>
  <c r="G118" i="43"/>
  <c r="F118" i="43"/>
  <c r="V114" i="43"/>
  <c r="U114" i="43"/>
  <c r="S114" i="43"/>
  <c r="R114" i="43"/>
  <c r="K114" i="43"/>
  <c r="J114" i="43"/>
  <c r="I114" i="43"/>
  <c r="H114" i="43"/>
  <c r="G114" i="43"/>
  <c r="F114" i="43"/>
  <c r="V113" i="43"/>
  <c r="U113" i="43"/>
  <c r="S113" i="43"/>
  <c r="R113" i="43"/>
  <c r="K113" i="43"/>
  <c r="J113" i="43"/>
  <c r="I113" i="43"/>
  <c r="H113" i="43"/>
  <c r="G113" i="43"/>
  <c r="F113" i="43"/>
  <c r="X112" i="43"/>
  <c r="V112" i="43"/>
  <c r="U112" i="43"/>
  <c r="S112" i="43"/>
  <c r="R112" i="43"/>
  <c r="M112" i="43"/>
  <c r="L112" i="43"/>
  <c r="K112" i="43"/>
  <c r="J112" i="43"/>
  <c r="I112" i="43"/>
  <c r="H112" i="43"/>
  <c r="G112" i="43"/>
  <c r="F112" i="43"/>
  <c r="V107" i="43"/>
  <c r="U107" i="43"/>
  <c r="S107" i="43"/>
  <c r="R107" i="43"/>
  <c r="J107" i="43"/>
  <c r="I107" i="43"/>
  <c r="G107" i="43"/>
  <c r="F107" i="43"/>
  <c r="V106" i="43"/>
  <c r="U106" i="43"/>
  <c r="S106" i="43"/>
  <c r="R106" i="43"/>
  <c r="J106" i="43"/>
  <c r="I106" i="43"/>
  <c r="G106" i="43"/>
  <c r="F106" i="43"/>
  <c r="X105" i="43"/>
  <c r="V105" i="43"/>
  <c r="U105" i="43"/>
  <c r="S105" i="43"/>
  <c r="R105" i="43"/>
  <c r="L105" i="43"/>
  <c r="J105" i="43"/>
  <c r="I105" i="43"/>
  <c r="G105" i="43"/>
  <c r="F105" i="43"/>
  <c r="V101" i="43"/>
  <c r="U101" i="43"/>
  <c r="S101" i="43"/>
  <c r="R101" i="43"/>
  <c r="K101" i="43"/>
  <c r="J101" i="43"/>
  <c r="I101" i="43"/>
  <c r="H101" i="43"/>
  <c r="G101" i="43"/>
  <c r="F101" i="43"/>
  <c r="V100" i="43"/>
  <c r="U100" i="43"/>
  <c r="S100" i="43"/>
  <c r="R100" i="43"/>
  <c r="K100" i="43"/>
  <c r="J100" i="43"/>
  <c r="I100" i="43"/>
  <c r="H100" i="43"/>
  <c r="G100" i="43"/>
  <c r="F100" i="43"/>
  <c r="X99" i="43"/>
  <c r="V99" i="43"/>
  <c r="U99" i="43"/>
  <c r="S99" i="43"/>
  <c r="R99" i="43"/>
  <c r="M99" i="43"/>
  <c r="L99" i="43"/>
  <c r="K99" i="43"/>
  <c r="J99" i="43"/>
  <c r="I99" i="43"/>
  <c r="H99" i="43"/>
  <c r="G99" i="43"/>
  <c r="F99" i="43"/>
  <c r="V94" i="43"/>
  <c r="U94" i="43"/>
  <c r="S94" i="43"/>
  <c r="R94" i="43"/>
  <c r="J94" i="43"/>
  <c r="I94" i="43"/>
  <c r="G94" i="43"/>
  <c r="F94" i="43"/>
  <c r="V93" i="43"/>
  <c r="U93" i="43"/>
  <c r="S93" i="43"/>
  <c r="R93" i="43"/>
  <c r="J93" i="43"/>
  <c r="I93" i="43"/>
  <c r="G93" i="43"/>
  <c r="F93" i="43"/>
  <c r="X92" i="43"/>
  <c r="V92" i="43"/>
  <c r="U92" i="43"/>
  <c r="S92" i="43"/>
  <c r="R92" i="43"/>
  <c r="L92" i="43"/>
  <c r="J92" i="43"/>
  <c r="I92" i="43"/>
  <c r="G92" i="43"/>
  <c r="F92" i="43"/>
  <c r="V88" i="43"/>
  <c r="U88" i="43"/>
  <c r="S88" i="43"/>
  <c r="R88" i="43"/>
  <c r="K88" i="43"/>
  <c r="J88" i="43"/>
  <c r="I88" i="43"/>
  <c r="H88" i="43"/>
  <c r="G88" i="43"/>
  <c r="F88" i="43"/>
  <c r="V87" i="43"/>
  <c r="U87" i="43"/>
  <c r="S87" i="43"/>
  <c r="R87" i="43"/>
  <c r="K87" i="43"/>
  <c r="J87" i="43"/>
  <c r="I87" i="43"/>
  <c r="H87" i="43"/>
  <c r="G87" i="43"/>
  <c r="F87" i="43"/>
  <c r="X86" i="43"/>
  <c r="V86" i="43"/>
  <c r="U86" i="43"/>
  <c r="S86" i="43"/>
  <c r="R86" i="43"/>
  <c r="M86" i="43"/>
  <c r="L86" i="43"/>
  <c r="K86" i="43"/>
  <c r="J86" i="43"/>
  <c r="I86" i="43"/>
  <c r="H86" i="43"/>
  <c r="G86" i="43"/>
  <c r="F86" i="43"/>
  <c r="V81" i="43"/>
  <c r="U81" i="43"/>
  <c r="S81" i="43"/>
  <c r="R81" i="43"/>
  <c r="J81" i="43"/>
  <c r="I81" i="43"/>
  <c r="G81" i="43"/>
  <c r="F81" i="43"/>
  <c r="V80" i="43"/>
  <c r="U80" i="43"/>
  <c r="S80" i="43"/>
  <c r="R80" i="43"/>
  <c r="J80" i="43"/>
  <c r="I80" i="43"/>
  <c r="G80" i="43"/>
  <c r="F80" i="43"/>
  <c r="X79" i="43"/>
  <c r="V79" i="43"/>
  <c r="U79" i="43"/>
  <c r="S79" i="43"/>
  <c r="R79" i="43"/>
  <c r="L79" i="43"/>
  <c r="J79" i="43"/>
  <c r="I79" i="43"/>
  <c r="G79" i="43"/>
  <c r="F79" i="43"/>
  <c r="V75" i="43"/>
  <c r="U75" i="43"/>
  <c r="S75" i="43"/>
  <c r="R75" i="43"/>
  <c r="K75" i="43"/>
  <c r="J75" i="43"/>
  <c r="I75" i="43"/>
  <c r="H75" i="43"/>
  <c r="G75" i="43"/>
  <c r="F75" i="43"/>
  <c r="V74" i="43"/>
  <c r="U74" i="43"/>
  <c r="S74" i="43"/>
  <c r="R74" i="43"/>
  <c r="K74" i="43"/>
  <c r="J74" i="43"/>
  <c r="I74" i="43"/>
  <c r="H74" i="43"/>
  <c r="G74" i="43"/>
  <c r="F74" i="43"/>
  <c r="X73" i="43"/>
  <c r="V73" i="43"/>
  <c r="U73" i="43"/>
  <c r="S73" i="43"/>
  <c r="R73" i="43"/>
  <c r="M73" i="43"/>
  <c r="L73" i="43"/>
  <c r="K73" i="43"/>
  <c r="J73" i="43"/>
  <c r="I73" i="43"/>
  <c r="H73" i="43"/>
  <c r="G73" i="43"/>
  <c r="F73" i="43"/>
  <c r="V263" i="57"/>
  <c r="U263" i="57"/>
  <c r="S263" i="57"/>
  <c r="R263" i="57"/>
  <c r="J263" i="57"/>
  <c r="I263" i="57"/>
  <c r="G263" i="57"/>
  <c r="F263" i="57"/>
  <c r="V262" i="57"/>
  <c r="U262" i="57"/>
  <c r="S262" i="57"/>
  <c r="R262" i="57"/>
  <c r="J262" i="57"/>
  <c r="I262" i="57"/>
  <c r="G262" i="57"/>
  <c r="F262" i="57"/>
  <c r="X261" i="57"/>
  <c r="V261" i="57"/>
  <c r="U261" i="57"/>
  <c r="S261" i="57"/>
  <c r="R261" i="57"/>
  <c r="L261" i="57"/>
  <c r="J261" i="57"/>
  <c r="I261" i="57"/>
  <c r="G261" i="57"/>
  <c r="F261" i="57"/>
  <c r="V257" i="57"/>
  <c r="U257" i="57"/>
  <c r="S257" i="57"/>
  <c r="R257" i="57"/>
  <c r="K257" i="57"/>
  <c r="J257" i="57"/>
  <c r="I257" i="57"/>
  <c r="H257" i="57"/>
  <c r="G257" i="57"/>
  <c r="F257" i="57"/>
  <c r="V256" i="57"/>
  <c r="U256" i="57"/>
  <c r="S256" i="57"/>
  <c r="R256" i="57"/>
  <c r="K256" i="57"/>
  <c r="J256" i="57"/>
  <c r="I256" i="57"/>
  <c r="H256" i="57"/>
  <c r="G256" i="57"/>
  <c r="F256" i="57"/>
  <c r="X255" i="57"/>
  <c r="V255" i="57"/>
  <c r="U255" i="57"/>
  <c r="S255" i="57"/>
  <c r="R255" i="57"/>
  <c r="M255" i="57"/>
  <c r="L255" i="57"/>
  <c r="K255" i="57"/>
  <c r="J255" i="57"/>
  <c r="I255" i="57"/>
  <c r="H255" i="57"/>
  <c r="G255" i="57"/>
  <c r="F255" i="57"/>
  <c r="V250" i="57"/>
  <c r="U250" i="57"/>
  <c r="S250" i="57"/>
  <c r="R250" i="57"/>
  <c r="J250" i="57"/>
  <c r="I250" i="57"/>
  <c r="G250" i="57"/>
  <c r="F250" i="57"/>
  <c r="V249" i="57"/>
  <c r="U249" i="57"/>
  <c r="S249" i="57"/>
  <c r="R249" i="57"/>
  <c r="J249" i="57"/>
  <c r="I249" i="57"/>
  <c r="G249" i="57"/>
  <c r="F249" i="57"/>
  <c r="X248" i="57"/>
  <c r="V248" i="57"/>
  <c r="U248" i="57"/>
  <c r="S248" i="57"/>
  <c r="R248" i="57"/>
  <c r="L248" i="57"/>
  <c r="J248" i="57"/>
  <c r="I248" i="57"/>
  <c r="G248" i="57"/>
  <c r="F248" i="57"/>
  <c r="V244" i="57"/>
  <c r="U244" i="57"/>
  <c r="S244" i="57"/>
  <c r="R244" i="57"/>
  <c r="K244" i="57"/>
  <c r="J244" i="57"/>
  <c r="I244" i="57"/>
  <c r="H244" i="57"/>
  <c r="G244" i="57"/>
  <c r="F244" i="57"/>
  <c r="V243" i="57"/>
  <c r="U243" i="57"/>
  <c r="S243" i="57"/>
  <c r="R243" i="57"/>
  <c r="K243" i="57"/>
  <c r="J243" i="57"/>
  <c r="I243" i="57"/>
  <c r="H243" i="57"/>
  <c r="G243" i="57"/>
  <c r="F243" i="57"/>
  <c r="X242" i="57"/>
  <c r="V242" i="57"/>
  <c r="U242" i="57"/>
  <c r="S242" i="57"/>
  <c r="R242" i="57"/>
  <c r="M242" i="57"/>
  <c r="L242" i="57"/>
  <c r="K242" i="57"/>
  <c r="J242" i="57"/>
  <c r="I242" i="57"/>
  <c r="H242" i="57"/>
  <c r="G242" i="57"/>
  <c r="F242" i="57"/>
  <c r="V237" i="57"/>
  <c r="U237" i="57"/>
  <c r="S237" i="57"/>
  <c r="R237" i="57"/>
  <c r="J237" i="57"/>
  <c r="I237" i="57"/>
  <c r="G237" i="57"/>
  <c r="F237" i="57"/>
  <c r="V236" i="57"/>
  <c r="U236" i="57"/>
  <c r="S236" i="57"/>
  <c r="R236" i="57"/>
  <c r="J236" i="57"/>
  <c r="I236" i="57"/>
  <c r="G236" i="57"/>
  <c r="F236" i="57"/>
  <c r="X235" i="57"/>
  <c r="V235" i="57"/>
  <c r="U235" i="57"/>
  <c r="S235" i="57"/>
  <c r="R235" i="57"/>
  <c r="L235" i="57"/>
  <c r="J235" i="57"/>
  <c r="I235" i="57"/>
  <c r="G235" i="57"/>
  <c r="F235" i="57"/>
  <c r="V231" i="57"/>
  <c r="U231" i="57"/>
  <c r="S231" i="57"/>
  <c r="R231" i="57"/>
  <c r="K231" i="57"/>
  <c r="J231" i="57"/>
  <c r="I231" i="57"/>
  <c r="H231" i="57"/>
  <c r="G231" i="57"/>
  <c r="F231" i="57"/>
  <c r="V230" i="57"/>
  <c r="U230" i="57"/>
  <c r="S230" i="57"/>
  <c r="R230" i="57"/>
  <c r="K230" i="57"/>
  <c r="J230" i="57"/>
  <c r="I230" i="57"/>
  <c r="H230" i="57"/>
  <c r="G230" i="57"/>
  <c r="F230" i="57"/>
  <c r="X229" i="57"/>
  <c r="V229" i="57"/>
  <c r="U229" i="57"/>
  <c r="S229" i="57"/>
  <c r="R229" i="57"/>
  <c r="M229" i="57"/>
  <c r="L229" i="57"/>
  <c r="K229" i="57"/>
  <c r="J229" i="57"/>
  <c r="I229" i="57"/>
  <c r="H229" i="57"/>
  <c r="G229" i="57"/>
  <c r="F229" i="57"/>
  <c r="V224" i="57"/>
  <c r="U224" i="57"/>
  <c r="S224" i="57"/>
  <c r="R224" i="57"/>
  <c r="J224" i="57"/>
  <c r="I224" i="57"/>
  <c r="G224" i="57"/>
  <c r="F224" i="57"/>
  <c r="V223" i="57"/>
  <c r="U223" i="57"/>
  <c r="S223" i="57"/>
  <c r="R223" i="57"/>
  <c r="J223" i="57"/>
  <c r="I223" i="57"/>
  <c r="G223" i="57"/>
  <c r="F223" i="57"/>
  <c r="X222" i="57"/>
  <c r="V222" i="57"/>
  <c r="U222" i="57"/>
  <c r="S222" i="57"/>
  <c r="R222" i="57"/>
  <c r="L222" i="57"/>
  <c r="J222" i="57"/>
  <c r="I222" i="57"/>
  <c r="G222" i="57"/>
  <c r="F222" i="57"/>
  <c r="V218" i="57"/>
  <c r="U218" i="57"/>
  <c r="S218" i="57"/>
  <c r="R218" i="57"/>
  <c r="K218" i="57"/>
  <c r="J218" i="57"/>
  <c r="I218" i="57"/>
  <c r="H218" i="57"/>
  <c r="G218" i="57"/>
  <c r="F218" i="57"/>
  <c r="V217" i="57"/>
  <c r="U217" i="57"/>
  <c r="S217" i="57"/>
  <c r="R217" i="57"/>
  <c r="K217" i="57"/>
  <c r="J217" i="57"/>
  <c r="I217" i="57"/>
  <c r="H217" i="57"/>
  <c r="G217" i="57"/>
  <c r="F217" i="57"/>
  <c r="X216" i="57"/>
  <c r="V216" i="57"/>
  <c r="U216" i="57"/>
  <c r="S216" i="57"/>
  <c r="R216" i="57"/>
  <c r="M216" i="57"/>
  <c r="L216" i="57"/>
  <c r="K216" i="57"/>
  <c r="J216" i="57"/>
  <c r="I216" i="57"/>
  <c r="H216" i="57"/>
  <c r="G216" i="57"/>
  <c r="F216" i="57"/>
  <c r="V211" i="57"/>
  <c r="U211" i="57"/>
  <c r="S211" i="57"/>
  <c r="R211" i="57"/>
  <c r="J211" i="57"/>
  <c r="I211" i="57"/>
  <c r="G211" i="57"/>
  <c r="F211" i="57"/>
  <c r="V210" i="57"/>
  <c r="U210" i="57"/>
  <c r="S210" i="57"/>
  <c r="R210" i="57"/>
  <c r="J210" i="57"/>
  <c r="I210" i="57"/>
  <c r="G210" i="57"/>
  <c r="F210" i="57"/>
  <c r="X209" i="57"/>
  <c r="V209" i="57"/>
  <c r="U209" i="57"/>
  <c r="S209" i="57"/>
  <c r="R209" i="57"/>
  <c r="L209" i="57"/>
  <c r="J209" i="57"/>
  <c r="I209" i="57"/>
  <c r="G209" i="57"/>
  <c r="F209" i="57"/>
  <c r="V205" i="57"/>
  <c r="U205" i="57"/>
  <c r="S205" i="57"/>
  <c r="R205" i="57"/>
  <c r="K205" i="57"/>
  <c r="J205" i="57"/>
  <c r="I205" i="57"/>
  <c r="H205" i="57"/>
  <c r="G205" i="57"/>
  <c r="F205" i="57"/>
  <c r="V204" i="57"/>
  <c r="U204" i="57"/>
  <c r="S204" i="57"/>
  <c r="R204" i="57"/>
  <c r="K204" i="57"/>
  <c r="J204" i="57"/>
  <c r="I204" i="57"/>
  <c r="H204" i="57"/>
  <c r="G204" i="57"/>
  <c r="F204" i="57"/>
  <c r="X203" i="57"/>
  <c r="V203" i="57"/>
  <c r="U203" i="57"/>
  <c r="S203" i="57"/>
  <c r="R203" i="57"/>
  <c r="M203" i="57"/>
  <c r="L203" i="57"/>
  <c r="K203" i="57"/>
  <c r="J203" i="57"/>
  <c r="I203" i="57"/>
  <c r="H203" i="57"/>
  <c r="G203" i="57"/>
  <c r="F203" i="57"/>
  <c r="V198" i="57"/>
  <c r="U198" i="57"/>
  <c r="S198" i="57"/>
  <c r="R198" i="57"/>
  <c r="J198" i="57"/>
  <c r="I198" i="57"/>
  <c r="G198" i="57"/>
  <c r="F198" i="57"/>
  <c r="V197" i="57"/>
  <c r="U197" i="57"/>
  <c r="S197" i="57"/>
  <c r="R197" i="57"/>
  <c r="J197" i="57"/>
  <c r="I197" i="57"/>
  <c r="G197" i="57"/>
  <c r="F197" i="57"/>
  <c r="X196" i="57"/>
  <c r="V196" i="57"/>
  <c r="U196" i="57"/>
  <c r="S196" i="57"/>
  <c r="R196" i="57"/>
  <c r="L196" i="57"/>
  <c r="J196" i="57"/>
  <c r="I196" i="57"/>
  <c r="G196" i="57"/>
  <c r="F196" i="57"/>
  <c r="V192" i="57"/>
  <c r="U192" i="57"/>
  <c r="S192" i="57"/>
  <c r="R192" i="57"/>
  <c r="K192" i="57"/>
  <c r="J192" i="57"/>
  <c r="I192" i="57"/>
  <c r="H192" i="57"/>
  <c r="G192" i="57"/>
  <c r="F192" i="57"/>
  <c r="V191" i="57"/>
  <c r="U191" i="57"/>
  <c r="S191" i="57"/>
  <c r="R191" i="57"/>
  <c r="K191" i="57"/>
  <c r="J191" i="57"/>
  <c r="I191" i="57"/>
  <c r="H191" i="57"/>
  <c r="G191" i="57"/>
  <c r="F191" i="57"/>
  <c r="X190" i="57"/>
  <c r="V190" i="57"/>
  <c r="U190" i="57"/>
  <c r="S190" i="57"/>
  <c r="R190" i="57"/>
  <c r="M190" i="57"/>
  <c r="L190" i="57"/>
  <c r="K190" i="57"/>
  <c r="J190" i="57"/>
  <c r="I190" i="57"/>
  <c r="H190" i="57"/>
  <c r="G190" i="57"/>
  <c r="F190" i="57"/>
  <c r="V185" i="57"/>
  <c r="U185" i="57"/>
  <c r="S185" i="57"/>
  <c r="R185" i="57"/>
  <c r="J185" i="57"/>
  <c r="I185" i="57"/>
  <c r="G185" i="57"/>
  <c r="F185" i="57"/>
  <c r="V184" i="57"/>
  <c r="U184" i="57"/>
  <c r="S184" i="57"/>
  <c r="R184" i="57"/>
  <c r="J184" i="57"/>
  <c r="I184" i="57"/>
  <c r="G184" i="57"/>
  <c r="F184" i="57"/>
  <c r="X183" i="57"/>
  <c r="V183" i="57"/>
  <c r="U183" i="57"/>
  <c r="S183" i="57"/>
  <c r="R183" i="57"/>
  <c r="L183" i="57"/>
  <c r="J183" i="57"/>
  <c r="I183" i="57"/>
  <c r="G183" i="57"/>
  <c r="F183" i="57"/>
  <c r="V179" i="57"/>
  <c r="U179" i="57"/>
  <c r="S179" i="57"/>
  <c r="R179" i="57"/>
  <c r="K179" i="57"/>
  <c r="J179" i="57"/>
  <c r="I179" i="57"/>
  <c r="H179" i="57"/>
  <c r="G179" i="57"/>
  <c r="F179" i="57"/>
  <c r="V178" i="57"/>
  <c r="U178" i="57"/>
  <c r="S178" i="57"/>
  <c r="R178" i="57"/>
  <c r="K178" i="57"/>
  <c r="J178" i="57"/>
  <c r="I178" i="57"/>
  <c r="H178" i="57"/>
  <c r="G178" i="57"/>
  <c r="F178" i="57"/>
  <c r="X177" i="57"/>
  <c r="V177" i="57"/>
  <c r="U177" i="57"/>
  <c r="S177" i="57"/>
  <c r="R177" i="57"/>
  <c r="M177" i="57"/>
  <c r="L177" i="57"/>
  <c r="K177" i="57"/>
  <c r="J177" i="57"/>
  <c r="I177" i="57"/>
  <c r="H177" i="57"/>
  <c r="G177" i="57"/>
  <c r="F177" i="57"/>
  <c r="V172" i="57"/>
  <c r="U172" i="57"/>
  <c r="S172" i="57"/>
  <c r="R172" i="57"/>
  <c r="J172" i="57"/>
  <c r="I172" i="57"/>
  <c r="G172" i="57"/>
  <c r="F172" i="57"/>
  <c r="V171" i="57"/>
  <c r="U171" i="57"/>
  <c r="S171" i="57"/>
  <c r="R171" i="57"/>
  <c r="J171" i="57"/>
  <c r="I171" i="57"/>
  <c r="G171" i="57"/>
  <c r="F171" i="57"/>
  <c r="X170" i="57"/>
  <c r="V170" i="57"/>
  <c r="U170" i="57"/>
  <c r="S170" i="57"/>
  <c r="R170" i="57"/>
  <c r="L170" i="57"/>
  <c r="J170" i="57"/>
  <c r="I170" i="57"/>
  <c r="G170" i="57"/>
  <c r="F170" i="57"/>
  <c r="V166" i="57"/>
  <c r="U166" i="57"/>
  <c r="S166" i="57"/>
  <c r="R166" i="57"/>
  <c r="K166" i="57"/>
  <c r="J166" i="57"/>
  <c r="I166" i="57"/>
  <c r="H166" i="57"/>
  <c r="G166" i="57"/>
  <c r="F166" i="57"/>
  <c r="V165" i="57"/>
  <c r="U165" i="57"/>
  <c r="S165" i="57"/>
  <c r="R165" i="57"/>
  <c r="K165" i="57"/>
  <c r="J165" i="57"/>
  <c r="I165" i="57"/>
  <c r="H165" i="57"/>
  <c r="G165" i="57"/>
  <c r="F165" i="57"/>
  <c r="X164" i="57"/>
  <c r="V164" i="57"/>
  <c r="U164" i="57"/>
  <c r="S164" i="57"/>
  <c r="R164" i="57"/>
  <c r="M164" i="57"/>
  <c r="L164" i="57"/>
  <c r="K164" i="57"/>
  <c r="J164" i="57"/>
  <c r="I164" i="57"/>
  <c r="H164" i="57"/>
  <c r="G164" i="57"/>
  <c r="F164" i="57"/>
  <c r="V159" i="57"/>
  <c r="U159" i="57"/>
  <c r="S159" i="57"/>
  <c r="R159" i="57"/>
  <c r="J159" i="57"/>
  <c r="I159" i="57"/>
  <c r="G159" i="57"/>
  <c r="F159" i="57"/>
  <c r="V158" i="57"/>
  <c r="U158" i="57"/>
  <c r="S158" i="57"/>
  <c r="R158" i="57"/>
  <c r="J158" i="57"/>
  <c r="I158" i="57"/>
  <c r="G158" i="57"/>
  <c r="F158" i="57"/>
  <c r="X157" i="57"/>
  <c r="V157" i="57"/>
  <c r="U157" i="57"/>
  <c r="S157" i="57"/>
  <c r="R157" i="57"/>
  <c r="L157" i="57"/>
  <c r="J157" i="57"/>
  <c r="I157" i="57"/>
  <c r="G157" i="57"/>
  <c r="F157" i="57"/>
  <c r="V153" i="57"/>
  <c r="U153" i="57"/>
  <c r="S153" i="57"/>
  <c r="R153" i="57"/>
  <c r="K153" i="57"/>
  <c r="J153" i="57"/>
  <c r="I153" i="57"/>
  <c r="H153" i="57"/>
  <c r="G153" i="57"/>
  <c r="F153" i="57"/>
  <c r="V152" i="57"/>
  <c r="U152" i="57"/>
  <c r="S152" i="57"/>
  <c r="R152" i="57"/>
  <c r="K152" i="57"/>
  <c r="J152" i="57"/>
  <c r="I152" i="57"/>
  <c r="H152" i="57"/>
  <c r="G152" i="57"/>
  <c r="F152" i="57"/>
  <c r="X151" i="57"/>
  <c r="V151" i="57"/>
  <c r="U151" i="57"/>
  <c r="S151" i="57"/>
  <c r="R151" i="57"/>
  <c r="M151" i="57"/>
  <c r="L151" i="57"/>
  <c r="K151" i="57"/>
  <c r="J151" i="57"/>
  <c r="I151" i="57"/>
  <c r="H151" i="57"/>
  <c r="G151" i="57"/>
  <c r="F151" i="57"/>
  <c r="V146" i="57"/>
  <c r="U146" i="57"/>
  <c r="S146" i="57"/>
  <c r="R146" i="57"/>
  <c r="J146" i="57"/>
  <c r="I146" i="57"/>
  <c r="G146" i="57"/>
  <c r="F146" i="57"/>
  <c r="V145" i="57"/>
  <c r="U145" i="57"/>
  <c r="S145" i="57"/>
  <c r="R145" i="57"/>
  <c r="J145" i="57"/>
  <c r="I145" i="57"/>
  <c r="G145" i="57"/>
  <c r="F145" i="57"/>
  <c r="X144" i="57"/>
  <c r="V144" i="57"/>
  <c r="U144" i="57"/>
  <c r="S144" i="57"/>
  <c r="R144" i="57"/>
  <c r="L144" i="57"/>
  <c r="J144" i="57"/>
  <c r="I144" i="57"/>
  <c r="G144" i="57"/>
  <c r="F144" i="57"/>
  <c r="V140" i="57"/>
  <c r="U140" i="57"/>
  <c r="S140" i="57"/>
  <c r="R140" i="57"/>
  <c r="K140" i="57"/>
  <c r="J140" i="57"/>
  <c r="I140" i="57"/>
  <c r="H140" i="57"/>
  <c r="G140" i="57"/>
  <c r="F140" i="57"/>
  <c r="V139" i="57"/>
  <c r="U139" i="57"/>
  <c r="S139" i="57"/>
  <c r="R139" i="57"/>
  <c r="K139" i="57"/>
  <c r="J139" i="57"/>
  <c r="I139" i="57"/>
  <c r="H139" i="57"/>
  <c r="G139" i="57"/>
  <c r="F139" i="57"/>
  <c r="X138" i="57"/>
  <c r="V138" i="57"/>
  <c r="U138" i="57"/>
  <c r="S138" i="57"/>
  <c r="R138" i="57"/>
  <c r="M138" i="57"/>
  <c r="L138" i="57"/>
  <c r="K138" i="57"/>
  <c r="J138" i="57"/>
  <c r="I138" i="57"/>
  <c r="H138" i="57"/>
  <c r="G138" i="57"/>
  <c r="F138" i="57"/>
  <c r="V133" i="57"/>
  <c r="U133" i="57"/>
  <c r="S133" i="57"/>
  <c r="R133" i="57"/>
  <c r="J133" i="57"/>
  <c r="I133" i="57"/>
  <c r="G133" i="57"/>
  <c r="F133" i="57"/>
  <c r="V132" i="57"/>
  <c r="U132" i="57"/>
  <c r="S132" i="57"/>
  <c r="R132" i="57"/>
  <c r="J132" i="57"/>
  <c r="I132" i="57"/>
  <c r="G132" i="57"/>
  <c r="F132" i="57"/>
  <c r="X131" i="57"/>
  <c r="V131" i="57"/>
  <c r="U131" i="57"/>
  <c r="S131" i="57"/>
  <c r="R131" i="57"/>
  <c r="L131" i="57"/>
  <c r="J131" i="57"/>
  <c r="I131" i="57"/>
  <c r="G131" i="57"/>
  <c r="F131" i="57"/>
  <c r="V127" i="57"/>
  <c r="U127" i="57"/>
  <c r="S127" i="57"/>
  <c r="R127" i="57"/>
  <c r="K127" i="57"/>
  <c r="J127" i="57"/>
  <c r="I127" i="57"/>
  <c r="H127" i="57"/>
  <c r="G127" i="57"/>
  <c r="F127" i="57"/>
  <c r="V126" i="57"/>
  <c r="U126" i="57"/>
  <c r="S126" i="57"/>
  <c r="R126" i="57"/>
  <c r="K126" i="57"/>
  <c r="J126" i="57"/>
  <c r="I126" i="57"/>
  <c r="H126" i="57"/>
  <c r="G126" i="57"/>
  <c r="F126" i="57"/>
  <c r="X125" i="57"/>
  <c r="V125" i="57"/>
  <c r="U125" i="57"/>
  <c r="S125" i="57"/>
  <c r="R125" i="57"/>
  <c r="M125" i="57"/>
  <c r="L125" i="57"/>
  <c r="K125" i="57"/>
  <c r="J125" i="57"/>
  <c r="I125" i="57"/>
  <c r="H125" i="57"/>
  <c r="G125" i="57"/>
  <c r="F125" i="57"/>
  <c r="V120" i="57"/>
  <c r="U120" i="57"/>
  <c r="S120" i="57"/>
  <c r="R120" i="57"/>
  <c r="J120" i="57"/>
  <c r="I120" i="57"/>
  <c r="G120" i="57"/>
  <c r="F120" i="57"/>
  <c r="V119" i="57"/>
  <c r="U119" i="57"/>
  <c r="S119" i="57"/>
  <c r="R119" i="57"/>
  <c r="J119" i="57"/>
  <c r="I119" i="57"/>
  <c r="G119" i="57"/>
  <c r="F119" i="57"/>
  <c r="X118" i="57"/>
  <c r="V118" i="57"/>
  <c r="U118" i="57"/>
  <c r="S118" i="57"/>
  <c r="R118" i="57"/>
  <c r="L118" i="57"/>
  <c r="J118" i="57"/>
  <c r="I118" i="57"/>
  <c r="G118" i="57"/>
  <c r="F118" i="57"/>
  <c r="V114" i="57"/>
  <c r="U114" i="57"/>
  <c r="S114" i="57"/>
  <c r="R114" i="57"/>
  <c r="K114" i="57"/>
  <c r="J114" i="57"/>
  <c r="I114" i="57"/>
  <c r="H114" i="57"/>
  <c r="G114" i="57"/>
  <c r="F114" i="57"/>
  <c r="V113" i="57"/>
  <c r="U113" i="57"/>
  <c r="S113" i="57"/>
  <c r="R113" i="57"/>
  <c r="K113" i="57"/>
  <c r="J113" i="57"/>
  <c r="I113" i="57"/>
  <c r="H113" i="57"/>
  <c r="G113" i="57"/>
  <c r="F113" i="57"/>
  <c r="X112" i="57"/>
  <c r="V112" i="57"/>
  <c r="U112" i="57"/>
  <c r="S112" i="57"/>
  <c r="R112" i="57"/>
  <c r="M112" i="57"/>
  <c r="L112" i="57"/>
  <c r="K112" i="57"/>
  <c r="J112" i="57"/>
  <c r="I112" i="57"/>
  <c r="H112" i="57"/>
  <c r="G112" i="57"/>
  <c r="F112" i="57"/>
  <c r="V107" i="57"/>
  <c r="U107" i="57"/>
  <c r="S107" i="57"/>
  <c r="R107" i="57"/>
  <c r="J107" i="57"/>
  <c r="I107" i="57"/>
  <c r="G107" i="57"/>
  <c r="F107" i="57"/>
  <c r="V106" i="57"/>
  <c r="U106" i="57"/>
  <c r="S106" i="57"/>
  <c r="R106" i="57"/>
  <c r="J106" i="57"/>
  <c r="I106" i="57"/>
  <c r="G106" i="57"/>
  <c r="F106" i="57"/>
  <c r="X105" i="57"/>
  <c r="V105" i="57"/>
  <c r="U105" i="57"/>
  <c r="S105" i="57"/>
  <c r="R105" i="57"/>
  <c r="L105" i="57"/>
  <c r="J105" i="57"/>
  <c r="I105" i="57"/>
  <c r="G105" i="57"/>
  <c r="F105" i="57"/>
  <c r="V101" i="57"/>
  <c r="U101" i="57"/>
  <c r="S101" i="57"/>
  <c r="R101" i="57"/>
  <c r="K101" i="57"/>
  <c r="J101" i="57"/>
  <c r="I101" i="57"/>
  <c r="H101" i="57"/>
  <c r="G101" i="57"/>
  <c r="F101" i="57"/>
  <c r="V100" i="57"/>
  <c r="U100" i="57"/>
  <c r="S100" i="57"/>
  <c r="R100" i="57"/>
  <c r="K100" i="57"/>
  <c r="J100" i="57"/>
  <c r="I100" i="57"/>
  <c r="H100" i="57"/>
  <c r="G100" i="57"/>
  <c r="F100" i="57"/>
  <c r="X99" i="57"/>
  <c r="V99" i="57"/>
  <c r="U99" i="57"/>
  <c r="S99" i="57"/>
  <c r="R99" i="57"/>
  <c r="M99" i="57"/>
  <c r="L99" i="57"/>
  <c r="K99" i="57"/>
  <c r="J99" i="57"/>
  <c r="I99" i="57"/>
  <c r="H99" i="57"/>
  <c r="G99" i="57"/>
  <c r="F99" i="57"/>
  <c r="V94" i="57"/>
  <c r="U94" i="57"/>
  <c r="S94" i="57"/>
  <c r="R94" i="57"/>
  <c r="J94" i="57"/>
  <c r="I94" i="57"/>
  <c r="G94" i="57"/>
  <c r="F94" i="57"/>
  <c r="V93" i="57"/>
  <c r="U93" i="57"/>
  <c r="S93" i="57"/>
  <c r="R93" i="57"/>
  <c r="J93" i="57"/>
  <c r="I93" i="57"/>
  <c r="G93" i="57"/>
  <c r="F93" i="57"/>
  <c r="X92" i="57"/>
  <c r="V92" i="57"/>
  <c r="U92" i="57"/>
  <c r="S92" i="57"/>
  <c r="R92" i="57"/>
  <c r="L92" i="57"/>
  <c r="J92" i="57"/>
  <c r="I92" i="57"/>
  <c r="G92" i="57"/>
  <c r="F92" i="57"/>
  <c r="V88" i="57"/>
  <c r="U88" i="57"/>
  <c r="S88" i="57"/>
  <c r="R88" i="57"/>
  <c r="K88" i="57"/>
  <c r="J88" i="57"/>
  <c r="I88" i="57"/>
  <c r="H88" i="57"/>
  <c r="G88" i="57"/>
  <c r="F88" i="57"/>
  <c r="V87" i="57"/>
  <c r="U87" i="57"/>
  <c r="S87" i="57"/>
  <c r="R87" i="57"/>
  <c r="K87" i="57"/>
  <c r="J87" i="57"/>
  <c r="I87" i="57"/>
  <c r="H87" i="57"/>
  <c r="G87" i="57"/>
  <c r="F87" i="57"/>
  <c r="X86" i="57"/>
  <c r="V86" i="57"/>
  <c r="U86" i="57"/>
  <c r="S86" i="57"/>
  <c r="R86" i="57"/>
  <c r="M86" i="57"/>
  <c r="L86" i="57"/>
  <c r="K86" i="57"/>
  <c r="J86" i="57"/>
  <c r="I86" i="57"/>
  <c r="H86" i="57"/>
  <c r="G86" i="57"/>
  <c r="F86" i="57"/>
  <c r="V81" i="57"/>
  <c r="U81" i="57"/>
  <c r="S81" i="57"/>
  <c r="R81" i="57"/>
  <c r="J81" i="57"/>
  <c r="I81" i="57"/>
  <c r="G81" i="57"/>
  <c r="F81" i="57"/>
  <c r="V80" i="57"/>
  <c r="U80" i="57"/>
  <c r="S80" i="57"/>
  <c r="R80" i="57"/>
  <c r="J80" i="57"/>
  <c r="I80" i="57"/>
  <c r="G80" i="57"/>
  <c r="F80" i="57"/>
  <c r="X79" i="57"/>
  <c r="V79" i="57"/>
  <c r="U79" i="57"/>
  <c r="S79" i="57"/>
  <c r="R79" i="57"/>
  <c r="L79" i="57"/>
  <c r="J79" i="57"/>
  <c r="I79" i="57"/>
  <c r="G79" i="57"/>
  <c r="F79" i="57"/>
  <c r="V75" i="57"/>
  <c r="U75" i="57"/>
  <c r="S75" i="57"/>
  <c r="R75" i="57"/>
  <c r="K75" i="57"/>
  <c r="J75" i="57"/>
  <c r="I75" i="57"/>
  <c r="H75" i="57"/>
  <c r="G75" i="57"/>
  <c r="F75" i="57"/>
  <c r="V74" i="57"/>
  <c r="U74" i="57"/>
  <c r="S74" i="57"/>
  <c r="R74" i="57"/>
  <c r="K74" i="57"/>
  <c r="J74" i="57"/>
  <c r="I74" i="57"/>
  <c r="H74" i="57"/>
  <c r="G74" i="57"/>
  <c r="F74" i="57"/>
  <c r="X73" i="57"/>
  <c r="V73" i="57"/>
  <c r="U73" i="57"/>
  <c r="S73" i="57"/>
  <c r="R73" i="57"/>
  <c r="M73" i="57"/>
  <c r="L73" i="57"/>
  <c r="K73" i="57"/>
  <c r="J73" i="57"/>
  <c r="I73" i="57"/>
  <c r="H73" i="57"/>
  <c r="G73" i="57"/>
  <c r="F73" i="57"/>
  <c r="V263" i="42"/>
  <c r="U263" i="42"/>
  <c r="S263" i="42"/>
  <c r="R263" i="42"/>
  <c r="J263" i="42"/>
  <c r="I263" i="42"/>
  <c r="G263" i="42"/>
  <c r="F263" i="42"/>
  <c r="V262" i="42"/>
  <c r="U262" i="42"/>
  <c r="S262" i="42"/>
  <c r="R262" i="42"/>
  <c r="J262" i="42"/>
  <c r="I262" i="42"/>
  <c r="G262" i="42"/>
  <c r="F262" i="42"/>
  <c r="X261" i="42"/>
  <c r="V261" i="42"/>
  <c r="U261" i="42"/>
  <c r="S261" i="42"/>
  <c r="R261" i="42"/>
  <c r="L261" i="42"/>
  <c r="J261" i="42"/>
  <c r="I261" i="42"/>
  <c r="G261" i="42"/>
  <c r="F261" i="42"/>
  <c r="V257" i="42"/>
  <c r="U257" i="42"/>
  <c r="S257" i="42"/>
  <c r="R257" i="42"/>
  <c r="K257" i="42"/>
  <c r="J257" i="42"/>
  <c r="I257" i="42"/>
  <c r="H257" i="42"/>
  <c r="G257" i="42"/>
  <c r="F257" i="42"/>
  <c r="V256" i="42"/>
  <c r="U256" i="42"/>
  <c r="S256" i="42"/>
  <c r="R256" i="42"/>
  <c r="K256" i="42"/>
  <c r="J256" i="42"/>
  <c r="I256" i="42"/>
  <c r="H256" i="42"/>
  <c r="G256" i="42"/>
  <c r="F256" i="42"/>
  <c r="X255" i="42"/>
  <c r="V255" i="42"/>
  <c r="U255" i="42"/>
  <c r="S255" i="42"/>
  <c r="R255" i="42"/>
  <c r="M255" i="42"/>
  <c r="L255" i="42"/>
  <c r="K255" i="42"/>
  <c r="J255" i="42"/>
  <c r="I255" i="42"/>
  <c r="H255" i="42"/>
  <c r="G255" i="42"/>
  <c r="F255" i="42"/>
  <c r="V250" i="42"/>
  <c r="U250" i="42"/>
  <c r="S250" i="42"/>
  <c r="R250" i="42"/>
  <c r="J250" i="42"/>
  <c r="I250" i="42"/>
  <c r="G250" i="42"/>
  <c r="F250" i="42"/>
  <c r="V249" i="42"/>
  <c r="U249" i="42"/>
  <c r="S249" i="42"/>
  <c r="R249" i="42"/>
  <c r="J249" i="42"/>
  <c r="I249" i="42"/>
  <c r="G249" i="42"/>
  <c r="F249" i="42"/>
  <c r="X248" i="42"/>
  <c r="V248" i="42"/>
  <c r="U248" i="42"/>
  <c r="S248" i="42"/>
  <c r="R248" i="42"/>
  <c r="L248" i="42"/>
  <c r="J248" i="42"/>
  <c r="I248" i="42"/>
  <c r="G248" i="42"/>
  <c r="F248" i="42"/>
  <c r="V244" i="42"/>
  <c r="U244" i="42"/>
  <c r="S244" i="42"/>
  <c r="R244" i="42"/>
  <c r="K244" i="42"/>
  <c r="J244" i="42"/>
  <c r="I244" i="42"/>
  <c r="H244" i="42"/>
  <c r="G244" i="42"/>
  <c r="F244" i="42"/>
  <c r="V243" i="42"/>
  <c r="U243" i="42"/>
  <c r="S243" i="42"/>
  <c r="R243" i="42"/>
  <c r="K243" i="42"/>
  <c r="J243" i="42"/>
  <c r="I243" i="42"/>
  <c r="H243" i="42"/>
  <c r="G243" i="42"/>
  <c r="F243" i="42"/>
  <c r="X242" i="42"/>
  <c r="V242" i="42"/>
  <c r="U242" i="42"/>
  <c r="S242" i="42"/>
  <c r="R242" i="42"/>
  <c r="M242" i="42"/>
  <c r="L242" i="42"/>
  <c r="K242" i="42"/>
  <c r="J242" i="42"/>
  <c r="I242" i="42"/>
  <c r="H242" i="42"/>
  <c r="G242" i="42"/>
  <c r="F242" i="42"/>
  <c r="V237" i="42"/>
  <c r="U237" i="42"/>
  <c r="S237" i="42"/>
  <c r="R237" i="42"/>
  <c r="J237" i="42"/>
  <c r="I237" i="42"/>
  <c r="G237" i="42"/>
  <c r="F237" i="42"/>
  <c r="V236" i="42"/>
  <c r="U236" i="42"/>
  <c r="S236" i="42"/>
  <c r="R236" i="42"/>
  <c r="J236" i="42"/>
  <c r="I236" i="42"/>
  <c r="G236" i="42"/>
  <c r="F236" i="42"/>
  <c r="X235" i="42"/>
  <c r="V235" i="42"/>
  <c r="U235" i="42"/>
  <c r="S235" i="42"/>
  <c r="R235" i="42"/>
  <c r="L235" i="42"/>
  <c r="J235" i="42"/>
  <c r="I235" i="42"/>
  <c r="G235" i="42"/>
  <c r="F235" i="42"/>
  <c r="V231" i="42"/>
  <c r="U231" i="42"/>
  <c r="S231" i="42"/>
  <c r="R231" i="42"/>
  <c r="K231" i="42"/>
  <c r="J231" i="42"/>
  <c r="I231" i="42"/>
  <c r="H231" i="42"/>
  <c r="G231" i="42"/>
  <c r="F231" i="42"/>
  <c r="V230" i="42"/>
  <c r="U230" i="42"/>
  <c r="S230" i="42"/>
  <c r="R230" i="42"/>
  <c r="K230" i="42"/>
  <c r="J230" i="42"/>
  <c r="I230" i="42"/>
  <c r="H230" i="42"/>
  <c r="G230" i="42"/>
  <c r="F230" i="42"/>
  <c r="X229" i="42"/>
  <c r="V229" i="42"/>
  <c r="U229" i="42"/>
  <c r="S229" i="42"/>
  <c r="R229" i="42"/>
  <c r="M229" i="42"/>
  <c r="L229" i="42"/>
  <c r="K229" i="42"/>
  <c r="J229" i="42"/>
  <c r="I229" i="42"/>
  <c r="H229" i="42"/>
  <c r="G229" i="42"/>
  <c r="F229" i="42"/>
  <c r="V224" i="42"/>
  <c r="U224" i="42"/>
  <c r="S224" i="42"/>
  <c r="R224" i="42"/>
  <c r="J224" i="42"/>
  <c r="I224" i="42"/>
  <c r="G224" i="42"/>
  <c r="F224" i="42"/>
  <c r="V223" i="42"/>
  <c r="U223" i="42"/>
  <c r="S223" i="42"/>
  <c r="R223" i="42"/>
  <c r="J223" i="42"/>
  <c r="I223" i="42"/>
  <c r="G223" i="42"/>
  <c r="F223" i="42"/>
  <c r="X222" i="42"/>
  <c r="V222" i="42"/>
  <c r="U222" i="42"/>
  <c r="S222" i="42"/>
  <c r="R222" i="42"/>
  <c r="L222" i="42"/>
  <c r="J222" i="42"/>
  <c r="I222" i="42"/>
  <c r="G222" i="42"/>
  <c r="F222" i="42"/>
  <c r="V218" i="42"/>
  <c r="U218" i="42"/>
  <c r="S218" i="42"/>
  <c r="R218" i="42"/>
  <c r="K218" i="42"/>
  <c r="J218" i="42"/>
  <c r="I218" i="42"/>
  <c r="H218" i="42"/>
  <c r="G218" i="42"/>
  <c r="F218" i="42"/>
  <c r="V217" i="42"/>
  <c r="U217" i="42"/>
  <c r="S217" i="42"/>
  <c r="R217" i="42"/>
  <c r="K217" i="42"/>
  <c r="J217" i="42"/>
  <c r="I217" i="42"/>
  <c r="H217" i="42"/>
  <c r="G217" i="42"/>
  <c r="F217" i="42"/>
  <c r="X216" i="42"/>
  <c r="V216" i="42"/>
  <c r="U216" i="42"/>
  <c r="S216" i="42"/>
  <c r="R216" i="42"/>
  <c r="M216" i="42"/>
  <c r="L216" i="42"/>
  <c r="K216" i="42"/>
  <c r="J216" i="42"/>
  <c r="I216" i="42"/>
  <c r="H216" i="42"/>
  <c r="G216" i="42"/>
  <c r="F216" i="42"/>
  <c r="V211" i="42"/>
  <c r="U211" i="42"/>
  <c r="S211" i="42"/>
  <c r="R211" i="42"/>
  <c r="J211" i="42"/>
  <c r="I211" i="42"/>
  <c r="G211" i="42"/>
  <c r="F211" i="42"/>
  <c r="V210" i="42"/>
  <c r="U210" i="42"/>
  <c r="S210" i="42"/>
  <c r="R210" i="42"/>
  <c r="J210" i="42"/>
  <c r="I210" i="42"/>
  <c r="G210" i="42"/>
  <c r="F210" i="42"/>
  <c r="X209" i="42"/>
  <c r="V209" i="42"/>
  <c r="U209" i="42"/>
  <c r="S209" i="42"/>
  <c r="R209" i="42"/>
  <c r="L209" i="42"/>
  <c r="J209" i="42"/>
  <c r="I209" i="42"/>
  <c r="G209" i="42"/>
  <c r="F209" i="42"/>
  <c r="V205" i="42"/>
  <c r="U205" i="42"/>
  <c r="S205" i="42"/>
  <c r="R205" i="42"/>
  <c r="K205" i="42"/>
  <c r="J205" i="42"/>
  <c r="I205" i="42"/>
  <c r="H205" i="42"/>
  <c r="G205" i="42"/>
  <c r="F205" i="42"/>
  <c r="V204" i="42"/>
  <c r="U204" i="42"/>
  <c r="S204" i="42"/>
  <c r="R204" i="42"/>
  <c r="K204" i="42"/>
  <c r="J204" i="42"/>
  <c r="I204" i="42"/>
  <c r="H204" i="42"/>
  <c r="G204" i="42"/>
  <c r="F204" i="42"/>
  <c r="X203" i="42"/>
  <c r="V203" i="42"/>
  <c r="U203" i="42"/>
  <c r="S203" i="42"/>
  <c r="R203" i="42"/>
  <c r="M203" i="42"/>
  <c r="L203" i="42"/>
  <c r="K203" i="42"/>
  <c r="J203" i="42"/>
  <c r="I203" i="42"/>
  <c r="H203" i="42"/>
  <c r="G203" i="42"/>
  <c r="F203" i="42"/>
  <c r="V198" i="42"/>
  <c r="U198" i="42"/>
  <c r="S198" i="42"/>
  <c r="R198" i="42"/>
  <c r="J198" i="42"/>
  <c r="I198" i="42"/>
  <c r="G198" i="42"/>
  <c r="F198" i="42"/>
  <c r="V197" i="42"/>
  <c r="U197" i="42"/>
  <c r="S197" i="42"/>
  <c r="R197" i="42"/>
  <c r="J197" i="42"/>
  <c r="I197" i="42"/>
  <c r="G197" i="42"/>
  <c r="F197" i="42"/>
  <c r="X196" i="42"/>
  <c r="V196" i="42"/>
  <c r="U196" i="42"/>
  <c r="S196" i="42"/>
  <c r="R196" i="42"/>
  <c r="L196" i="42"/>
  <c r="J196" i="42"/>
  <c r="I196" i="42"/>
  <c r="G196" i="42"/>
  <c r="F196" i="42"/>
  <c r="V192" i="42"/>
  <c r="U192" i="42"/>
  <c r="S192" i="42"/>
  <c r="R192" i="42"/>
  <c r="K192" i="42"/>
  <c r="J192" i="42"/>
  <c r="I192" i="42"/>
  <c r="H192" i="42"/>
  <c r="G192" i="42"/>
  <c r="F192" i="42"/>
  <c r="V191" i="42"/>
  <c r="U191" i="42"/>
  <c r="S191" i="42"/>
  <c r="R191" i="42"/>
  <c r="K191" i="42"/>
  <c r="J191" i="42"/>
  <c r="I191" i="42"/>
  <c r="H191" i="42"/>
  <c r="G191" i="42"/>
  <c r="F191" i="42"/>
  <c r="X190" i="42"/>
  <c r="V190" i="42"/>
  <c r="U190" i="42"/>
  <c r="S190" i="42"/>
  <c r="R190" i="42"/>
  <c r="M190" i="42"/>
  <c r="L190" i="42"/>
  <c r="K190" i="42"/>
  <c r="J190" i="42"/>
  <c r="I190" i="42"/>
  <c r="H190" i="42"/>
  <c r="G190" i="42"/>
  <c r="F190" i="42"/>
  <c r="V185" i="42"/>
  <c r="U185" i="42"/>
  <c r="S185" i="42"/>
  <c r="R185" i="42"/>
  <c r="J185" i="42"/>
  <c r="I185" i="42"/>
  <c r="G185" i="42"/>
  <c r="F185" i="42"/>
  <c r="V184" i="42"/>
  <c r="U184" i="42"/>
  <c r="S184" i="42"/>
  <c r="R184" i="42"/>
  <c r="J184" i="42"/>
  <c r="I184" i="42"/>
  <c r="G184" i="42"/>
  <c r="F184" i="42"/>
  <c r="X183" i="42"/>
  <c r="V183" i="42"/>
  <c r="U183" i="42"/>
  <c r="S183" i="42"/>
  <c r="R183" i="42"/>
  <c r="L183" i="42"/>
  <c r="J183" i="42"/>
  <c r="I183" i="42"/>
  <c r="G183" i="42"/>
  <c r="F183" i="42"/>
  <c r="V179" i="42"/>
  <c r="U179" i="42"/>
  <c r="S179" i="42"/>
  <c r="R179" i="42"/>
  <c r="K179" i="42"/>
  <c r="J179" i="42"/>
  <c r="I179" i="42"/>
  <c r="H179" i="42"/>
  <c r="G179" i="42"/>
  <c r="F179" i="42"/>
  <c r="V178" i="42"/>
  <c r="U178" i="42"/>
  <c r="S178" i="42"/>
  <c r="R178" i="42"/>
  <c r="K178" i="42"/>
  <c r="J178" i="42"/>
  <c r="I178" i="42"/>
  <c r="H178" i="42"/>
  <c r="G178" i="42"/>
  <c r="F178" i="42"/>
  <c r="X177" i="42"/>
  <c r="V177" i="42"/>
  <c r="U177" i="42"/>
  <c r="S177" i="42"/>
  <c r="R177" i="42"/>
  <c r="M177" i="42"/>
  <c r="L177" i="42"/>
  <c r="K177" i="42"/>
  <c r="J177" i="42"/>
  <c r="I177" i="42"/>
  <c r="H177" i="42"/>
  <c r="G177" i="42"/>
  <c r="F177" i="42"/>
  <c r="V172" i="42"/>
  <c r="U172" i="42"/>
  <c r="S172" i="42"/>
  <c r="R172" i="42"/>
  <c r="J172" i="42"/>
  <c r="I172" i="42"/>
  <c r="G172" i="42"/>
  <c r="F172" i="42"/>
  <c r="V171" i="42"/>
  <c r="U171" i="42"/>
  <c r="S171" i="42"/>
  <c r="R171" i="42"/>
  <c r="J171" i="42"/>
  <c r="I171" i="42"/>
  <c r="G171" i="42"/>
  <c r="F171" i="42"/>
  <c r="X170" i="42"/>
  <c r="V170" i="42"/>
  <c r="U170" i="42"/>
  <c r="S170" i="42"/>
  <c r="R170" i="42"/>
  <c r="L170" i="42"/>
  <c r="J170" i="42"/>
  <c r="I170" i="42"/>
  <c r="G170" i="42"/>
  <c r="F170" i="42"/>
  <c r="V166" i="42"/>
  <c r="U166" i="42"/>
  <c r="S166" i="42"/>
  <c r="R166" i="42"/>
  <c r="K166" i="42"/>
  <c r="J166" i="42"/>
  <c r="I166" i="42"/>
  <c r="H166" i="42"/>
  <c r="G166" i="42"/>
  <c r="F166" i="42"/>
  <c r="V165" i="42"/>
  <c r="U165" i="42"/>
  <c r="S165" i="42"/>
  <c r="R165" i="42"/>
  <c r="K165" i="42"/>
  <c r="J165" i="42"/>
  <c r="I165" i="42"/>
  <c r="H165" i="42"/>
  <c r="G165" i="42"/>
  <c r="F165" i="42"/>
  <c r="X164" i="42"/>
  <c r="V164" i="42"/>
  <c r="U164" i="42"/>
  <c r="S164" i="42"/>
  <c r="R164" i="42"/>
  <c r="M164" i="42"/>
  <c r="L164" i="42"/>
  <c r="K164" i="42"/>
  <c r="J164" i="42"/>
  <c r="I164" i="42"/>
  <c r="H164" i="42"/>
  <c r="G164" i="42"/>
  <c r="F164" i="42"/>
  <c r="V159" i="42"/>
  <c r="U159" i="42"/>
  <c r="S159" i="42"/>
  <c r="R159" i="42"/>
  <c r="J159" i="42"/>
  <c r="I159" i="42"/>
  <c r="G159" i="42"/>
  <c r="F159" i="42"/>
  <c r="V158" i="42"/>
  <c r="U158" i="42"/>
  <c r="S158" i="42"/>
  <c r="R158" i="42"/>
  <c r="J158" i="42"/>
  <c r="I158" i="42"/>
  <c r="G158" i="42"/>
  <c r="F158" i="42"/>
  <c r="X157" i="42"/>
  <c r="V157" i="42"/>
  <c r="U157" i="42"/>
  <c r="S157" i="42"/>
  <c r="R157" i="42"/>
  <c r="L157" i="42"/>
  <c r="J157" i="42"/>
  <c r="I157" i="42"/>
  <c r="G157" i="42"/>
  <c r="F157" i="42"/>
  <c r="V153" i="42"/>
  <c r="U153" i="42"/>
  <c r="S153" i="42"/>
  <c r="R153" i="42"/>
  <c r="K153" i="42"/>
  <c r="J153" i="42"/>
  <c r="I153" i="42"/>
  <c r="H153" i="42"/>
  <c r="G153" i="42"/>
  <c r="F153" i="42"/>
  <c r="V152" i="42"/>
  <c r="U152" i="42"/>
  <c r="S152" i="42"/>
  <c r="R152" i="42"/>
  <c r="K152" i="42"/>
  <c r="J152" i="42"/>
  <c r="I152" i="42"/>
  <c r="H152" i="42"/>
  <c r="G152" i="42"/>
  <c r="F152" i="42"/>
  <c r="X151" i="42"/>
  <c r="V151" i="42"/>
  <c r="U151" i="42"/>
  <c r="S151" i="42"/>
  <c r="R151" i="42"/>
  <c r="M151" i="42"/>
  <c r="L151" i="42"/>
  <c r="K151" i="42"/>
  <c r="J151" i="42"/>
  <c r="I151" i="42"/>
  <c r="H151" i="42"/>
  <c r="G151" i="42"/>
  <c r="F151" i="42"/>
  <c r="V146" i="42"/>
  <c r="U146" i="42"/>
  <c r="S146" i="42"/>
  <c r="R146" i="42"/>
  <c r="J146" i="42"/>
  <c r="I146" i="42"/>
  <c r="G146" i="42"/>
  <c r="F146" i="42"/>
  <c r="V145" i="42"/>
  <c r="U145" i="42"/>
  <c r="S145" i="42"/>
  <c r="R145" i="42"/>
  <c r="J145" i="42"/>
  <c r="I145" i="42"/>
  <c r="G145" i="42"/>
  <c r="F145" i="42"/>
  <c r="X144" i="42"/>
  <c r="V144" i="42"/>
  <c r="U144" i="42"/>
  <c r="S144" i="42"/>
  <c r="R144" i="42"/>
  <c r="L144" i="42"/>
  <c r="J144" i="42"/>
  <c r="I144" i="42"/>
  <c r="G144" i="42"/>
  <c r="F144" i="42"/>
  <c r="V140" i="42"/>
  <c r="U140" i="42"/>
  <c r="S140" i="42"/>
  <c r="R140" i="42"/>
  <c r="K140" i="42"/>
  <c r="J140" i="42"/>
  <c r="I140" i="42"/>
  <c r="H140" i="42"/>
  <c r="G140" i="42"/>
  <c r="F140" i="42"/>
  <c r="V139" i="42"/>
  <c r="U139" i="42"/>
  <c r="S139" i="42"/>
  <c r="R139" i="42"/>
  <c r="K139" i="42"/>
  <c r="J139" i="42"/>
  <c r="I139" i="42"/>
  <c r="H139" i="42"/>
  <c r="G139" i="42"/>
  <c r="F139" i="42"/>
  <c r="X138" i="42"/>
  <c r="V138" i="42"/>
  <c r="U138" i="42"/>
  <c r="S138" i="42"/>
  <c r="R138" i="42"/>
  <c r="M138" i="42"/>
  <c r="L138" i="42"/>
  <c r="K138" i="42"/>
  <c r="J138" i="42"/>
  <c r="I138" i="42"/>
  <c r="H138" i="42"/>
  <c r="G138" i="42"/>
  <c r="F138" i="42"/>
  <c r="V133" i="42"/>
  <c r="U133" i="42"/>
  <c r="S133" i="42"/>
  <c r="R133" i="42"/>
  <c r="J133" i="42"/>
  <c r="I133" i="42"/>
  <c r="G133" i="42"/>
  <c r="F133" i="42"/>
  <c r="V132" i="42"/>
  <c r="U132" i="42"/>
  <c r="S132" i="42"/>
  <c r="R132" i="42"/>
  <c r="J132" i="42"/>
  <c r="I132" i="42"/>
  <c r="G132" i="42"/>
  <c r="F132" i="42"/>
  <c r="X131" i="42"/>
  <c r="V131" i="42"/>
  <c r="U131" i="42"/>
  <c r="S131" i="42"/>
  <c r="R131" i="42"/>
  <c r="L131" i="42"/>
  <c r="J131" i="42"/>
  <c r="I131" i="42"/>
  <c r="G131" i="42"/>
  <c r="F131" i="42"/>
  <c r="V127" i="42"/>
  <c r="U127" i="42"/>
  <c r="S127" i="42"/>
  <c r="R127" i="42"/>
  <c r="K127" i="42"/>
  <c r="J127" i="42"/>
  <c r="I127" i="42"/>
  <c r="H127" i="42"/>
  <c r="G127" i="42"/>
  <c r="F127" i="42"/>
  <c r="V126" i="42"/>
  <c r="U126" i="42"/>
  <c r="S126" i="42"/>
  <c r="R126" i="42"/>
  <c r="K126" i="42"/>
  <c r="J126" i="42"/>
  <c r="I126" i="42"/>
  <c r="H126" i="42"/>
  <c r="G126" i="42"/>
  <c r="F126" i="42"/>
  <c r="X125" i="42"/>
  <c r="V125" i="42"/>
  <c r="U125" i="42"/>
  <c r="S125" i="42"/>
  <c r="R125" i="42"/>
  <c r="M125" i="42"/>
  <c r="L125" i="42"/>
  <c r="K125" i="42"/>
  <c r="J125" i="42"/>
  <c r="I125" i="42"/>
  <c r="H125" i="42"/>
  <c r="G125" i="42"/>
  <c r="F125" i="42"/>
  <c r="V120" i="42"/>
  <c r="U120" i="42"/>
  <c r="S120" i="42"/>
  <c r="R120" i="42"/>
  <c r="J120" i="42"/>
  <c r="I120" i="42"/>
  <c r="G120" i="42"/>
  <c r="F120" i="42"/>
  <c r="V119" i="42"/>
  <c r="U119" i="42"/>
  <c r="S119" i="42"/>
  <c r="R119" i="42"/>
  <c r="J119" i="42"/>
  <c r="I119" i="42"/>
  <c r="G119" i="42"/>
  <c r="F119" i="42"/>
  <c r="X118" i="42"/>
  <c r="V118" i="42"/>
  <c r="U118" i="42"/>
  <c r="S118" i="42"/>
  <c r="R118" i="42"/>
  <c r="L118" i="42"/>
  <c r="J118" i="42"/>
  <c r="I118" i="42"/>
  <c r="G118" i="42"/>
  <c r="F118" i="42"/>
  <c r="V114" i="42"/>
  <c r="U114" i="42"/>
  <c r="S114" i="42"/>
  <c r="R114" i="42"/>
  <c r="K114" i="42"/>
  <c r="J114" i="42"/>
  <c r="I114" i="42"/>
  <c r="H114" i="42"/>
  <c r="G114" i="42"/>
  <c r="F114" i="42"/>
  <c r="V113" i="42"/>
  <c r="U113" i="42"/>
  <c r="S113" i="42"/>
  <c r="R113" i="42"/>
  <c r="K113" i="42"/>
  <c r="J113" i="42"/>
  <c r="I113" i="42"/>
  <c r="H113" i="42"/>
  <c r="G113" i="42"/>
  <c r="F113" i="42"/>
  <c r="X112" i="42"/>
  <c r="V112" i="42"/>
  <c r="U112" i="42"/>
  <c r="S112" i="42"/>
  <c r="R112" i="42"/>
  <c r="M112" i="42"/>
  <c r="L112" i="42"/>
  <c r="K112" i="42"/>
  <c r="J112" i="42"/>
  <c r="I112" i="42"/>
  <c r="H112" i="42"/>
  <c r="G112" i="42"/>
  <c r="F112" i="42"/>
  <c r="V107" i="42"/>
  <c r="U107" i="42"/>
  <c r="S107" i="42"/>
  <c r="R107" i="42"/>
  <c r="J107" i="42"/>
  <c r="I107" i="42"/>
  <c r="G107" i="42"/>
  <c r="F107" i="42"/>
  <c r="V106" i="42"/>
  <c r="U106" i="42"/>
  <c r="S106" i="42"/>
  <c r="R106" i="42"/>
  <c r="J106" i="42"/>
  <c r="I106" i="42"/>
  <c r="G106" i="42"/>
  <c r="F106" i="42"/>
  <c r="X105" i="42"/>
  <c r="V105" i="42"/>
  <c r="U105" i="42"/>
  <c r="S105" i="42"/>
  <c r="R105" i="42"/>
  <c r="L105" i="42"/>
  <c r="J105" i="42"/>
  <c r="I105" i="42"/>
  <c r="G105" i="42"/>
  <c r="F105" i="42"/>
  <c r="V101" i="42"/>
  <c r="U101" i="42"/>
  <c r="S101" i="42"/>
  <c r="R101" i="42"/>
  <c r="K101" i="42"/>
  <c r="J101" i="42"/>
  <c r="I101" i="42"/>
  <c r="H101" i="42"/>
  <c r="G101" i="42"/>
  <c r="F101" i="42"/>
  <c r="V100" i="42"/>
  <c r="U100" i="42"/>
  <c r="S100" i="42"/>
  <c r="R100" i="42"/>
  <c r="K100" i="42"/>
  <c r="J100" i="42"/>
  <c r="I100" i="42"/>
  <c r="H100" i="42"/>
  <c r="G100" i="42"/>
  <c r="F100" i="42"/>
  <c r="X99" i="42"/>
  <c r="V99" i="42"/>
  <c r="U99" i="42"/>
  <c r="S99" i="42"/>
  <c r="R99" i="42"/>
  <c r="M99" i="42"/>
  <c r="L99" i="42"/>
  <c r="K99" i="42"/>
  <c r="J99" i="42"/>
  <c r="I99" i="42"/>
  <c r="H99" i="42"/>
  <c r="G99" i="42"/>
  <c r="F99" i="42"/>
  <c r="V94" i="42"/>
  <c r="U94" i="42"/>
  <c r="S94" i="42"/>
  <c r="R94" i="42"/>
  <c r="J94" i="42"/>
  <c r="I94" i="42"/>
  <c r="G94" i="42"/>
  <c r="F94" i="42"/>
  <c r="V93" i="42"/>
  <c r="U93" i="42"/>
  <c r="S93" i="42"/>
  <c r="R93" i="42"/>
  <c r="J93" i="42"/>
  <c r="I93" i="42"/>
  <c r="G93" i="42"/>
  <c r="F93" i="42"/>
  <c r="X92" i="42"/>
  <c r="V92" i="42"/>
  <c r="U92" i="42"/>
  <c r="S92" i="42"/>
  <c r="R92" i="42"/>
  <c r="L92" i="42"/>
  <c r="J92" i="42"/>
  <c r="I92" i="42"/>
  <c r="G92" i="42"/>
  <c r="F92" i="42"/>
  <c r="V88" i="42"/>
  <c r="U88" i="42"/>
  <c r="S88" i="42"/>
  <c r="R88" i="42"/>
  <c r="K88" i="42"/>
  <c r="J88" i="42"/>
  <c r="I88" i="42"/>
  <c r="H88" i="42"/>
  <c r="G88" i="42"/>
  <c r="F88" i="42"/>
  <c r="V87" i="42"/>
  <c r="U87" i="42"/>
  <c r="S87" i="42"/>
  <c r="R87" i="42"/>
  <c r="K87" i="42"/>
  <c r="J87" i="42"/>
  <c r="I87" i="42"/>
  <c r="H87" i="42"/>
  <c r="G87" i="42"/>
  <c r="F87" i="42"/>
  <c r="X86" i="42"/>
  <c r="V86" i="42"/>
  <c r="U86" i="42"/>
  <c r="S86" i="42"/>
  <c r="R86" i="42"/>
  <c r="M86" i="42"/>
  <c r="L86" i="42"/>
  <c r="K86" i="42"/>
  <c r="J86" i="42"/>
  <c r="I86" i="42"/>
  <c r="H86" i="42"/>
  <c r="G86" i="42"/>
  <c r="F86" i="42"/>
  <c r="V81" i="42"/>
  <c r="U81" i="42"/>
  <c r="S81" i="42"/>
  <c r="R81" i="42"/>
  <c r="J81" i="42"/>
  <c r="I81" i="42"/>
  <c r="G81" i="42"/>
  <c r="F81" i="42"/>
  <c r="V80" i="42"/>
  <c r="U80" i="42"/>
  <c r="S80" i="42"/>
  <c r="R80" i="42"/>
  <c r="J80" i="42"/>
  <c r="I80" i="42"/>
  <c r="G80" i="42"/>
  <c r="F80" i="42"/>
  <c r="X79" i="42"/>
  <c r="V79" i="42"/>
  <c r="U79" i="42"/>
  <c r="S79" i="42"/>
  <c r="R79" i="42"/>
  <c r="L79" i="42"/>
  <c r="J79" i="42"/>
  <c r="I79" i="42"/>
  <c r="G79" i="42"/>
  <c r="F79" i="42"/>
  <c r="V75" i="42"/>
  <c r="U75" i="42"/>
  <c r="S75" i="42"/>
  <c r="R75" i="42"/>
  <c r="K75" i="42"/>
  <c r="J75" i="42"/>
  <c r="I75" i="42"/>
  <c r="H75" i="42"/>
  <c r="G75" i="42"/>
  <c r="F75" i="42"/>
  <c r="V74" i="42"/>
  <c r="U74" i="42"/>
  <c r="S74" i="42"/>
  <c r="R74" i="42"/>
  <c r="K74" i="42"/>
  <c r="J74" i="42"/>
  <c r="I74" i="42"/>
  <c r="H74" i="42"/>
  <c r="G74" i="42"/>
  <c r="F74" i="42"/>
  <c r="X73" i="42"/>
  <c r="V73" i="42"/>
  <c r="U73" i="42"/>
  <c r="S73" i="42"/>
  <c r="R73" i="42"/>
  <c r="M73" i="42"/>
  <c r="L73" i="42"/>
  <c r="K73" i="42"/>
  <c r="J73" i="42"/>
  <c r="I73" i="42"/>
  <c r="H73" i="42"/>
  <c r="G73" i="42"/>
  <c r="F73" i="42"/>
  <c r="V263" i="56"/>
  <c r="U263" i="56"/>
  <c r="S263" i="56"/>
  <c r="R263" i="56"/>
  <c r="J263" i="56"/>
  <c r="I263" i="56"/>
  <c r="G263" i="56"/>
  <c r="F263" i="56"/>
  <c r="V262" i="56"/>
  <c r="U262" i="56"/>
  <c r="S262" i="56"/>
  <c r="R262" i="56"/>
  <c r="J262" i="56"/>
  <c r="I262" i="56"/>
  <c r="G262" i="56"/>
  <c r="F262" i="56"/>
  <c r="X261" i="56"/>
  <c r="V261" i="56"/>
  <c r="U261" i="56"/>
  <c r="S261" i="56"/>
  <c r="R261" i="56"/>
  <c r="L261" i="56"/>
  <c r="J261" i="56"/>
  <c r="I261" i="56"/>
  <c r="G261" i="56"/>
  <c r="F261" i="56"/>
  <c r="V257" i="56"/>
  <c r="U257" i="56"/>
  <c r="S257" i="56"/>
  <c r="R257" i="56"/>
  <c r="K257" i="56"/>
  <c r="J257" i="56"/>
  <c r="I257" i="56"/>
  <c r="H257" i="56"/>
  <c r="G257" i="56"/>
  <c r="F257" i="56"/>
  <c r="V256" i="56"/>
  <c r="U256" i="56"/>
  <c r="S256" i="56"/>
  <c r="R256" i="56"/>
  <c r="K256" i="56"/>
  <c r="J256" i="56"/>
  <c r="I256" i="56"/>
  <c r="H256" i="56"/>
  <c r="G256" i="56"/>
  <c r="F256" i="56"/>
  <c r="X255" i="56"/>
  <c r="V255" i="56"/>
  <c r="U255" i="56"/>
  <c r="S255" i="56"/>
  <c r="R255" i="56"/>
  <c r="M255" i="56"/>
  <c r="L255" i="56"/>
  <c r="K255" i="56"/>
  <c r="J255" i="56"/>
  <c r="I255" i="56"/>
  <c r="H255" i="56"/>
  <c r="G255" i="56"/>
  <c r="F255" i="56"/>
  <c r="V250" i="56"/>
  <c r="U250" i="56"/>
  <c r="S250" i="56"/>
  <c r="R250" i="56"/>
  <c r="J250" i="56"/>
  <c r="I250" i="56"/>
  <c r="G250" i="56"/>
  <c r="F250" i="56"/>
  <c r="V249" i="56"/>
  <c r="U249" i="56"/>
  <c r="S249" i="56"/>
  <c r="R249" i="56"/>
  <c r="J249" i="56"/>
  <c r="I249" i="56"/>
  <c r="G249" i="56"/>
  <c r="F249" i="56"/>
  <c r="X248" i="56"/>
  <c r="V248" i="56"/>
  <c r="U248" i="56"/>
  <c r="S248" i="56"/>
  <c r="R248" i="56"/>
  <c r="L248" i="56"/>
  <c r="J248" i="56"/>
  <c r="I248" i="56"/>
  <c r="G248" i="56"/>
  <c r="F248" i="56"/>
  <c r="V244" i="56"/>
  <c r="U244" i="56"/>
  <c r="S244" i="56"/>
  <c r="R244" i="56"/>
  <c r="K244" i="56"/>
  <c r="J244" i="56"/>
  <c r="I244" i="56"/>
  <c r="H244" i="56"/>
  <c r="G244" i="56"/>
  <c r="F244" i="56"/>
  <c r="V243" i="56"/>
  <c r="U243" i="56"/>
  <c r="S243" i="56"/>
  <c r="R243" i="56"/>
  <c r="K243" i="56"/>
  <c r="J243" i="56"/>
  <c r="I243" i="56"/>
  <c r="H243" i="56"/>
  <c r="G243" i="56"/>
  <c r="F243" i="56"/>
  <c r="X242" i="56"/>
  <c r="V242" i="56"/>
  <c r="U242" i="56"/>
  <c r="S242" i="56"/>
  <c r="R242" i="56"/>
  <c r="M242" i="56"/>
  <c r="L242" i="56"/>
  <c r="K242" i="56"/>
  <c r="J242" i="56"/>
  <c r="I242" i="56"/>
  <c r="H242" i="56"/>
  <c r="G242" i="56"/>
  <c r="F242" i="56"/>
  <c r="V237" i="56"/>
  <c r="U237" i="56"/>
  <c r="S237" i="56"/>
  <c r="R237" i="56"/>
  <c r="J237" i="56"/>
  <c r="I237" i="56"/>
  <c r="G237" i="56"/>
  <c r="F237" i="56"/>
  <c r="V236" i="56"/>
  <c r="U236" i="56"/>
  <c r="S236" i="56"/>
  <c r="R236" i="56"/>
  <c r="J236" i="56"/>
  <c r="I236" i="56"/>
  <c r="G236" i="56"/>
  <c r="F236" i="56"/>
  <c r="X235" i="56"/>
  <c r="V235" i="56"/>
  <c r="U235" i="56"/>
  <c r="S235" i="56"/>
  <c r="R235" i="56"/>
  <c r="L235" i="56"/>
  <c r="J235" i="56"/>
  <c r="I235" i="56"/>
  <c r="G235" i="56"/>
  <c r="F235" i="56"/>
  <c r="V231" i="56"/>
  <c r="U231" i="56"/>
  <c r="S231" i="56"/>
  <c r="R231" i="56"/>
  <c r="K231" i="56"/>
  <c r="J231" i="56"/>
  <c r="I231" i="56"/>
  <c r="H231" i="56"/>
  <c r="G231" i="56"/>
  <c r="F231" i="56"/>
  <c r="V230" i="56"/>
  <c r="U230" i="56"/>
  <c r="S230" i="56"/>
  <c r="R230" i="56"/>
  <c r="K230" i="56"/>
  <c r="J230" i="56"/>
  <c r="I230" i="56"/>
  <c r="H230" i="56"/>
  <c r="G230" i="56"/>
  <c r="F230" i="56"/>
  <c r="X229" i="56"/>
  <c r="V229" i="56"/>
  <c r="U229" i="56"/>
  <c r="S229" i="56"/>
  <c r="R229" i="56"/>
  <c r="M229" i="56"/>
  <c r="L229" i="56"/>
  <c r="K229" i="56"/>
  <c r="J229" i="56"/>
  <c r="I229" i="56"/>
  <c r="H229" i="56"/>
  <c r="G229" i="56"/>
  <c r="F229" i="56"/>
  <c r="V224" i="56"/>
  <c r="U224" i="56"/>
  <c r="S224" i="56"/>
  <c r="R224" i="56"/>
  <c r="J224" i="56"/>
  <c r="I224" i="56"/>
  <c r="G224" i="56"/>
  <c r="F224" i="56"/>
  <c r="V223" i="56"/>
  <c r="U223" i="56"/>
  <c r="S223" i="56"/>
  <c r="R223" i="56"/>
  <c r="J223" i="56"/>
  <c r="I223" i="56"/>
  <c r="G223" i="56"/>
  <c r="F223" i="56"/>
  <c r="X222" i="56"/>
  <c r="V222" i="56"/>
  <c r="U222" i="56"/>
  <c r="S222" i="56"/>
  <c r="R222" i="56"/>
  <c r="L222" i="56"/>
  <c r="J222" i="56"/>
  <c r="I222" i="56"/>
  <c r="G222" i="56"/>
  <c r="F222" i="56"/>
  <c r="V218" i="56"/>
  <c r="U218" i="56"/>
  <c r="S218" i="56"/>
  <c r="R218" i="56"/>
  <c r="K218" i="56"/>
  <c r="J218" i="56"/>
  <c r="I218" i="56"/>
  <c r="H218" i="56"/>
  <c r="G218" i="56"/>
  <c r="F218" i="56"/>
  <c r="V217" i="56"/>
  <c r="U217" i="56"/>
  <c r="S217" i="56"/>
  <c r="R217" i="56"/>
  <c r="K217" i="56"/>
  <c r="J217" i="56"/>
  <c r="I217" i="56"/>
  <c r="H217" i="56"/>
  <c r="G217" i="56"/>
  <c r="F217" i="56"/>
  <c r="X216" i="56"/>
  <c r="V216" i="56"/>
  <c r="U216" i="56"/>
  <c r="S216" i="56"/>
  <c r="R216" i="56"/>
  <c r="M216" i="56"/>
  <c r="L216" i="56"/>
  <c r="K216" i="56"/>
  <c r="J216" i="56"/>
  <c r="I216" i="56"/>
  <c r="H216" i="56"/>
  <c r="G216" i="56"/>
  <c r="F216" i="56"/>
  <c r="V211" i="56"/>
  <c r="U211" i="56"/>
  <c r="S211" i="56"/>
  <c r="R211" i="56"/>
  <c r="J211" i="56"/>
  <c r="I211" i="56"/>
  <c r="G211" i="56"/>
  <c r="F211" i="56"/>
  <c r="V210" i="56"/>
  <c r="U210" i="56"/>
  <c r="S210" i="56"/>
  <c r="R210" i="56"/>
  <c r="J210" i="56"/>
  <c r="I210" i="56"/>
  <c r="G210" i="56"/>
  <c r="F210" i="56"/>
  <c r="X209" i="56"/>
  <c r="V209" i="56"/>
  <c r="U209" i="56"/>
  <c r="S209" i="56"/>
  <c r="R209" i="56"/>
  <c r="L209" i="56"/>
  <c r="J209" i="56"/>
  <c r="I209" i="56"/>
  <c r="G209" i="56"/>
  <c r="F209" i="56"/>
  <c r="V205" i="56"/>
  <c r="U205" i="56"/>
  <c r="S205" i="56"/>
  <c r="R205" i="56"/>
  <c r="K205" i="56"/>
  <c r="J205" i="56"/>
  <c r="I205" i="56"/>
  <c r="H205" i="56"/>
  <c r="G205" i="56"/>
  <c r="F205" i="56"/>
  <c r="V204" i="56"/>
  <c r="U204" i="56"/>
  <c r="S204" i="56"/>
  <c r="R204" i="56"/>
  <c r="K204" i="56"/>
  <c r="J204" i="56"/>
  <c r="I204" i="56"/>
  <c r="H204" i="56"/>
  <c r="G204" i="56"/>
  <c r="F204" i="56"/>
  <c r="X203" i="56"/>
  <c r="V203" i="56"/>
  <c r="U203" i="56"/>
  <c r="S203" i="56"/>
  <c r="R203" i="56"/>
  <c r="M203" i="56"/>
  <c r="L203" i="56"/>
  <c r="K203" i="56"/>
  <c r="J203" i="56"/>
  <c r="I203" i="56"/>
  <c r="H203" i="56"/>
  <c r="G203" i="56"/>
  <c r="F203" i="56"/>
  <c r="V198" i="56"/>
  <c r="U198" i="56"/>
  <c r="S198" i="56"/>
  <c r="R198" i="56"/>
  <c r="J198" i="56"/>
  <c r="I198" i="56"/>
  <c r="G198" i="56"/>
  <c r="F198" i="56"/>
  <c r="V197" i="56"/>
  <c r="U197" i="56"/>
  <c r="S197" i="56"/>
  <c r="R197" i="56"/>
  <c r="J197" i="56"/>
  <c r="I197" i="56"/>
  <c r="G197" i="56"/>
  <c r="F197" i="56"/>
  <c r="X196" i="56"/>
  <c r="V196" i="56"/>
  <c r="U196" i="56"/>
  <c r="S196" i="56"/>
  <c r="R196" i="56"/>
  <c r="L196" i="56"/>
  <c r="J196" i="56"/>
  <c r="I196" i="56"/>
  <c r="G196" i="56"/>
  <c r="F196" i="56"/>
  <c r="V192" i="56"/>
  <c r="U192" i="56"/>
  <c r="S192" i="56"/>
  <c r="R192" i="56"/>
  <c r="K192" i="56"/>
  <c r="J192" i="56"/>
  <c r="I192" i="56"/>
  <c r="H192" i="56"/>
  <c r="G192" i="56"/>
  <c r="F192" i="56"/>
  <c r="V191" i="56"/>
  <c r="U191" i="56"/>
  <c r="S191" i="56"/>
  <c r="R191" i="56"/>
  <c r="K191" i="56"/>
  <c r="J191" i="56"/>
  <c r="I191" i="56"/>
  <c r="H191" i="56"/>
  <c r="G191" i="56"/>
  <c r="F191" i="56"/>
  <c r="X190" i="56"/>
  <c r="V190" i="56"/>
  <c r="U190" i="56"/>
  <c r="S190" i="56"/>
  <c r="R190" i="56"/>
  <c r="M190" i="56"/>
  <c r="L190" i="56"/>
  <c r="K190" i="56"/>
  <c r="J190" i="56"/>
  <c r="I190" i="56"/>
  <c r="H190" i="56"/>
  <c r="G190" i="56"/>
  <c r="F190" i="56"/>
  <c r="V185" i="56"/>
  <c r="U185" i="56"/>
  <c r="S185" i="56"/>
  <c r="R185" i="56"/>
  <c r="J185" i="56"/>
  <c r="I185" i="56"/>
  <c r="G185" i="56"/>
  <c r="F185" i="56"/>
  <c r="V184" i="56"/>
  <c r="U184" i="56"/>
  <c r="S184" i="56"/>
  <c r="R184" i="56"/>
  <c r="J184" i="56"/>
  <c r="I184" i="56"/>
  <c r="G184" i="56"/>
  <c r="F184" i="56"/>
  <c r="X183" i="56"/>
  <c r="V183" i="56"/>
  <c r="U183" i="56"/>
  <c r="S183" i="56"/>
  <c r="R183" i="56"/>
  <c r="L183" i="56"/>
  <c r="J183" i="56"/>
  <c r="I183" i="56"/>
  <c r="G183" i="56"/>
  <c r="F183" i="56"/>
  <c r="V179" i="56"/>
  <c r="U179" i="56"/>
  <c r="S179" i="56"/>
  <c r="R179" i="56"/>
  <c r="K179" i="56"/>
  <c r="J179" i="56"/>
  <c r="I179" i="56"/>
  <c r="H179" i="56"/>
  <c r="G179" i="56"/>
  <c r="F179" i="56"/>
  <c r="V178" i="56"/>
  <c r="U178" i="56"/>
  <c r="S178" i="56"/>
  <c r="R178" i="56"/>
  <c r="K178" i="56"/>
  <c r="J178" i="56"/>
  <c r="I178" i="56"/>
  <c r="H178" i="56"/>
  <c r="G178" i="56"/>
  <c r="F178" i="56"/>
  <c r="X177" i="56"/>
  <c r="V177" i="56"/>
  <c r="U177" i="56"/>
  <c r="S177" i="56"/>
  <c r="R177" i="56"/>
  <c r="M177" i="56"/>
  <c r="L177" i="56"/>
  <c r="K177" i="56"/>
  <c r="J177" i="56"/>
  <c r="I177" i="56"/>
  <c r="H177" i="56"/>
  <c r="G177" i="56"/>
  <c r="F177" i="56"/>
  <c r="V172" i="56"/>
  <c r="U172" i="56"/>
  <c r="S172" i="56"/>
  <c r="R172" i="56"/>
  <c r="J172" i="56"/>
  <c r="I172" i="56"/>
  <c r="G172" i="56"/>
  <c r="F172" i="56"/>
  <c r="V171" i="56"/>
  <c r="U171" i="56"/>
  <c r="S171" i="56"/>
  <c r="R171" i="56"/>
  <c r="J171" i="56"/>
  <c r="I171" i="56"/>
  <c r="G171" i="56"/>
  <c r="F171" i="56"/>
  <c r="X170" i="56"/>
  <c r="V170" i="56"/>
  <c r="U170" i="56"/>
  <c r="S170" i="56"/>
  <c r="R170" i="56"/>
  <c r="L170" i="56"/>
  <c r="J170" i="56"/>
  <c r="I170" i="56"/>
  <c r="G170" i="56"/>
  <c r="F170" i="56"/>
  <c r="V166" i="56"/>
  <c r="U166" i="56"/>
  <c r="S166" i="56"/>
  <c r="R166" i="56"/>
  <c r="K166" i="56"/>
  <c r="J166" i="56"/>
  <c r="I166" i="56"/>
  <c r="H166" i="56"/>
  <c r="G166" i="56"/>
  <c r="F166" i="56"/>
  <c r="V165" i="56"/>
  <c r="U165" i="56"/>
  <c r="S165" i="56"/>
  <c r="R165" i="56"/>
  <c r="K165" i="56"/>
  <c r="J165" i="56"/>
  <c r="I165" i="56"/>
  <c r="H165" i="56"/>
  <c r="G165" i="56"/>
  <c r="F165" i="56"/>
  <c r="X164" i="56"/>
  <c r="V164" i="56"/>
  <c r="U164" i="56"/>
  <c r="S164" i="56"/>
  <c r="R164" i="56"/>
  <c r="M164" i="56"/>
  <c r="L164" i="56"/>
  <c r="K164" i="56"/>
  <c r="J164" i="56"/>
  <c r="I164" i="56"/>
  <c r="H164" i="56"/>
  <c r="G164" i="56"/>
  <c r="F164" i="56"/>
  <c r="V159" i="56"/>
  <c r="U159" i="56"/>
  <c r="S159" i="56"/>
  <c r="R159" i="56"/>
  <c r="J159" i="56"/>
  <c r="I159" i="56"/>
  <c r="G159" i="56"/>
  <c r="F159" i="56"/>
  <c r="V158" i="56"/>
  <c r="U158" i="56"/>
  <c r="S158" i="56"/>
  <c r="R158" i="56"/>
  <c r="J158" i="56"/>
  <c r="I158" i="56"/>
  <c r="G158" i="56"/>
  <c r="F158" i="56"/>
  <c r="X157" i="56"/>
  <c r="V157" i="56"/>
  <c r="U157" i="56"/>
  <c r="S157" i="56"/>
  <c r="R157" i="56"/>
  <c r="L157" i="56"/>
  <c r="J157" i="56"/>
  <c r="I157" i="56"/>
  <c r="G157" i="56"/>
  <c r="F157" i="56"/>
  <c r="V153" i="56"/>
  <c r="U153" i="56"/>
  <c r="S153" i="56"/>
  <c r="R153" i="56"/>
  <c r="K153" i="56"/>
  <c r="J153" i="56"/>
  <c r="I153" i="56"/>
  <c r="H153" i="56"/>
  <c r="G153" i="56"/>
  <c r="F153" i="56"/>
  <c r="V152" i="56"/>
  <c r="U152" i="56"/>
  <c r="S152" i="56"/>
  <c r="R152" i="56"/>
  <c r="K152" i="56"/>
  <c r="J152" i="56"/>
  <c r="I152" i="56"/>
  <c r="H152" i="56"/>
  <c r="G152" i="56"/>
  <c r="F152" i="56"/>
  <c r="X151" i="56"/>
  <c r="V151" i="56"/>
  <c r="U151" i="56"/>
  <c r="S151" i="56"/>
  <c r="R151" i="56"/>
  <c r="M151" i="56"/>
  <c r="L151" i="56"/>
  <c r="K151" i="56"/>
  <c r="J151" i="56"/>
  <c r="I151" i="56"/>
  <c r="H151" i="56"/>
  <c r="G151" i="56"/>
  <c r="F151" i="56"/>
  <c r="V146" i="56"/>
  <c r="U146" i="56"/>
  <c r="S146" i="56"/>
  <c r="R146" i="56"/>
  <c r="J146" i="56"/>
  <c r="I146" i="56"/>
  <c r="G146" i="56"/>
  <c r="F146" i="56"/>
  <c r="V145" i="56"/>
  <c r="U145" i="56"/>
  <c r="S145" i="56"/>
  <c r="R145" i="56"/>
  <c r="J145" i="56"/>
  <c r="I145" i="56"/>
  <c r="G145" i="56"/>
  <c r="F145" i="56"/>
  <c r="X144" i="56"/>
  <c r="V144" i="56"/>
  <c r="U144" i="56"/>
  <c r="S144" i="56"/>
  <c r="R144" i="56"/>
  <c r="L144" i="56"/>
  <c r="J144" i="56"/>
  <c r="I144" i="56"/>
  <c r="G144" i="56"/>
  <c r="F144" i="56"/>
  <c r="V140" i="56"/>
  <c r="U140" i="56"/>
  <c r="S140" i="56"/>
  <c r="R140" i="56"/>
  <c r="K140" i="56"/>
  <c r="J140" i="56"/>
  <c r="I140" i="56"/>
  <c r="H140" i="56"/>
  <c r="G140" i="56"/>
  <c r="F140" i="56"/>
  <c r="V139" i="56"/>
  <c r="U139" i="56"/>
  <c r="S139" i="56"/>
  <c r="R139" i="56"/>
  <c r="K139" i="56"/>
  <c r="J139" i="56"/>
  <c r="I139" i="56"/>
  <c r="H139" i="56"/>
  <c r="G139" i="56"/>
  <c r="F139" i="56"/>
  <c r="X138" i="56"/>
  <c r="V138" i="56"/>
  <c r="U138" i="56"/>
  <c r="S138" i="56"/>
  <c r="R138" i="56"/>
  <c r="M138" i="56"/>
  <c r="L138" i="56"/>
  <c r="K138" i="56"/>
  <c r="J138" i="56"/>
  <c r="I138" i="56"/>
  <c r="H138" i="56"/>
  <c r="G138" i="56"/>
  <c r="F138" i="56"/>
  <c r="V133" i="56"/>
  <c r="U133" i="56"/>
  <c r="S133" i="56"/>
  <c r="R133" i="56"/>
  <c r="J133" i="56"/>
  <c r="I133" i="56"/>
  <c r="G133" i="56"/>
  <c r="F133" i="56"/>
  <c r="V132" i="56"/>
  <c r="U132" i="56"/>
  <c r="S132" i="56"/>
  <c r="R132" i="56"/>
  <c r="J132" i="56"/>
  <c r="I132" i="56"/>
  <c r="G132" i="56"/>
  <c r="F132" i="56"/>
  <c r="X131" i="56"/>
  <c r="V131" i="56"/>
  <c r="U131" i="56"/>
  <c r="S131" i="56"/>
  <c r="R131" i="56"/>
  <c r="L131" i="56"/>
  <c r="J131" i="56"/>
  <c r="I131" i="56"/>
  <c r="G131" i="56"/>
  <c r="F131" i="56"/>
  <c r="V127" i="56"/>
  <c r="U127" i="56"/>
  <c r="S127" i="56"/>
  <c r="R127" i="56"/>
  <c r="K127" i="56"/>
  <c r="J127" i="56"/>
  <c r="I127" i="56"/>
  <c r="H127" i="56"/>
  <c r="G127" i="56"/>
  <c r="F127" i="56"/>
  <c r="V126" i="56"/>
  <c r="U126" i="56"/>
  <c r="S126" i="56"/>
  <c r="R126" i="56"/>
  <c r="K126" i="56"/>
  <c r="J126" i="56"/>
  <c r="I126" i="56"/>
  <c r="H126" i="56"/>
  <c r="G126" i="56"/>
  <c r="F126" i="56"/>
  <c r="X125" i="56"/>
  <c r="V125" i="56"/>
  <c r="U125" i="56"/>
  <c r="S125" i="56"/>
  <c r="R125" i="56"/>
  <c r="M125" i="56"/>
  <c r="L125" i="56"/>
  <c r="K125" i="56"/>
  <c r="J125" i="56"/>
  <c r="I125" i="56"/>
  <c r="H125" i="56"/>
  <c r="G125" i="56"/>
  <c r="F125" i="56"/>
  <c r="V120" i="56"/>
  <c r="U120" i="56"/>
  <c r="S120" i="56"/>
  <c r="R120" i="56"/>
  <c r="J120" i="56"/>
  <c r="I120" i="56"/>
  <c r="G120" i="56"/>
  <c r="F120" i="56"/>
  <c r="V119" i="56"/>
  <c r="U119" i="56"/>
  <c r="S119" i="56"/>
  <c r="R119" i="56"/>
  <c r="J119" i="56"/>
  <c r="I119" i="56"/>
  <c r="G119" i="56"/>
  <c r="F119" i="56"/>
  <c r="X118" i="56"/>
  <c r="V118" i="56"/>
  <c r="U118" i="56"/>
  <c r="S118" i="56"/>
  <c r="R118" i="56"/>
  <c r="L118" i="56"/>
  <c r="J118" i="56"/>
  <c r="I118" i="56"/>
  <c r="G118" i="56"/>
  <c r="F118" i="56"/>
  <c r="V114" i="56"/>
  <c r="U114" i="56"/>
  <c r="S114" i="56"/>
  <c r="R114" i="56"/>
  <c r="K114" i="56"/>
  <c r="J114" i="56"/>
  <c r="I114" i="56"/>
  <c r="H114" i="56"/>
  <c r="G114" i="56"/>
  <c r="F114" i="56"/>
  <c r="V113" i="56"/>
  <c r="U113" i="56"/>
  <c r="S113" i="56"/>
  <c r="R113" i="56"/>
  <c r="K113" i="56"/>
  <c r="J113" i="56"/>
  <c r="I113" i="56"/>
  <c r="H113" i="56"/>
  <c r="G113" i="56"/>
  <c r="F113" i="56"/>
  <c r="X112" i="56"/>
  <c r="V112" i="56"/>
  <c r="U112" i="56"/>
  <c r="S112" i="56"/>
  <c r="R112" i="56"/>
  <c r="M112" i="56"/>
  <c r="L112" i="56"/>
  <c r="K112" i="56"/>
  <c r="J112" i="56"/>
  <c r="I112" i="56"/>
  <c r="H112" i="56"/>
  <c r="G112" i="56"/>
  <c r="F112" i="56"/>
  <c r="V107" i="56"/>
  <c r="U107" i="56"/>
  <c r="S107" i="56"/>
  <c r="R107" i="56"/>
  <c r="J107" i="56"/>
  <c r="I107" i="56"/>
  <c r="G107" i="56"/>
  <c r="F107" i="56"/>
  <c r="V106" i="56"/>
  <c r="U106" i="56"/>
  <c r="S106" i="56"/>
  <c r="R106" i="56"/>
  <c r="J106" i="56"/>
  <c r="I106" i="56"/>
  <c r="G106" i="56"/>
  <c r="F106" i="56"/>
  <c r="X105" i="56"/>
  <c r="V105" i="56"/>
  <c r="U105" i="56"/>
  <c r="S105" i="56"/>
  <c r="R105" i="56"/>
  <c r="L105" i="56"/>
  <c r="J105" i="56"/>
  <c r="I105" i="56"/>
  <c r="G105" i="56"/>
  <c r="F105" i="56"/>
  <c r="V101" i="56"/>
  <c r="U101" i="56"/>
  <c r="S101" i="56"/>
  <c r="R101" i="56"/>
  <c r="K101" i="56"/>
  <c r="J101" i="56"/>
  <c r="I101" i="56"/>
  <c r="H101" i="56"/>
  <c r="G101" i="56"/>
  <c r="F101" i="56"/>
  <c r="V100" i="56"/>
  <c r="U100" i="56"/>
  <c r="S100" i="56"/>
  <c r="R100" i="56"/>
  <c r="K100" i="56"/>
  <c r="J100" i="56"/>
  <c r="I100" i="56"/>
  <c r="H100" i="56"/>
  <c r="G100" i="56"/>
  <c r="F100" i="56"/>
  <c r="X99" i="56"/>
  <c r="V99" i="56"/>
  <c r="U99" i="56"/>
  <c r="S99" i="56"/>
  <c r="R99" i="56"/>
  <c r="M99" i="56"/>
  <c r="L99" i="56"/>
  <c r="K99" i="56"/>
  <c r="J99" i="56"/>
  <c r="I99" i="56"/>
  <c r="H99" i="56"/>
  <c r="G99" i="56"/>
  <c r="F99" i="56"/>
  <c r="V94" i="56"/>
  <c r="U94" i="56"/>
  <c r="S94" i="56"/>
  <c r="R94" i="56"/>
  <c r="J94" i="56"/>
  <c r="I94" i="56"/>
  <c r="G94" i="56"/>
  <c r="F94" i="56"/>
  <c r="V93" i="56"/>
  <c r="U93" i="56"/>
  <c r="S93" i="56"/>
  <c r="R93" i="56"/>
  <c r="J93" i="56"/>
  <c r="I93" i="56"/>
  <c r="G93" i="56"/>
  <c r="F93" i="56"/>
  <c r="X92" i="56"/>
  <c r="V92" i="56"/>
  <c r="U92" i="56"/>
  <c r="S92" i="56"/>
  <c r="R92" i="56"/>
  <c r="L92" i="56"/>
  <c r="J92" i="56"/>
  <c r="I92" i="56"/>
  <c r="G92" i="56"/>
  <c r="F92" i="56"/>
  <c r="V88" i="56"/>
  <c r="U88" i="56"/>
  <c r="S88" i="56"/>
  <c r="R88" i="56"/>
  <c r="K88" i="56"/>
  <c r="J88" i="56"/>
  <c r="I88" i="56"/>
  <c r="H88" i="56"/>
  <c r="G88" i="56"/>
  <c r="F88" i="56"/>
  <c r="V87" i="56"/>
  <c r="U87" i="56"/>
  <c r="S87" i="56"/>
  <c r="R87" i="56"/>
  <c r="K87" i="56"/>
  <c r="J87" i="56"/>
  <c r="I87" i="56"/>
  <c r="H87" i="56"/>
  <c r="G87" i="56"/>
  <c r="F87" i="56"/>
  <c r="X86" i="56"/>
  <c r="V86" i="56"/>
  <c r="U86" i="56"/>
  <c r="S86" i="56"/>
  <c r="R86" i="56"/>
  <c r="M86" i="56"/>
  <c r="L86" i="56"/>
  <c r="K86" i="56"/>
  <c r="J86" i="56"/>
  <c r="I86" i="56"/>
  <c r="H86" i="56"/>
  <c r="G86" i="56"/>
  <c r="F86" i="56"/>
  <c r="V81" i="56"/>
  <c r="U81" i="56"/>
  <c r="S81" i="56"/>
  <c r="R81" i="56"/>
  <c r="J81" i="56"/>
  <c r="I81" i="56"/>
  <c r="G81" i="56"/>
  <c r="F81" i="56"/>
  <c r="V80" i="56"/>
  <c r="U80" i="56"/>
  <c r="S80" i="56"/>
  <c r="R80" i="56"/>
  <c r="J80" i="56"/>
  <c r="I80" i="56"/>
  <c r="G80" i="56"/>
  <c r="F80" i="56"/>
  <c r="X79" i="56"/>
  <c r="V79" i="56"/>
  <c r="U79" i="56"/>
  <c r="S79" i="56"/>
  <c r="R79" i="56"/>
  <c r="L79" i="56"/>
  <c r="J79" i="56"/>
  <c r="I79" i="56"/>
  <c r="G79" i="56"/>
  <c r="F79" i="56"/>
  <c r="V75" i="56"/>
  <c r="U75" i="56"/>
  <c r="S75" i="56"/>
  <c r="R75" i="56"/>
  <c r="K75" i="56"/>
  <c r="J75" i="56"/>
  <c r="I75" i="56"/>
  <c r="H75" i="56"/>
  <c r="G75" i="56"/>
  <c r="F75" i="56"/>
  <c r="V74" i="56"/>
  <c r="U74" i="56"/>
  <c r="S74" i="56"/>
  <c r="R74" i="56"/>
  <c r="K74" i="56"/>
  <c r="J74" i="56"/>
  <c r="I74" i="56"/>
  <c r="H74" i="56"/>
  <c r="G74" i="56"/>
  <c r="F74" i="56"/>
  <c r="X73" i="56"/>
  <c r="V73" i="56"/>
  <c r="U73" i="56"/>
  <c r="S73" i="56"/>
  <c r="R73" i="56"/>
  <c r="M73" i="56"/>
  <c r="L73" i="56"/>
  <c r="K73" i="56"/>
  <c r="J73" i="56"/>
  <c r="I73" i="56"/>
  <c r="H73" i="56"/>
  <c r="G73" i="56"/>
  <c r="F73" i="56"/>
  <c r="V263" i="40"/>
  <c r="U263" i="40"/>
  <c r="S263" i="40"/>
  <c r="R263" i="40"/>
  <c r="J263" i="40"/>
  <c r="I263" i="40"/>
  <c r="G263" i="40"/>
  <c r="F263" i="40"/>
  <c r="V262" i="40"/>
  <c r="U262" i="40"/>
  <c r="S262" i="40"/>
  <c r="R262" i="40"/>
  <c r="J262" i="40"/>
  <c r="I262" i="40"/>
  <c r="G262" i="40"/>
  <c r="F262" i="40"/>
  <c r="X261" i="40"/>
  <c r="V261" i="40"/>
  <c r="U261" i="40"/>
  <c r="S261" i="40"/>
  <c r="R261" i="40"/>
  <c r="L261" i="40"/>
  <c r="J261" i="40"/>
  <c r="I261" i="40"/>
  <c r="G261" i="40"/>
  <c r="F261" i="40"/>
  <c r="V257" i="40"/>
  <c r="U257" i="40"/>
  <c r="S257" i="40"/>
  <c r="R257" i="40"/>
  <c r="K257" i="40"/>
  <c r="J257" i="40"/>
  <c r="I257" i="40"/>
  <c r="H257" i="40"/>
  <c r="G257" i="40"/>
  <c r="F257" i="40"/>
  <c r="V256" i="40"/>
  <c r="U256" i="40"/>
  <c r="S256" i="40"/>
  <c r="R256" i="40"/>
  <c r="K256" i="40"/>
  <c r="J256" i="40"/>
  <c r="I256" i="40"/>
  <c r="H256" i="40"/>
  <c r="G256" i="40"/>
  <c r="F256" i="40"/>
  <c r="X255" i="40"/>
  <c r="V255" i="40"/>
  <c r="U255" i="40"/>
  <c r="S255" i="40"/>
  <c r="R255" i="40"/>
  <c r="M255" i="40"/>
  <c r="L255" i="40"/>
  <c r="K255" i="40"/>
  <c r="J255" i="40"/>
  <c r="I255" i="40"/>
  <c r="H255" i="40"/>
  <c r="G255" i="40"/>
  <c r="F255" i="40"/>
  <c r="V250" i="40"/>
  <c r="U250" i="40"/>
  <c r="S250" i="40"/>
  <c r="R250" i="40"/>
  <c r="J250" i="40"/>
  <c r="I250" i="40"/>
  <c r="G250" i="40"/>
  <c r="F250" i="40"/>
  <c r="V249" i="40"/>
  <c r="U249" i="40"/>
  <c r="S249" i="40"/>
  <c r="R249" i="40"/>
  <c r="J249" i="40"/>
  <c r="I249" i="40"/>
  <c r="G249" i="40"/>
  <c r="F249" i="40"/>
  <c r="X248" i="40"/>
  <c r="V248" i="40"/>
  <c r="U248" i="40"/>
  <c r="S248" i="40"/>
  <c r="R248" i="40"/>
  <c r="L248" i="40"/>
  <c r="J248" i="40"/>
  <c r="I248" i="40"/>
  <c r="G248" i="40"/>
  <c r="F248" i="40"/>
  <c r="V244" i="40"/>
  <c r="U244" i="40"/>
  <c r="S244" i="40"/>
  <c r="R244" i="40"/>
  <c r="K244" i="40"/>
  <c r="J244" i="40"/>
  <c r="I244" i="40"/>
  <c r="H244" i="40"/>
  <c r="G244" i="40"/>
  <c r="F244" i="40"/>
  <c r="V243" i="40"/>
  <c r="U243" i="40"/>
  <c r="S243" i="40"/>
  <c r="R243" i="40"/>
  <c r="K243" i="40"/>
  <c r="J243" i="40"/>
  <c r="I243" i="40"/>
  <c r="H243" i="40"/>
  <c r="G243" i="40"/>
  <c r="F243" i="40"/>
  <c r="X242" i="40"/>
  <c r="V242" i="40"/>
  <c r="U242" i="40"/>
  <c r="S242" i="40"/>
  <c r="R242" i="40"/>
  <c r="M242" i="40"/>
  <c r="L242" i="40"/>
  <c r="K242" i="40"/>
  <c r="J242" i="40"/>
  <c r="I242" i="40"/>
  <c r="H242" i="40"/>
  <c r="G242" i="40"/>
  <c r="F242" i="40"/>
  <c r="V237" i="40"/>
  <c r="U237" i="40"/>
  <c r="S237" i="40"/>
  <c r="R237" i="40"/>
  <c r="J237" i="40"/>
  <c r="I237" i="40"/>
  <c r="G237" i="40"/>
  <c r="F237" i="40"/>
  <c r="V236" i="40"/>
  <c r="U236" i="40"/>
  <c r="S236" i="40"/>
  <c r="R236" i="40"/>
  <c r="J236" i="40"/>
  <c r="I236" i="40"/>
  <c r="G236" i="40"/>
  <c r="F236" i="40"/>
  <c r="X235" i="40"/>
  <c r="V235" i="40"/>
  <c r="U235" i="40"/>
  <c r="S235" i="40"/>
  <c r="R235" i="40"/>
  <c r="L235" i="40"/>
  <c r="J235" i="40"/>
  <c r="I235" i="40"/>
  <c r="G235" i="40"/>
  <c r="F235" i="40"/>
  <c r="V231" i="40"/>
  <c r="U231" i="40"/>
  <c r="S231" i="40"/>
  <c r="R231" i="40"/>
  <c r="K231" i="40"/>
  <c r="J231" i="40"/>
  <c r="I231" i="40"/>
  <c r="H231" i="40"/>
  <c r="G231" i="40"/>
  <c r="F231" i="40"/>
  <c r="V230" i="40"/>
  <c r="U230" i="40"/>
  <c r="S230" i="40"/>
  <c r="R230" i="40"/>
  <c r="K230" i="40"/>
  <c r="J230" i="40"/>
  <c r="I230" i="40"/>
  <c r="H230" i="40"/>
  <c r="G230" i="40"/>
  <c r="F230" i="40"/>
  <c r="X229" i="40"/>
  <c r="V229" i="40"/>
  <c r="U229" i="40"/>
  <c r="S229" i="40"/>
  <c r="R229" i="40"/>
  <c r="M229" i="40"/>
  <c r="L229" i="40"/>
  <c r="K229" i="40"/>
  <c r="J229" i="40"/>
  <c r="I229" i="40"/>
  <c r="H229" i="40"/>
  <c r="G229" i="40"/>
  <c r="F229" i="40"/>
  <c r="V224" i="40"/>
  <c r="U224" i="40"/>
  <c r="S224" i="40"/>
  <c r="R224" i="40"/>
  <c r="J224" i="40"/>
  <c r="I224" i="40"/>
  <c r="G224" i="40"/>
  <c r="F224" i="40"/>
  <c r="V223" i="40"/>
  <c r="U223" i="40"/>
  <c r="S223" i="40"/>
  <c r="R223" i="40"/>
  <c r="J223" i="40"/>
  <c r="I223" i="40"/>
  <c r="G223" i="40"/>
  <c r="F223" i="40"/>
  <c r="X222" i="40"/>
  <c r="V222" i="40"/>
  <c r="U222" i="40"/>
  <c r="S222" i="40"/>
  <c r="R222" i="40"/>
  <c r="L222" i="40"/>
  <c r="J222" i="40"/>
  <c r="I222" i="40"/>
  <c r="G222" i="40"/>
  <c r="F222" i="40"/>
  <c r="V218" i="40"/>
  <c r="U218" i="40"/>
  <c r="S218" i="40"/>
  <c r="R218" i="40"/>
  <c r="K218" i="40"/>
  <c r="J218" i="40"/>
  <c r="I218" i="40"/>
  <c r="H218" i="40"/>
  <c r="G218" i="40"/>
  <c r="F218" i="40"/>
  <c r="V217" i="40"/>
  <c r="U217" i="40"/>
  <c r="S217" i="40"/>
  <c r="R217" i="40"/>
  <c r="K217" i="40"/>
  <c r="J217" i="40"/>
  <c r="I217" i="40"/>
  <c r="H217" i="40"/>
  <c r="G217" i="40"/>
  <c r="F217" i="40"/>
  <c r="X216" i="40"/>
  <c r="V216" i="40"/>
  <c r="U216" i="40"/>
  <c r="S216" i="40"/>
  <c r="R216" i="40"/>
  <c r="M216" i="40"/>
  <c r="L216" i="40"/>
  <c r="K216" i="40"/>
  <c r="J216" i="40"/>
  <c r="I216" i="40"/>
  <c r="H216" i="40"/>
  <c r="G216" i="40"/>
  <c r="F216" i="40"/>
  <c r="V211" i="40"/>
  <c r="U211" i="40"/>
  <c r="S211" i="40"/>
  <c r="R211" i="40"/>
  <c r="J211" i="40"/>
  <c r="I211" i="40"/>
  <c r="G211" i="40"/>
  <c r="F211" i="40"/>
  <c r="V210" i="40"/>
  <c r="U210" i="40"/>
  <c r="S210" i="40"/>
  <c r="R210" i="40"/>
  <c r="J210" i="40"/>
  <c r="I210" i="40"/>
  <c r="G210" i="40"/>
  <c r="F210" i="40"/>
  <c r="X209" i="40"/>
  <c r="V209" i="40"/>
  <c r="U209" i="40"/>
  <c r="S209" i="40"/>
  <c r="R209" i="40"/>
  <c r="L209" i="40"/>
  <c r="J209" i="40"/>
  <c r="I209" i="40"/>
  <c r="G209" i="40"/>
  <c r="F209" i="40"/>
  <c r="V205" i="40"/>
  <c r="U205" i="40"/>
  <c r="S205" i="40"/>
  <c r="R205" i="40"/>
  <c r="K205" i="40"/>
  <c r="J205" i="40"/>
  <c r="I205" i="40"/>
  <c r="H205" i="40"/>
  <c r="G205" i="40"/>
  <c r="F205" i="40"/>
  <c r="V204" i="40"/>
  <c r="U204" i="40"/>
  <c r="S204" i="40"/>
  <c r="R204" i="40"/>
  <c r="K204" i="40"/>
  <c r="J204" i="40"/>
  <c r="I204" i="40"/>
  <c r="H204" i="40"/>
  <c r="G204" i="40"/>
  <c r="F204" i="40"/>
  <c r="X203" i="40"/>
  <c r="V203" i="40"/>
  <c r="U203" i="40"/>
  <c r="S203" i="40"/>
  <c r="R203" i="40"/>
  <c r="M203" i="40"/>
  <c r="L203" i="40"/>
  <c r="K203" i="40"/>
  <c r="J203" i="40"/>
  <c r="I203" i="40"/>
  <c r="H203" i="40"/>
  <c r="G203" i="40"/>
  <c r="F203" i="40"/>
  <c r="V198" i="40"/>
  <c r="U198" i="40"/>
  <c r="S198" i="40"/>
  <c r="R198" i="40"/>
  <c r="J198" i="40"/>
  <c r="I198" i="40"/>
  <c r="G198" i="40"/>
  <c r="F198" i="40"/>
  <c r="V197" i="40"/>
  <c r="U197" i="40"/>
  <c r="S197" i="40"/>
  <c r="R197" i="40"/>
  <c r="J197" i="40"/>
  <c r="I197" i="40"/>
  <c r="G197" i="40"/>
  <c r="F197" i="40"/>
  <c r="X196" i="40"/>
  <c r="V196" i="40"/>
  <c r="U196" i="40"/>
  <c r="S196" i="40"/>
  <c r="R196" i="40"/>
  <c r="L196" i="40"/>
  <c r="J196" i="40"/>
  <c r="I196" i="40"/>
  <c r="G196" i="40"/>
  <c r="F196" i="40"/>
  <c r="V192" i="40"/>
  <c r="U192" i="40"/>
  <c r="S192" i="40"/>
  <c r="R192" i="40"/>
  <c r="K192" i="40"/>
  <c r="J192" i="40"/>
  <c r="I192" i="40"/>
  <c r="H192" i="40"/>
  <c r="G192" i="40"/>
  <c r="F192" i="40"/>
  <c r="V191" i="40"/>
  <c r="U191" i="40"/>
  <c r="S191" i="40"/>
  <c r="R191" i="40"/>
  <c r="K191" i="40"/>
  <c r="J191" i="40"/>
  <c r="I191" i="40"/>
  <c r="H191" i="40"/>
  <c r="G191" i="40"/>
  <c r="F191" i="40"/>
  <c r="X190" i="40"/>
  <c r="V190" i="40"/>
  <c r="U190" i="40"/>
  <c r="S190" i="40"/>
  <c r="R190" i="40"/>
  <c r="M190" i="40"/>
  <c r="L190" i="40"/>
  <c r="K190" i="40"/>
  <c r="J190" i="40"/>
  <c r="I190" i="40"/>
  <c r="H190" i="40"/>
  <c r="G190" i="40"/>
  <c r="F190" i="40"/>
  <c r="V185" i="40"/>
  <c r="U185" i="40"/>
  <c r="S185" i="40"/>
  <c r="R185" i="40"/>
  <c r="J185" i="40"/>
  <c r="I185" i="40"/>
  <c r="G185" i="40"/>
  <c r="F185" i="40"/>
  <c r="V184" i="40"/>
  <c r="U184" i="40"/>
  <c r="S184" i="40"/>
  <c r="R184" i="40"/>
  <c r="J184" i="40"/>
  <c r="I184" i="40"/>
  <c r="G184" i="40"/>
  <c r="F184" i="40"/>
  <c r="X183" i="40"/>
  <c r="V183" i="40"/>
  <c r="U183" i="40"/>
  <c r="S183" i="40"/>
  <c r="R183" i="40"/>
  <c r="L183" i="40"/>
  <c r="J183" i="40"/>
  <c r="I183" i="40"/>
  <c r="G183" i="40"/>
  <c r="F183" i="40"/>
  <c r="V179" i="40"/>
  <c r="U179" i="40"/>
  <c r="S179" i="40"/>
  <c r="R179" i="40"/>
  <c r="K179" i="40"/>
  <c r="J179" i="40"/>
  <c r="I179" i="40"/>
  <c r="H179" i="40"/>
  <c r="G179" i="40"/>
  <c r="F179" i="40"/>
  <c r="V178" i="40"/>
  <c r="U178" i="40"/>
  <c r="S178" i="40"/>
  <c r="R178" i="40"/>
  <c r="K178" i="40"/>
  <c r="J178" i="40"/>
  <c r="I178" i="40"/>
  <c r="H178" i="40"/>
  <c r="G178" i="40"/>
  <c r="F178" i="40"/>
  <c r="X177" i="40"/>
  <c r="V177" i="40"/>
  <c r="U177" i="40"/>
  <c r="S177" i="40"/>
  <c r="R177" i="40"/>
  <c r="M177" i="40"/>
  <c r="L177" i="40"/>
  <c r="K177" i="40"/>
  <c r="J177" i="40"/>
  <c r="I177" i="40"/>
  <c r="H177" i="40"/>
  <c r="G177" i="40"/>
  <c r="F177" i="40"/>
  <c r="V172" i="40"/>
  <c r="U172" i="40"/>
  <c r="S172" i="40"/>
  <c r="R172" i="40"/>
  <c r="J172" i="40"/>
  <c r="I172" i="40"/>
  <c r="G172" i="40"/>
  <c r="F172" i="40"/>
  <c r="V171" i="40"/>
  <c r="U171" i="40"/>
  <c r="S171" i="40"/>
  <c r="R171" i="40"/>
  <c r="J171" i="40"/>
  <c r="I171" i="40"/>
  <c r="G171" i="40"/>
  <c r="F171" i="40"/>
  <c r="X170" i="40"/>
  <c r="V170" i="40"/>
  <c r="U170" i="40"/>
  <c r="S170" i="40"/>
  <c r="R170" i="40"/>
  <c r="L170" i="40"/>
  <c r="J170" i="40"/>
  <c r="I170" i="40"/>
  <c r="G170" i="40"/>
  <c r="F170" i="40"/>
  <c r="V166" i="40"/>
  <c r="U166" i="40"/>
  <c r="S166" i="40"/>
  <c r="R166" i="40"/>
  <c r="K166" i="40"/>
  <c r="J166" i="40"/>
  <c r="I166" i="40"/>
  <c r="H166" i="40"/>
  <c r="G166" i="40"/>
  <c r="F166" i="40"/>
  <c r="V165" i="40"/>
  <c r="U165" i="40"/>
  <c r="S165" i="40"/>
  <c r="R165" i="40"/>
  <c r="K165" i="40"/>
  <c r="J165" i="40"/>
  <c r="I165" i="40"/>
  <c r="H165" i="40"/>
  <c r="G165" i="40"/>
  <c r="F165" i="40"/>
  <c r="X164" i="40"/>
  <c r="V164" i="40"/>
  <c r="U164" i="40"/>
  <c r="S164" i="40"/>
  <c r="R164" i="40"/>
  <c r="M164" i="40"/>
  <c r="L164" i="40"/>
  <c r="K164" i="40"/>
  <c r="J164" i="40"/>
  <c r="I164" i="40"/>
  <c r="H164" i="40"/>
  <c r="G164" i="40"/>
  <c r="F164" i="40"/>
  <c r="V159" i="40"/>
  <c r="U159" i="40"/>
  <c r="S159" i="40"/>
  <c r="R159" i="40"/>
  <c r="J159" i="40"/>
  <c r="I159" i="40"/>
  <c r="G159" i="40"/>
  <c r="F159" i="40"/>
  <c r="V158" i="40"/>
  <c r="U158" i="40"/>
  <c r="S158" i="40"/>
  <c r="R158" i="40"/>
  <c r="J158" i="40"/>
  <c r="I158" i="40"/>
  <c r="G158" i="40"/>
  <c r="F158" i="40"/>
  <c r="X157" i="40"/>
  <c r="V157" i="40"/>
  <c r="U157" i="40"/>
  <c r="S157" i="40"/>
  <c r="R157" i="40"/>
  <c r="L157" i="40"/>
  <c r="J157" i="40"/>
  <c r="I157" i="40"/>
  <c r="G157" i="40"/>
  <c r="F157" i="40"/>
  <c r="V153" i="40"/>
  <c r="U153" i="40"/>
  <c r="S153" i="40"/>
  <c r="R153" i="40"/>
  <c r="K153" i="40"/>
  <c r="J153" i="40"/>
  <c r="I153" i="40"/>
  <c r="H153" i="40"/>
  <c r="G153" i="40"/>
  <c r="F153" i="40"/>
  <c r="V152" i="40"/>
  <c r="U152" i="40"/>
  <c r="S152" i="40"/>
  <c r="R152" i="40"/>
  <c r="K152" i="40"/>
  <c r="J152" i="40"/>
  <c r="I152" i="40"/>
  <c r="H152" i="40"/>
  <c r="G152" i="40"/>
  <c r="F152" i="40"/>
  <c r="X151" i="40"/>
  <c r="V151" i="40"/>
  <c r="U151" i="40"/>
  <c r="S151" i="40"/>
  <c r="R151" i="40"/>
  <c r="M151" i="40"/>
  <c r="L151" i="40"/>
  <c r="K151" i="40"/>
  <c r="J151" i="40"/>
  <c r="I151" i="40"/>
  <c r="H151" i="40"/>
  <c r="G151" i="40"/>
  <c r="F151" i="40"/>
  <c r="V146" i="40"/>
  <c r="U146" i="40"/>
  <c r="S146" i="40"/>
  <c r="R146" i="40"/>
  <c r="J146" i="40"/>
  <c r="I146" i="40"/>
  <c r="G146" i="40"/>
  <c r="F146" i="40"/>
  <c r="V145" i="40"/>
  <c r="U145" i="40"/>
  <c r="S145" i="40"/>
  <c r="R145" i="40"/>
  <c r="J145" i="40"/>
  <c r="I145" i="40"/>
  <c r="G145" i="40"/>
  <c r="F145" i="40"/>
  <c r="X144" i="40"/>
  <c r="V144" i="40"/>
  <c r="U144" i="40"/>
  <c r="S144" i="40"/>
  <c r="R144" i="40"/>
  <c r="L144" i="40"/>
  <c r="J144" i="40"/>
  <c r="I144" i="40"/>
  <c r="G144" i="40"/>
  <c r="F144" i="40"/>
  <c r="V140" i="40"/>
  <c r="U140" i="40"/>
  <c r="S140" i="40"/>
  <c r="R140" i="40"/>
  <c r="K140" i="40"/>
  <c r="J140" i="40"/>
  <c r="I140" i="40"/>
  <c r="H140" i="40"/>
  <c r="G140" i="40"/>
  <c r="F140" i="40"/>
  <c r="V139" i="40"/>
  <c r="U139" i="40"/>
  <c r="S139" i="40"/>
  <c r="R139" i="40"/>
  <c r="K139" i="40"/>
  <c r="J139" i="40"/>
  <c r="I139" i="40"/>
  <c r="H139" i="40"/>
  <c r="G139" i="40"/>
  <c r="F139" i="40"/>
  <c r="X138" i="40"/>
  <c r="V138" i="40"/>
  <c r="U138" i="40"/>
  <c r="S138" i="40"/>
  <c r="R138" i="40"/>
  <c r="M138" i="40"/>
  <c r="L138" i="40"/>
  <c r="K138" i="40"/>
  <c r="J138" i="40"/>
  <c r="I138" i="40"/>
  <c r="H138" i="40"/>
  <c r="G138" i="40"/>
  <c r="F138" i="40"/>
  <c r="V133" i="40"/>
  <c r="U133" i="40"/>
  <c r="S133" i="40"/>
  <c r="R133" i="40"/>
  <c r="J133" i="40"/>
  <c r="I133" i="40"/>
  <c r="G133" i="40"/>
  <c r="F133" i="40"/>
  <c r="V132" i="40"/>
  <c r="U132" i="40"/>
  <c r="S132" i="40"/>
  <c r="R132" i="40"/>
  <c r="J132" i="40"/>
  <c r="I132" i="40"/>
  <c r="G132" i="40"/>
  <c r="F132" i="40"/>
  <c r="X131" i="40"/>
  <c r="V131" i="40"/>
  <c r="U131" i="40"/>
  <c r="S131" i="40"/>
  <c r="R131" i="40"/>
  <c r="L131" i="40"/>
  <c r="J131" i="40"/>
  <c r="I131" i="40"/>
  <c r="G131" i="40"/>
  <c r="F131" i="40"/>
  <c r="V127" i="40"/>
  <c r="U127" i="40"/>
  <c r="S127" i="40"/>
  <c r="R127" i="40"/>
  <c r="K127" i="40"/>
  <c r="J127" i="40"/>
  <c r="I127" i="40"/>
  <c r="H127" i="40"/>
  <c r="G127" i="40"/>
  <c r="F127" i="40"/>
  <c r="V126" i="40"/>
  <c r="U126" i="40"/>
  <c r="S126" i="40"/>
  <c r="R126" i="40"/>
  <c r="K126" i="40"/>
  <c r="J126" i="40"/>
  <c r="I126" i="40"/>
  <c r="H126" i="40"/>
  <c r="G126" i="40"/>
  <c r="F126" i="40"/>
  <c r="X125" i="40"/>
  <c r="V125" i="40"/>
  <c r="U125" i="40"/>
  <c r="S125" i="40"/>
  <c r="R125" i="40"/>
  <c r="M125" i="40"/>
  <c r="L125" i="40"/>
  <c r="K125" i="40"/>
  <c r="J125" i="40"/>
  <c r="I125" i="40"/>
  <c r="H125" i="40"/>
  <c r="G125" i="40"/>
  <c r="F125" i="40"/>
  <c r="V120" i="40"/>
  <c r="U120" i="40"/>
  <c r="S120" i="40"/>
  <c r="R120" i="40"/>
  <c r="J120" i="40"/>
  <c r="I120" i="40"/>
  <c r="G120" i="40"/>
  <c r="F120" i="40"/>
  <c r="V119" i="40"/>
  <c r="U119" i="40"/>
  <c r="S119" i="40"/>
  <c r="R119" i="40"/>
  <c r="J119" i="40"/>
  <c r="I119" i="40"/>
  <c r="G119" i="40"/>
  <c r="F119" i="40"/>
  <c r="X118" i="40"/>
  <c r="V118" i="40"/>
  <c r="U118" i="40"/>
  <c r="S118" i="40"/>
  <c r="R118" i="40"/>
  <c r="L118" i="40"/>
  <c r="J118" i="40"/>
  <c r="I118" i="40"/>
  <c r="G118" i="40"/>
  <c r="F118" i="40"/>
  <c r="V114" i="40"/>
  <c r="U114" i="40"/>
  <c r="S114" i="40"/>
  <c r="R114" i="40"/>
  <c r="K114" i="40"/>
  <c r="J114" i="40"/>
  <c r="I114" i="40"/>
  <c r="H114" i="40"/>
  <c r="G114" i="40"/>
  <c r="F114" i="40"/>
  <c r="V113" i="40"/>
  <c r="U113" i="40"/>
  <c r="S113" i="40"/>
  <c r="R113" i="40"/>
  <c r="K113" i="40"/>
  <c r="J113" i="40"/>
  <c r="I113" i="40"/>
  <c r="H113" i="40"/>
  <c r="G113" i="40"/>
  <c r="F113" i="40"/>
  <c r="X112" i="40"/>
  <c r="V112" i="40"/>
  <c r="U112" i="40"/>
  <c r="S112" i="40"/>
  <c r="R112" i="40"/>
  <c r="M112" i="40"/>
  <c r="L112" i="40"/>
  <c r="K112" i="40"/>
  <c r="J112" i="40"/>
  <c r="I112" i="40"/>
  <c r="H112" i="40"/>
  <c r="G112" i="40"/>
  <c r="F112" i="40"/>
  <c r="V107" i="40"/>
  <c r="U107" i="40"/>
  <c r="S107" i="40"/>
  <c r="R107" i="40"/>
  <c r="J107" i="40"/>
  <c r="I107" i="40"/>
  <c r="G107" i="40"/>
  <c r="F107" i="40"/>
  <c r="V106" i="40"/>
  <c r="U106" i="40"/>
  <c r="S106" i="40"/>
  <c r="R106" i="40"/>
  <c r="J106" i="40"/>
  <c r="I106" i="40"/>
  <c r="G106" i="40"/>
  <c r="F106" i="40"/>
  <c r="X105" i="40"/>
  <c r="V105" i="40"/>
  <c r="U105" i="40"/>
  <c r="S105" i="40"/>
  <c r="R105" i="40"/>
  <c r="L105" i="40"/>
  <c r="J105" i="40"/>
  <c r="I105" i="40"/>
  <c r="G105" i="40"/>
  <c r="F105" i="40"/>
  <c r="V101" i="40"/>
  <c r="U101" i="40"/>
  <c r="S101" i="40"/>
  <c r="R101" i="40"/>
  <c r="K101" i="40"/>
  <c r="J101" i="40"/>
  <c r="I101" i="40"/>
  <c r="H101" i="40"/>
  <c r="G101" i="40"/>
  <c r="F101" i="40"/>
  <c r="V100" i="40"/>
  <c r="U100" i="40"/>
  <c r="S100" i="40"/>
  <c r="R100" i="40"/>
  <c r="K100" i="40"/>
  <c r="J100" i="40"/>
  <c r="I100" i="40"/>
  <c r="H100" i="40"/>
  <c r="G100" i="40"/>
  <c r="F100" i="40"/>
  <c r="X99" i="40"/>
  <c r="V99" i="40"/>
  <c r="U99" i="40"/>
  <c r="S99" i="40"/>
  <c r="R99" i="40"/>
  <c r="M99" i="40"/>
  <c r="L99" i="40"/>
  <c r="K99" i="40"/>
  <c r="J99" i="40"/>
  <c r="I99" i="40"/>
  <c r="H99" i="40"/>
  <c r="G99" i="40"/>
  <c r="F99" i="40"/>
  <c r="V94" i="40"/>
  <c r="U94" i="40"/>
  <c r="S94" i="40"/>
  <c r="R94" i="40"/>
  <c r="J94" i="40"/>
  <c r="I94" i="40"/>
  <c r="G94" i="40"/>
  <c r="F94" i="40"/>
  <c r="V93" i="40"/>
  <c r="U93" i="40"/>
  <c r="S93" i="40"/>
  <c r="R93" i="40"/>
  <c r="J93" i="40"/>
  <c r="I93" i="40"/>
  <c r="G93" i="40"/>
  <c r="F93" i="40"/>
  <c r="X92" i="40"/>
  <c r="V92" i="40"/>
  <c r="U92" i="40"/>
  <c r="S92" i="40"/>
  <c r="R92" i="40"/>
  <c r="L92" i="40"/>
  <c r="J92" i="40"/>
  <c r="I92" i="40"/>
  <c r="G92" i="40"/>
  <c r="F92" i="40"/>
  <c r="V88" i="40"/>
  <c r="U88" i="40"/>
  <c r="S88" i="40"/>
  <c r="R88" i="40"/>
  <c r="K88" i="40"/>
  <c r="J88" i="40"/>
  <c r="I88" i="40"/>
  <c r="H88" i="40"/>
  <c r="G88" i="40"/>
  <c r="F88" i="40"/>
  <c r="V87" i="40"/>
  <c r="U87" i="40"/>
  <c r="S87" i="40"/>
  <c r="R87" i="40"/>
  <c r="K87" i="40"/>
  <c r="J87" i="40"/>
  <c r="I87" i="40"/>
  <c r="H87" i="40"/>
  <c r="G87" i="40"/>
  <c r="F87" i="40"/>
  <c r="X86" i="40"/>
  <c r="V86" i="40"/>
  <c r="U86" i="40"/>
  <c r="S86" i="40"/>
  <c r="R86" i="40"/>
  <c r="M86" i="40"/>
  <c r="L86" i="40"/>
  <c r="K86" i="40"/>
  <c r="J86" i="40"/>
  <c r="I86" i="40"/>
  <c r="H86" i="40"/>
  <c r="G86" i="40"/>
  <c r="F86" i="40"/>
  <c r="V81" i="40"/>
  <c r="U81" i="40"/>
  <c r="S81" i="40"/>
  <c r="R81" i="40"/>
  <c r="J81" i="40"/>
  <c r="I81" i="40"/>
  <c r="G81" i="40"/>
  <c r="F81" i="40"/>
  <c r="V80" i="40"/>
  <c r="U80" i="40"/>
  <c r="S80" i="40"/>
  <c r="R80" i="40"/>
  <c r="J80" i="40"/>
  <c r="I80" i="40"/>
  <c r="G80" i="40"/>
  <c r="F80" i="40"/>
  <c r="X79" i="40"/>
  <c r="V79" i="40"/>
  <c r="U79" i="40"/>
  <c r="S79" i="40"/>
  <c r="R79" i="40"/>
  <c r="L79" i="40"/>
  <c r="J79" i="40"/>
  <c r="I79" i="40"/>
  <c r="G79" i="40"/>
  <c r="F79" i="40"/>
  <c r="V75" i="40"/>
  <c r="U75" i="40"/>
  <c r="S75" i="40"/>
  <c r="R75" i="40"/>
  <c r="K75" i="40"/>
  <c r="J75" i="40"/>
  <c r="I75" i="40"/>
  <c r="H75" i="40"/>
  <c r="G75" i="40"/>
  <c r="F75" i="40"/>
  <c r="V74" i="40"/>
  <c r="U74" i="40"/>
  <c r="S74" i="40"/>
  <c r="R74" i="40"/>
  <c r="K74" i="40"/>
  <c r="J74" i="40"/>
  <c r="I74" i="40"/>
  <c r="H74" i="40"/>
  <c r="G74" i="40"/>
  <c r="F74" i="40"/>
  <c r="X73" i="40"/>
  <c r="V73" i="40"/>
  <c r="U73" i="40"/>
  <c r="S73" i="40"/>
  <c r="R73" i="40"/>
  <c r="M73" i="40"/>
  <c r="L73" i="40"/>
  <c r="K73" i="40"/>
  <c r="J73" i="40"/>
  <c r="I73" i="40"/>
  <c r="H73" i="40"/>
  <c r="G73" i="40"/>
  <c r="F73" i="40"/>
  <c r="V263" i="55"/>
  <c r="U263" i="55"/>
  <c r="S263" i="55"/>
  <c r="R263" i="55"/>
  <c r="J263" i="55"/>
  <c r="I263" i="55"/>
  <c r="G263" i="55"/>
  <c r="F263" i="55"/>
  <c r="V262" i="55"/>
  <c r="U262" i="55"/>
  <c r="S262" i="55"/>
  <c r="R262" i="55"/>
  <c r="J262" i="55"/>
  <c r="I262" i="55"/>
  <c r="G262" i="55"/>
  <c r="F262" i="55"/>
  <c r="X261" i="55"/>
  <c r="V261" i="55"/>
  <c r="U261" i="55"/>
  <c r="S261" i="55"/>
  <c r="R261" i="55"/>
  <c r="L261" i="55"/>
  <c r="J261" i="55"/>
  <c r="I261" i="55"/>
  <c r="G261" i="55"/>
  <c r="F261" i="55"/>
  <c r="V257" i="55"/>
  <c r="U257" i="55"/>
  <c r="S257" i="55"/>
  <c r="R257" i="55"/>
  <c r="K257" i="55"/>
  <c r="J257" i="55"/>
  <c r="I257" i="55"/>
  <c r="H257" i="55"/>
  <c r="G257" i="55"/>
  <c r="F257" i="55"/>
  <c r="V256" i="55"/>
  <c r="U256" i="55"/>
  <c r="S256" i="55"/>
  <c r="R256" i="55"/>
  <c r="K256" i="55"/>
  <c r="J256" i="55"/>
  <c r="I256" i="55"/>
  <c r="H256" i="55"/>
  <c r="G256" i="55"/>
  <c r="F256" i="55"/>
  <c r="X255" i="55"/>
  <c r="V255" i="55"/>
  <c r="U255" i="55"/>
  <c r="S255" i="55"/>
  <c r="R255" i="55"/>
  <c r="M255" i="55"/>
  <c r="L255" i="55"/>
  <c r="K255" i="55"/>
  <c r="J255" i="55"/>
  <c r="I255" i="55"/>
  <c r="H255" i="55"/>
  <c r="G255" i="55"/>
  <c r="F255" i="55"/>
  <c r="V250" i="55"/>
  <c r="U250" i="55"/>
  <c r="S250" i="55"/>
  <c r="R250" i="55"/>
  <c r="J250" i="55"/>
  <c r="I250" i="55"/>
  <c r="G250" i="55"/>
  <c r="F250" i="55"/>
  <c r="V249" i="55"/>
  <c r="U249" i="55"/>
  <c r="S249" i="55"/>
  <c r="R249" i="55"/>
  <c r="J249" i="55"/>
  <c r="I249" i="55"/>
  <c r="G249" i="55"/>
  <c r="F249" i="55"/>
  <c r="X248" i="55"/>
  <c r="V248" i="55"/>
  <c r="U248" i="55"/>
  <c r="S248" i="55"/>
  <c r="R248" i="55"/>
  <c r="L248" i="55"/>
  <c r="J248" i="55"/>
  <c r="I248" i="55"/>
  <c r="G248" i="55"/>
  <c r="F248" i="55"/>
  <c r="V244" i="55"/>
  <c r="U244" i="55"/>
  <c r="S244" i="55"/>
  <c r="R244" i="55"/>
  <c r="K244" i="55"/>
  <c r="J244" i="55"/>
  <c r="I244" i="55"/>
  <c r="H244" i="55"/>
  <c r="G244" i="55"/>
  <c r="F244" i="55"/>
  <c r="V243" i="55"/>
  <c r="U243" i="55"/>
  <c r="S243" i="55"/>
  <c r="R243" i="55"/>
  <c r="K243" i="55"/>
  <c r="J243" i="55"/>
  <c r="I243" i="55"/>
  <c r="H243" i="55"/>
  <c r="G243" i="55"/>
  <c r="F243" i="55"/>
  <c r="X242" i="55"/>
  <c r="V242" i="55"/>
  <c r="U242" i="55"/>
  <c r="S242" i="55"/>
  <c r="R242" i="55"/>
  <c r="M242" i="55"/>
  <c r="L242" i="55"/>
  <c r="K242" i="55"/>
  <c r="J242" i="55"/>
  <c r="I242" i="55"/>
  <c r="H242" i="55"/>
  <c r="G242" i="55"/>
  <c r="F242" i="55"/>
  <c r="V237" i="55"/>
  <c r="U237" i="55"/>
  <c r="S237" i="55"/>
  <c r="R237" i="55"/>
  <c r="J237" i="55"/>
  <c r="I237" i="55"/>
  <c r="G237" i="55"/>
  <c r="F237" i="55"/>
  <c r="V236" i="55"/>
  <c r="U236" i="55"/>
  <c r="S236" i="55"/>
  <c r="R236" i="55"/>
  <c r="J236" i="55"/>
  <c r="I236" i="55"/>
  <c r="G236" i="55"/>
  <c r="F236" i="55"/>
  <c r="X235" i="55"/>
  <c r="V235" i="55"/>
  <c r="U235" i="55"/>
  <c r="S235" i="55"/>
  <c r="R235" i="55"/>
  <c r="L235" i="55"/>
  <c r="J235" i="55"/>
  <c r="I235" i="55"/>
  <c r="G235" i="55"/>
  <c r="F235" i="55"/>
  <c r="V231" i="55"/>
  <c r="U231" i="55"/>
  <c r="S231" i="55"/>
  <c r="R231" i="55"/>
  <c r="K231" i="55"/>
  <c r="J231" i="55"/>
  <c r="I231" i="55"/>
  <c r="H231" i="55"/>
  <c r="G231" i="55"/>
  <c r="F231" i="55"/>
  <c r="V230" i="55"/>
  <c r="U230" i="55"/>
  <c r="S230" i="55"/>
  <c r="R230" i="55"/>
  <c r="K230" i="55"/>
  <c r="J230" i="55"/>
  <c r="I230" i="55"/>
  <c r="H230" i="55"/>
  <c r="G230" i="55"/>
  <c r="F230" i="55"/>
  <c r="X229" i="55"/>
  <c r="V229" i="55"/>
  <c r="U229" i="55"/>
  <c r="S229" i="55"/>
  <c r="R229" i="55"/>
  <c r="M229" i="55"/>
  <c r="L229" i="55"/>
  <c r="K229" i="55"/>
  <c r="J229" i="55"/>
  <c r="I229" i="55"/>
  <c r="H229" i="55"/>
  <c r="G229" i="55"/>
  <c r="F229" i="55"/>
  <c r="V224" i="55"/>
  <c r="U224" i="55"/>
  <c r="S224" i="55"/>
  <c r="R224" i="55"/>
  <c r="J224" i="55"/>
  <c r="I224" i="55"/>
  <c r="G224" i="55"/>
  <c r="F224" i="55"/>
  <c r="V223" i="55"/>
  <c r="U223" i="55"/>
  <c r="S223" i="55"/>
  <c r="R223" i="55"/>
  <c r="J223" i="55"/>
  <c r="I223" i="55"/>
  <c r="G223" i="55"/>
  <c r="F223" i="55"/>
  <c r="X222" i="55"/>
  <c r="V222" i="55"/>
  <c r="U222" i="55"/>
  <c r="S222" i="55"/>
  <c r="R222" i="55"/>
  <c r="L222" i="55"/>
  <c r="J222" i="55"/>
  <c r="I222" i="55"/>
  <c r="G222" i="55"/>
  <c r="F222" i="55"/>
  <c r="V218" i="55"/>
  <c r="U218" i="55"/>
  <c r="S218" i="55"/>
  <c r="R218" i="55"/>
  <c r="K218" i="55"/>
  <c r="J218" i="55"/>
  <c r="I218" i="55"/>
  <c r="H218" i="55"/>
  <c r="G218" i="55"/>
  <c r="F218" i="55"/>
  <c r="V217" i="55"/>
  <c r="U217" i="55"/>
  <c r="S217" i="55"/>
  <c r="R217" i="55"/>
  <c r="K217" i="55"/>
  <c r="J217" i="55"/>
  <c r="I217" i="55"/>
  <c r="H217" i="55"/>
  <c r="G217" i="55"/>
  <c r="F217" i="55"/>
  <c r="X216" i="55"/>
  <c r="V216" i="55"/>
  <c r="U216" i="55"/>
  <c r="S216" i="55"/>
  <c r="R216" i="55"/>
  <c r="M216" i="55"/>
  <c r="L216" i="55"/>
  <c r="K216" i="55"/>
  <c r="J216" i="55"/>
  <c r="I216" i="55"/>
  <c r="H216" i="55"/>
  <c r="G216" i="55"/>
  <c r="F216" i="55"/>
  <c r="V211" i="55"/>
  <c r="U211" i="55"/>
  <c r="S211" i="55"/>
  <c r="R211" i="55"/>
  <c r="J211" i="55"/>
  <c r="I211" i="55"/>
  <c r="G211" i="55"/>
  <c r="F211" i="55"/>
  <c r="V210" i="55"/>
  <c r="U210" i="55"/>
  <c r="S210" i="55"/>
  <c r="R210" i="55"/>
  <c r="J210" i="55"/>
  <c r="I210" i="55"/>
  <c r="G210" i="55"/>
  <c r="F210" i="55"/>
  <c r="X209" i="55"/>
  <c r="V209" i="55"/>
  <c r="U209" i="55"/>
  <c r="S209" i="55"/>
  <c r="R209" i="55"/>
  <c r="L209" i="55"/>
  <c r="J209" i="55"/>
  <c r="I209" i="55"/>
  <c r="G209" i="55"/>
  <c r="F209" i="55"/>
  <c r="V205" i="55"/>
  <c r="U205" i="55"/>
  <c r="S205" i="55"/>
  <c r="R205" i="55"/>
  <c r="K205" i="55"/>
  <c r="J205" i="55"/>
  <c r="I205" i="55"/>
  <c r="H205" i="55"/>
  <c r="G205" i="55"/>
  <c r="F205" i="55"/>
  <c r="V204" i="55"/>
  <c r="U204" i="55"/>
  <c r="S204" i="55"/>
  <c r="R204" i="55"/>
  <c r="K204" i="55"/>
  <c r="J204" i="55"/>
  <c r="I204" i="55"/>
  <c r="H204" i="55"/>
  <c r="G204" i="55"/>
  <c r="F204" i="55"/>
  <c r="X203" i="55"/>
  <c r="V203" i="55"/>
  <c r="U203" i="55"/>
  <c r="S203" i="55"/>
  <c r="R203" i="55"/>
  <c r="M203" i="55"/>
  <c r="L203" i="55"/>
  <c r="K203" i="55"/>
  <c r="J203" i="55"/>
  <c r="I203" i="55"/>
  <c r="H203" i="55"/>
  <c r="G203" i="55"/>
  <c r="F203" i="55"/>
  <c r="V198" i="55"/>
  <c r="U198" i="55"/>
  <c r="S198" i="55"/>
  <c r="R198" i="55"/>
  <c r="J198" i="55"/>
  <c r="I198" i="55"/>
  <c r="G198" i="55"/>
  <c r="F198" i="55"/>
  <c r="V197" i="55"/>
  <c r="U197" i="55"/>
  <c r="S197" i="55"/>
  <c r="R197" i="55"/>
  <c r="J197" i="55"/>
  <c r="I197" i="55"/>
  <c r="G197" i="55"/>
  <c r="F197" i="55"/>
  <c r="X196" i="55"/>
  <c r="V196" i="55"/>
  <c r="U196" i="55"/>
  <c r="S196" i="55"/>
  <c r="R196" i="55"/>
  <c r="L196" i="55"/>
  <c r="J196" i="55"/>
  <c r="I196" i="55"/>
  <c r="G196" i="55"/>
  <c r="F196" i="55"/>
  <c r="V192" i="55"/>
  <c r="U192" i="55"/>
  <c r="S192" i="55"/>
  <c r="R192" i="55"/>
  <c r="K192" i="55"/>
  <c r="J192" i="55"/>
  <c r="I192" i="55"/>
  <c r="H192" i="55"/>
  <c r="G192" i="55"/>
  <c r="F192" i="55"/>
  <c r="V191" i="55"/>
  <c r="U191" i="55"/>
  <c r="S191" i="55"/>
  <c r="R191" i="55"/>
  <c r="K191" i="55"/>
  <c r="J191" i="55"/>
  <c r="I191" i="55"/>
  <c r="H191" i="55"/>
  <c r="G191" i="55"/>
  <c r="F191" i="55"/>
  <c r="X190" i="55"/>
  <c r="V190" i="55"/>
  <c r="U190" i="55"/>
  <c r="S190" i="55"/>
  <c r="R190" i="55"/>
  <c r="M190" i="55"/>
  <c r="L190" i="55"/>
  <c r="K190" i="55"/>
  <c r="J190" i="55"/>
  <c r="I190" i="55"/>
  <c r="H190" i="55"/>
  <c r="G190" i="55"/>
  <c r="F190" i="55"/>
  <c r="V185" i="55"/>
  <c r="U185" i="55"/>
  <c r="S185" i="55"/>
  <c r="R185" i="55"/>
  <c r="J185" i="55"/>
  <c r="I185" i="55"/>
  <c r="G185" i="55"/>
  <c r="F185" i="55"/>
  <c r="V184" i="55"/>
  <c r="U184" i="55"/>
  <c r="S184" i="55"/>
  <c r="R184" i="55"/>
  <c r="J184" i="55"/>
  <c r="I184" i="55"/>
  <c r="G184" i="55"/>
  <c r="F184" i="55"/>
  <c r="X183" i="55"/>
  <c r="V183" i="55"/>
  <c r="U183" i="55"/>
  <c r="S183" i="55"/>
  <c r="R183" i="55"/>
  <c r="L183" i="55"/>
  <c r="J183" i="55"/>
  <c r="I183" i="55"/>
  <c r="G183" i="55"/>
  <c r="F183" i="55"/>
  <c r="V179" i="55"/>
  <c r="U179" i="55"/>
  <c r="S179" i="55"/>
  <c r="R179" i="55"/>
  <c r="K179" i="55"/>
  <c r="J179" i="55"/>
  <c r="I179" i="55"/>
  <c r="H179" i="55"/>
  <c r="G179" i="55"/>
  <c r="F179" i="55"/>
  <c r="V178" i="55"/>
  <c r="U178" i="55"/>
  <c r="S178" i="55"/>
  <c r="R178" i="55"/>
  <c r="K178" i="55"/>
  <c r="J178" i="55"/>
  <c r="I178" i="55"/>
  <c r="H178" i="55"/>
  <c r="G178" i="55"/>
  <c r="F178" i="55"/>
  <c r="X177" i="55"/>
  <c r="V177" i="55"/>
  <c r="U177" i="55"/>
  <c r="S177" i="55"/>
  <c r="R177" i="55"/>
  <c r="M177" i="55"/>
  <c r="L177" i="55"/>
  <c r="K177" i="55"/>
  <c r="J177" i="55"/>
  <c r="I177" i="55"/>
  <c r="H177" i="55"/>
  <c r="G177" i="55"/>
  <c r="F177" i="55"/>
  <c r="V172" i="55"/>
  <c r="U172" i="55"/>
  <c r="S172" i="55"/>
  <c r="R172" i="55"/>
  <c r="J172" i="55"/>
  <c r="I172" i="55"/>
  <c r="G172" i="55"/>
  <c r="F172" i="55"/>
  <c r="V171" i="55"/>
  <c r="U171" i="55"/>
  <c r="S171" i="55"/>
  <c r="R171" i="55"/>
  <c r="J171" i="55"/>
  <c r="I171" i="55"/>
  <c r="G171" i="55"/>
  <c r="F171" i="55"/>
  <c r="X170" i="55"/>
  <c r="V170" i="55"/>
  <c r="U170" i="55"/>
  <c r="S170" i="55"/>
  <c r="R170" i="55"/>
  <c r="L170" i="55"/>
  <c r="J170" i="55"/>
  <c r="I170" i="55"/>
  <c r="G170" i="55"/>
  <c r="F170" i="55"/>
  <c r="V166" i="55"/>
  <c r="U166" i="55"/>
  <c r="S166" i="55"/>
  <c r="R166" i="55"/>
  <c r="K166" i="55"/>
  <c r="J166" i="55"/>
  <c r="I166" i="55"/>
  <c r="H166" i="55"/>
  <c r="G166" i="55"/>
  <c r="F166" i="55"/>
  <c r="V165" i="55"/>
  <c r="U165" i="55"/>
  <c r="S165" i="55"/>
  <c r="R165" i="55"/>
  <c r="K165" i="55"/>
  <c r="J165" i="55"/>
  <c r="I165" i="55"/>
  <c r="H165" i="55"/>
  <c r="G165" i="55"/>
  <c r="F165" i="55"/>
  <c r="X164" i="55"/>
  <c r="V164" i="55"/>
  <c r="U164" i="55"/>
  <c r="S164" i="55"/>
  <c r="R164" i="55"/>
  <c r="M164" i="55"/>
  <c r="L164" i="55"/>
  <c r="K164" i="55"/>
  <c r="J164" i="55"/>
  <c r="I164" i="55"/>
  <c r="H164" i="55"/>
  <c r="G164" i="55"/>
  <c r="F164" i="55"/>
  <c r="V159" i="55"/>
  <c r="U159" i="55"/>
  <c r="S159" i="55"/>
  <c r="R159" i="55"/>
  <c r="J159" i="55"/>
  <c r="I159" i="55"/>
  <c r="G159" i="55"/>
  <c r="F159" i="55"/>
  <c r="V158" i="55"/>
  <c r="U158" i="55"/>
  <c r="S158" i="55"/>
  <c r="R158" i="55"/>
  <c r="J158" i="55"/>
  <c r="I158" i="55"/>
  <c r="G158" i="55"/>
  <c r="F158" i="55"/>
  <c r="X157" i="55"/>
  <c r="V157" i="55"/>
  <c r="U157" i="55"/>
  <c r="S157" i="55"/>
  <c r="R157" i="55"/>
  <c r="L157" i="55"/>
  <c r="J157" i="55"/>
  <c r="I157" i="55"/>
  <c r="G157" i="55"/>
  <c r="F157" i="55"/>
  <c r="V153" i="55"/>
  <c r="U153" i="55"/>
  <c r="S153" i="55"/>
  <c r="R153" i="55"/>
  <c r="K153" i="55"/>
  <c r="J153" i="55"/>
  <c r="I153" i="55"/>
  <c r="H153" i="55"/>
  <c r="G153" i="55"/>
  <c r="F153" i="55"/>
  <c r="V152" i="55"/>
  <c r="U152" i="55"/>
  <c r="S152" i="55"/>
  <c r="R152" i="55"/>
  <c r="K152" i="55"/>
  <c r="J152" i="55"/>
  <c r="I152" i="55"/>
  <c r="H152" i="55"/>
  <c r="G152" i="55"/>
  <c r="F152" i="55"/>
  <c r="X151" i="55"/>
  <c r="V151" i="55"/>
  <c r="U151" i="55"/>
  <c r="S151" i="55"/>
  <c r="R151" i="55"/>
  <c r="M151" i="55"/>
  <c r="L151" i="55"/>
  <c r="K151" i="55"/>
  <c r="J151" i="55"/>
  <c r="I151" i="55"/>
  <c r="H151" i="55"/>
  <c r="G151" i="55"/>
  <c r="F151" i="55"/>
  <c r="V146" i="55"/>
  <c r="U146" i="55"/>
  <c r="S146" i="55"/>
  <c r="R146" i="55"/>
  <c r="J146" i="55"/>
  <c r="I146" i="55"/>
  <c r="G146" i="55"/>
  <c r="F146" i="55"/>
  <c r="V145" i="55"/>
  <c r="U145" i="55"/>
  <c r="S145" i="55"/>
  <c r="R145" i="55"/>
  <c r="J145" i="55"/>
  <c r="I145" i="55"/>
  <c r="G145" i="55"/>
  <c r="F145" i="55"/>
  <c r="X144" i="55"/>
  <c r="V144" i="55"/>
  <c r="U144" i="55"/>
  <c r="S144" i="55"/>
  <c r="R144" i="55"/>
  <c r="L144" i="55"/>
  <c r="J144" i="55"/>
  <c r="I144" i="55"/>
  <c r="G144" i="55"/>
  <c r="F144" i="55"/>
  <c r="V140" i="55"/>
  <c r="U140" i="55"/>
  <c r="S140" i="55"/>
  <c r="R140" i="55"/>
  <c r="K140" i="55"/>
  <c r="J140" i="55"/>
  <c r="I140" i="55"/>
  <c r="H140" i="55"/>
  <c r="G140" i="55"/>
  <c r="F140" i="55"/>
  <c r="V139" i="55"/>
  <c r="U139" i="55"/>
  <c r="S139" i="55"/>
  <c r="R139" i="55"/>
  <c r="K139" i="55"/>
  <c r="J139" i="55"/>
  <c r="I139" i="55"/>
  <c r="H139" i="55"/>
  <c r="G139" i="55"/>
  <c r="F139" i="55"/>
  <c r="X138" i="55"/>
  <c r="V138" i="55"/>
  <c r="U138" i="55"/>
  <c r="S138" i="55"/>
  <c r="R138" i="55"/>
  <c r="M138" i="55"/>
  <c r="L138" i="55"/>
  <c r="K138" i="55"/>
  <c r="J138" i="55"/>
  <c r="I138" i="55"/>
  <c r="H138" i="55"/>
  <c r="G138" i="55"/>
  <c r="F138" i="55"/>
  <c r="V133" i="55"/>
  <c r="U133" i="55"/>
  <c r="S133" i="55"/>
  <c r="R133" i="55"/>
  <c r="J133" i="55"/>
  <c r="I133" i="55"/>
  <c r="G133" i="55"/>
  <c r="F133" i="55"/>
  <c r="V132" i="55"/>
  <c r="U132" i="55"/>
  <c r="S132" i="55"/>
  <c r="R132" i="55"/>
  <c r="J132" i="55"/>
  <c r="I132" i="55"/>
  <c r="G132" i="55"/>
  <c r="F132" i="55"/>
  <c r="X131" i="55"/>
  <c r="V131" i="55"/>
  <c r="U131" i="55"/>
  <c r="S131" i="55"/>
  <c r="R131" i="55"/>
  <c r="L131" i="55"/>
  <c r="J131" i="55"/>
  <c r="I131" i="55"/>
  <c r="G131" i="55"/>
  <c r="F131" i="55"/>
  <c r="V127" i="55"/>
  <c r="U127" i="55"/>
  <c r="S127" i="55"/>
  <c r="R127" i="55"/>
  <c r="K127" i="55"/>
  <c r="J127" i="55"/>
  <c r="I127" i="55"/>
  <c r="H127" i="55"/>
  <c r="G127" i="55"/>
  <c r="F127" i="55"/>
  <c r="V126" i="55"/>
  <c r="U126" i="55"/>
  <c r="S126" i="55"/>
  <c r="R126" i="55"/>
  <c r="K126" i="55"/>
  <c r="J126" i="55"/>
  <c r="I126" i="55"/>
  <c r="H126" i="55"/>
  <c r="G126" i="55"/>
  <c r="F126" i="55"/>
  <c r="X125" i="55"/>
  <c r="V125" i="55"/>
  <c r="U125" i="55"/>
  <c r="S125" i="55"/>
  <c r="R125" i="55"/>
  <c r="M125" i="55"/>
  <c r="L125" i="55"/>
  <c r="K125" i="55"/>
  <c r="J125" i="55"/>
  <c r="I125" i="55"/>
  <c r="H125" i="55"/>
  <c r="G125" i="55"/>
  <c r="F125" i="55"/>
  <c r="V120" i="55"/>
  <c r="U120" i="55"/>
  <c r="S120" i="55"/>
  <c r="R120" i="55"/>
  <c r="J120" i="55"/>
  <c r="I120" i="55"/>
  <c r="G120" i="55"/>
  <c r="F120" i="55"/>
  <c r="V119" i="55"/>
  <c r="U119" i="55"/>
  <c r="S119" i="55"/>
  <c r="R119" i="55"/>
  <c r="J119" i="55"/>
  <c r="I119" i="55"/>
  <c r="G119" i="55"/>
  <c r="F119" i="55"/>
  <c r="X118" i="55"/>
  <c r="V118" i="55"/>
  <c r="U118" i="55"/>
  <c r="S118" i="55"/>
  <c r="R118" i="55"/>
  <c r="L118" i="55"/>
  <c r="J118" i="55"/>
  <c r="I118" i="55"/>
  <c r="G118" i="55"/>
  <c r="F118" i="55"/>
  <c r="V114" i="55"/>
  <c r="U114" i="55"/>
  <c r="S114" i="55"/>
  <c r="R114" i="55"/>
  <c r="K114" i="55"/>
  <c r="J114" i="55"/>
  <c r="I114" i="55"/>
  <c r="H114" i="55"/>
  <c r="G114" i="55"/>
  <c r="F114" i="55"/>
  <c r="V113" i="55"/>
  <c r="U113" i="55"/>
  <c r="S113" i="55"/>
  <c r="R113" i="55"/>
  <c r="K113" i="55"/>
  <c r="J113" i="55"/>
  <c r="I113" i="55"/>
  <c r="H113" i="55"/>
  <c r="G113" i="55"/>
  <c r="F113" i="55"/>
  <c r="X112" i="55"/>
  <c r="V112" i="55"/>
  <c r="U112" i="55"/>
  <c r="S112" i="55"/>
  <c r="R112" i="55"/>
  <c r="M112" i="55"/>
  <c r="L112" i="55"/>
  <c r="K112" i="55"/>
  <c r="J112" i="55"/>
  <c r="I112" i="55"/>
  <c r="H112" i="55"/>
  <c r="G112" i="55"/>
  <c r="F112" i="55"/>
  <c r="V107" i="55"/>
  <c r="U107" i="55"/>
  <c r="S107" i="55"/>
  <c r="R107" i="55"/>
  <c r="J107" i="55"/>
  <c r="I107" i="55"/>
  <c r="G107" i="55"/>
  <c r="F107" i="55"/>
  <c r="V106" i="55"/>
  <c r="U106" i="55"/>
  <c r="S106" i="55"/>
  <c r="R106" i="55"/>
  <c r="J106" i="55"/>
  <c r="I106" i="55"/>
  <c r="G106" i="55"/>
  <c r="F106" i="55"/>
  <c r="X105" i="55"/>
  <c r="V105" i="55"/>
  <c r="U105" i="55"/>
  <c r="S105" i="55"/>
  <c r="R105" i="55"/>
  <c r="L105" i="55"/>
  <c r="J105" i="55"/>
  <c r="I105" i="55"/>
  <c r="G105" i="55"/>
  <c r="F105" i="55"/>
  <c r="V101" i="55"/>
  <c r="U101" i="55"/>
  <c r="S101" i="55"/>
  <c r="R101" i="55"/>
  <c r="K101" i="55"/>
  <c r="J101" i="55"/>
  <c r="I101" i="55"/>
  <c r="H101" i="55"/>
  <c r="G101" i="55"/>
  <c r="F101" i="55"/>
  <c r="V100" i="55"/>
  <c r="U100" i="55"/>
  <c r="S100" i="55"/>
  <c r="R100" i="55"/>
  <c r="K100" i="55"/>
  <c r="J100" i="55"/>
  <c r="I100" i="55"/>
  <c r="H100" i="55"/>
  <c r="G100" i="55"/>
  <c r="F100" i="55"/>
  <c r="X99" i="55"/>
  <c r="V99" i="55"/>
  <c r="U99" i="55"/>
  <c r="S99" i="55"/>
  <c r="R99" i="55"/>
  <c r="M99" i="55"/>
  <c r="L99" i="55"/>
  <c r="K99" i="55"/>
  <c r="J99" i="55"/>
  <c r="I99" i="55"/>
  <c r="H99" i="55"/>
  <c r="G99" i="55"/>
  <c r="F99" i="55"/>
  <c r="V94" i="55"/>
  <c r="U94" i="55"/>
  <c r="S94" i="55"/>
  <c r="R94" i="55"/>
  <c r="J94" i="55"/>
  <c r="I94" i="55"/>
  <c r="G94" i="55"/>
  <c r="F94" i="55"/>
  <c r="V93" i="55"/>
  <c r="U93" i="55"/>
  <c r="S93" i="55"/>
  <c r="R93" i="55"/>
  <c r="J93" i="55"/>
  <c r="I93" i="55"/>
  <c r="G93" i="55"/>
  <c r="F93" i="55"/>
  <c r="X92" i="55"/>
  <c r="V92" i="55"/>
  <c r="U92" i="55"/>
  <c r="S92" i="55"/>
  <c r="R92" i="55"/>
  <c r="L92" i="55"/>
  <c r="J92" i="55"/>
  <c r="I92" i="55"/>
  <c r="G92" i="55"/>
  <c r="F92" i="55"/>
  <c r="V88" i="55"/>
  <c r="U88" i="55"/>
  <c r="S88" i="55"/>
  <c r="R88" i="55"/>
  <c r="K88" i="55"/>
  <c r="J88" i="55"/>
  <c r="I88" i="55"/>
  <c r="H88" i="55"/>
  <c r="G88" i="55"/>
  <c r="F88" i="55"/>
  <c r="V87" i="55"/>
  <c r="U87" i="55"/>
  <c r="S87" i="55"/>
  <c r="R87" i="55"/>
  <c r="K87" i="55"/>
  <c r="J87" i="55"/>
  <c r="I87" i="55"/>
  <c r="H87" i="55"/>
  <c r="G87" i="55"/>
  <c r="F87" i="55"/>
  <c r="X86" i="55"/>
  <c r="V86" i="55"/>
  <c r="U86" i="55"/>
  <c r="S86" i="55"/>
  <c r="R86" i="55"/>
  <c r="M86" i="55"/>
  <c r="L86" i="55"/>
  <c r="K86" i="55"/>
  <c r="J86" i="55"/>
  <c r="I86" i="55"/>
  <c r="H86" i="55"/>
  <c r="G86" i="55"/>
  <c r="F86" i="55"/>
  <c r="V81" i="55"/>
  <c r="U81" i="55"/>
  <c r="S81" i="55"/>
  <c r="R81" i="55"/>
  <c r="J81" i="55"/>
  <c r="I81" i="55"/>
  <c r="G81" i="55"/>
  <c r="F81" i="55"/>
  <c r="V80" i="55"/>
  <c r="U80" i="55"/>
  <c r="S80" i="55"/>
  <c r="R80" i="55"/>
  <c r="J80" i="55"/>
  <c r="I80" i="55"/>
  <c r="G80" i="55"/>
  <c r="F80" i="55"/>
  <c r="X79" i="55"/>
  <c r="V79" i="55"/>
  <c r="U79" i="55"/>
  <c r="S79" i="55"/>
  <c r="R79" i="55"/>
  <c r="L79" i="55"/>
  <c r="J79" i="55"/>
  <c r="I79" i="55"/>
  <c r="G79" i="55"/>
  <c r="F79" i="55"/>
  <c r="V75" i="55"/>
  <c r="U75" i="55"/>
  <c r="S75" i="55"/>
  <c r="R75" i="55"/>
  <c r="K75" i="55"/>
  <c r="J75" i="55"/>
  <c r="I75" i="55"/>
  <c r="H75" i="55"/>
  <c r="G75" i="55"/>
  <c r="F75" i="55"/>
  <c r="V74" i="55"/>
  <c r="U74" i="55"/>
  <c r="S74" i="55"/>
  <c r="R74" i="55"/>
  <c r="K74" i="55"/>
  <c r="J74" i="55"/>
  <c r="I74" i="55"/>
  <c r="H74" i="55"/>
  <c r="G74" i="55"/>
  <c r="F74" i="55"/>
  <c r="X73" i="55"/>
  <c r="V73" i="55"/>
  <c r="U73" i="55"/>
  <c r="S73" i="55"/>
  <c r="R73" i="55"/>
  <c r="M73" i="55"/>
  <c r="L73" i="55"/>
  <c r="K73" i="55"/>
  <c r="J73" i="55"/>
  <c r="I73" i="55"/>
  <c r="H73" i="55"/>
  <c r="G73" i="55"/>
  <c r="F73" i="55"/>
  <c r="V263" i="41"/>
  <c r="U263" i="41"/>
  <c r="S263" i="41"/>
  <c r="R263" i="41"/>
  <c r="J263" i="41"/>
  <c r="I263" i="41"/>
  <c r="G263" i="41"/>
  <c r="F263" i="41"/>
  <c r="V262" i="41"/>
  <c r="U262" i="41"/>
  <c r="S262" i="41"/>
  <c r="R262" i="41"/>
  <c r="J262" i="41"/>
  <c r="I262" i="41"/>
  <c r="G262" i="41"/>
  <c r="F262" i="41"/>
  <c r="X261" i="41"/>
  <c r="V261" i="41"/>
  <c r="U261" i="41"/>
  <c r="S261" i="41"/>
  <c r="R261" i="41"/>
  <c r="L261" i="41"/>
  <c r="J261" i="41"/>
  <c r="I261" i="41"/>
  <c r="G261" i="41"/>
  <c r="F261" i="41"/>
  <c r="V257" i="41"/>
  <c r="U257" i="41"/>
  <c r="S257" i="41"/>
  <c r="R257" i="41"/>
  <c r="K257" i="41"/>
  <c r="J257" i="41"/>
  <c r="I257" i="41"/>
  <c r="H257" i="41"/>
  <c r="G257" i="41"/>
  <c r="F257" i="41"/>
  <c r="V256" i="41"/>
  <c r="U256" i="41"/>
  <c r="S256" i="41"/>
  <c r="R256" i="41"/>
  <c r="K256" i="41"/>
  <c r="J256" i="41"/>
  <c r="I256" i="41"/>
  <c r="H256" i="41"/>
  <c r="G256" i="41"/>
  <c r="F256" i="41"/>
  <c r="X255" i="41"/>
  <c r="V255" i="41"/>
  <c r="U255" i="41"/>
  <c r="S255" i="41"/>
  <c r="R255" i="41"/>
  <c r="M255" i="41"/>
  <c r="L255" i="41"/>
  <c r="K255" i="41"/>
  <c r="J255" i="41"/>
  <c r="I255" i="41"/>
  <c r="H255" i="41"/>
  <c r="G255" i="41"/>
  <c r="F255" i="41"/>
  <c r="V250" i="41"/>
  <c r="U250" i="41"/>
  <c r="S250" i="41"/>
  <c r="R250" i="41"/>
  <c r="J250" i="41"/>
  <c r="I250" i="41"/>
  <c r="G250" i="41"/>
  <c r="F250" i="41"/>
  <c r="V249" i="41"/>
  <c r="U249" i="41"/>
  <c r="S249" i="41"/>
  <c r="R249" i="41"/>
  <c r="J249" i="41"/>
  <c r="I249" i="41"/>
  <c r="G249" i="41"/>
  <c r="F249" i="41"/>
  <c r="X248" i="41"/>
  <c r="V248" i="41"/>
  <c r="U248" i="41"/>
  <c r="S248" i="41"/>
  <c r="R248" i="41"/>
  <c r="L248" i="41"/>
  <c r="J248" i="41"/>
  <c r="I248" i="41"/>
  <c r="G248" i="41"/>
  <c r="F248" i="41"/>
  <c r="V244" i="41"/>
  <c r="U244" i="41"/>
  <c r="S244" i="41"/>
  <c r="R244" i="41"/>
  <c r="K244" i="41"/>
  <c r="J244" i="41"/>
  <c r="I244" i="41"/>
  <c r="H244" i="41"/>
  <c r="G244" i="41"/>
  <c r="F244" i="41"/>
  <c r="V243" i="41"/>
  <c r="U243" i="41"/>
  <c r="S243" i="41"/>
  <c r="R243" i="41"/>
  <c r="K243" i="41"/>
  <c r="J243" i="41"/>
  <c r="I243" i="41"/>
  <c r="H243" i="41"/>
  <c r="G243" i="41"/>
  <c r="F243" i="41"/>
  <c r="X242" i="41"/>
  <c r="V242" i="41"/>
  <c r="U242" i="41"/>
  <c r="S242" i="41"/>
  <c r="R242" i="41"/>
  <c r="M242" i="41"/>
  <c r="L242" i="41"/>
  <c r="K242" i="41"/>
  <c r="J242" i="41"/>
  <c r="I242" i="41"/>
  <c r="H242" i="41"/>
  <c r="G242" i="41"/>
  <c r="F242" i="41"/>
  <c r="V237" i="41"/>
  <c r="U237" i="41"/>
  <c r="S237" i="41"/>
  <c r="R237" i="41"/>
  <c r="J237" i="41"/>
  <c r="I237" i="41"/>
  <c r="G237" i="41"/>
  <c r="F237" i="41"/>
  <c r="V236" i="41"/>
  <c r="U236" i="41"/>
  <c r="S236" i="41"/>
  <c r="R236" i="41"/>
  <c r="J236" i="41"/>
  <c r="I236" i="41"/>
  <c r="G236" i="41"/>
  <c r="F236" i="41"/>
  <c r="X235" i="41"/>
  <c r="V235" i="41"/>
  <c r="U235" i="41"/>
  <c r="S235" i="41"/>
  <c r="R235" i="41"/>
  <c r="L235" i="41"/>
  <c r="J235" i="41"/>
  <c r="I235" i="41"/>
  <c r="G235" i="41"/>
  <c r="F235" i="41"/>
  <c r="V231" i="41"/>
  <c r="U231" i="41"/>
  <c r="S231" i="41"/>
  <c r="R231" i="41"/>
  <c r="K231" i="41"/>
  <c r="J231" i="41"/>
  <c r="I231" i="41"/>
  <c r="H231" i="41"/>
  <c r="G231" i="41"/>
  <c r="F231" i="41"/>
  <c r="V230" i="41"/>
  <c r="U230" i="41"/>
  <c r="S230" i="41"/>
  <c r="R230" i="41"/>
  <c r="K230" i="41"/>
  <c r="J230" i="41"/>
  <c r="I230" i="41"/>
  <c r="H230" i="41"/>
  <c r="G230" i="41"/>
  <c r="F230" i="41"/>
  <c r="X229" i="41"/>
  <c r="V229" i="41"/>
  <c r="U229" i="41"/>
  <c r="S229" i="41"/>
  <c r="R229" i="41"/>
  <c r="M229" i="41"/>
  <c r="L229" i="41"/>
  <c r="K229" i="41"/>
  <c r="J229" i="41"/>
  <c r="I229" i="41"/>
  <c r="H229" i="41"/>
  <c r="G229" i="41"/>
  <c r="F229" i="41"/>
  <c r="V224" i="41"/>
  <c r="U224" i="41"/>
  <c r="S224" i="41"/>
  <c r="R224" i="41"/>
  <c r="J224" i="41"/>
  <c r="I224" i="41"/>
  <c r="G224" i="41"/>
  <c r="F224" i="41"/>
  <c r="V223" i="41"/>
  <c r="U223" i="41"/>
  <c r="S223" i="41"/>
  <c r="R223" i="41"/>
  <c r="J223" i="41"/>
  <c r="I223" i="41"/>
  <c r="G223" i="41"/>
  <c r="F223" i="41"/>
  <c r="X222" i="41"/>
  <c r="V222" i="41"/>
  <c r="U222" i="41"/>
  <c r="S222" i="41"/>
  <c r="R222" i="41"/>
  <c r="L222" i="41"/>
  <c r="J222" i="41"/>
  <c r="I222" i="41"/>
  <c r="G222" i="41"/>
  <c r="F222" i="41"/>
  <c r="V218" i="41"/>
  <c r="U218" i="41"/>
  <c r="S218" i="41"/>
  <c r="R218" i="41"/>
  <c r="K218" i="41"/>
  <c r="J218" i="41"/>
  <c r="I218" i="41"/>
  <c r="H218" i="41"/>
  <c r="G218" i="41"/>
  <c r="F218" i="41"/>
  <c r="V217" i="41"/>
  <c r="U217" i="41"/>
  <c r="S217" i="41"/>
  <c r="R217" i="41"/>
  <c r="K217" i="41"/>
  <c r="J217" i="41"/>
  <c r="I217" i="41"/>
  <c r="H217" i="41"/>
  <c r="G217" i="41"/>
  <c r="F217" i="41"/>
  <c r="X216" i="41"/>
  <c r="V216" i="41"/>
  <c r="U216" i="41"/>
  <c r="S216" i="41"/>
  <c r="R216" i="41"/>
  <c r="M216" i="41"/>
  <c r="L216" i="41"/>
  <c r="K216" i="41"/>
  <c r="J216" i="41"/>
  <c r="I216" i="41"/>
  <c r="H216" i="41"/>
  <c r="G216" i="41"/>
  <c r="F216" i="41"/>
  <c r="V211" i="41"/>
  <c r="U211" i="41"/>
  <c r="S211" i="41"/>
  <c r="R211" i="41"/>
  <c r="J211" i="41"/>
  <c r="I211" i="41"/>
  <c r="G211" i="41"/>
  <c r="F211" i="41"/>
  <c r="V210" i="41"/>
  <c r="U210" i="41"/>
  <c r="S210" i="41"/>
  <c r="R210" i="41"/>
  <c r="J210" i="41"/>
  <c r="I210" i="41"/>
  <c r="G210" i="41"/>
  <c r="F210" i="41"/>
  <c r="X209" i="41"/>
  <c r="V209" i="41"/>
  <c r="U209" i="41"/>
  <c r="S209" i="41"/>
  <c r="R209" i="41"/>
  <c r="L209" i="41"/>
  <c r="J209" i="41"/>
  <c r="I209" i="41"/>
  <c r="G209" i="41"/>
  <c r="F209" i="41"/>
  <c r="V205" i="41"/>
  <c r="U205" i="41"/>
  <c r="S205" i="41"/>
  <c r="R205" i="41"/>
  <c r="K205" i="41"/>
  <c r="J205" i="41"/>
  <c r="I205" i="41"/>
  <c r="H205" i="41"/>
  <c r="G205" i="41"/>
  <c r="F205" i="41"/>
  <c r="V204" i="41"/>
  <c r="U204" i="41"/>
  <c r="S204" i="41"/>
  <c r="R204" i="41"/>
  <c r="K204" i="41"/>
  <c r="J204" i="41"/>
  <c r="I204" i="41"/>
  <c r="H204" i="41"/>
  <c r="G204" i="41"/>
  <c r="F204" i="41"/>
  <c r="X203" i="41"/>
  <c r="V203" i="41"/>
  <c r="U203" i="41"/>
  <c r="S203" i="41"/>
  <c r="R203" i="41"/>
  <c r="M203" i="41"/>
  <c r="L203" i="41"/>
  <c r="K203" i="41"/>
  <c r="J203" i="41"/>
  <c r="I203" i="41"/>
  <c r="H203" i="41"/>
  <c r="G203" i="41"/>
  <c r="F203" i="41"/>
  <c r="V198" i="41"/>
  <c r="U198" i="41"/>
  <c r="S198" i="41"/>
  <c r="R198" i="41"/>
  <c r="J198" i="41"/>
  <c r="I198" i="41"/>
  <c r="G198" i="41"/>
  <c r="F198" i="41"/>
  <c r="V197" i="41"/>
  <c r="U197" i="41"/>
  <c r="S197" i="41"/>
  <c r="R197" i="41"/>
  <c r="J197" i="41"/>
  <c r="I197" i="41"/>
  <c r="G197" i="41"/>
  <c r="F197" i="41"/>
  <c r="X196" i="41"/>
  <c r="V196" i="41"/>
  <c r="U196" i="41"/>
  <c r="S196" i="41"/>
  <c r="R196" i="41"/>
  <c r="L196" i="41"/>
  <c r="J196" i="41"/>
  <c r="I196" i="41"/>
  <c r="G196" i="41"/>
  <c r="F196" i="41"/>
  <c r="V192" i="41"/>
  <c r="U192" i="41"/>
  <c r="S192" i="41"/>
  <c r="R192" i="41"/>
  <c r="K192" i="41"/>
  <c r="J192" i="41"/>
  <c r="I192" i="41"/>
  <c r="H192" i="41"/>
  <c r="G192" i="41"/>
  <c r="F192" i="41"/>
  <c r="V191" i="41"/>
  <c r="U191" i="41"/>
  <c r="S191" i="41"/>
  <c r="R191" i="41"/>
  <c r="K191" i="41"/>
  <c r="J191" i="41"/>
  <c r="I191" i="41"/>
  <c r="H191" i="41"/>
  <c r="G191" i="41"/>
  <c r="F191" i="41"/>
  <c r="X190" i="41"/>
  <c r="V190" i="41"/>
  <c r="U190" i="41"/>
  <c r="S190" i="41"/>
  <c r="R190" i="41"/>
  <c r="M190" i="41"/>
  <c r="L190" i="41"/>
  <c r="K190" i="41"/>
  <c r="J190" i="41"/>
  <c r="I190" i="41"/>
  <c r="H190" i="41"/>
  <c r="G190" i="41"/>
  <c r="F190" i="41"/>
  <c r="V185" i="41"/>
  <c r="U185" i="41"/>
  <c r="S185" i="41"/>
  <c r="R185" i="41"/>
  <c r="J185" i="41"/>
  <c r="I185" i="41"/>
  <c r="G185" i="41"/>
  <c r="F185" i="41"/>
  <c r="V184" i="41"/>
  <c r="U184" i="41"/>
  <c r="S184" i="41"/>
  <c r="R184" i="41"/>
  <c r="J184" i="41"/>
  <c r="I184" i="41"/>
  <c r="G184" i="41"/>
  <c r="F184" i="41"/>
  <c r="X183" i="41"/>
  <c r="V183" i="41"/>
  <c r="U183" i="41"/>
  <c r="S183" i="41"/>
  <c r="R183" i="41"/>
  <c r="L183" i="41"/>
  <c r="J183" i="41"/>
  <c r="I183" i="41"/>
  <c r="G183" i="41"/>
  <c r="F183" i="41"/>
  <c r="V179" i="41"/>
  <c r="U179" i="41"/>
  <c r="S179" i="41"/>
  <c r="R179" i="41"/>
  <c r="K179" i="41"/>
  <c r="J179" i="41"/>
  <c r="I179" i="41"/>
  <c r="H179" i="41"/>
  <c r="G179" i="41"/>
  <c r="F179" i="41"/>
  <c r="V178" i="41"/>
  <c r="U178" i="41"/>
  <c r="S178" i="41"/>
  <c r="R178" i="41"/>
  <c r="K178" i="41"/>
  <c r="J178" i="41"/>
  <c r="I178" i="41"/>
  <c r="H178" i="41"/>
  <c r="G178" i="41"/>
  <c r="F178" i="41"/>
  <c r="X177" i="41"/>
  <c r="V177" i="41"/>
  <c r="U177" i="41"/>
  <c r="S177" i="41"/>
  <c r="R177" i="41"/>
  <c r="M177" i="41"/>
  <c r="L177" i="41"/>
  <c r="K177" i="41"/>
  <c r="J177" i="41"/>
  <c r="I177" i="41"/>
  <c r="H177" i="41"/>
  <c r="G177" i="41"/>
  <c r="F177" i="41"/>
  <c r="V172" i="41"/>
  <c r="U172" i="41"/>
  <c r="S172" i="41"/>
  <c r="R172" i="41"/>
  <c r="J172" i="41"/>
  <c r="I172" i="41"/>
  <c r="G172" i="41"/>
  <c r="F172" i="41"/>
  <c r="V171" i="41"/>
  <c r="U171" i="41"/>
  <c r="S171" i="41"/>
  <c r="R171" i="41"/>
  <c r="J171" i="41"/>
  <c r="I171" i="41"/>
  <c r="G171" i="41"/>
  <c r="F171" i="41"/>
  <c r="X170" i="41"/>
  <c r="V170" i="41"/>
  <c r="U170" i="41"/>
  <c r="S170" i="41"/>
  <c r="R170" i="41"/>
  <c r="L170" i="41"/>
  <c r="J170" i="41"/>
  <c r="I170" i="41"/>
  <c r="G170" i="41"/>
  <c r="F170" i="41"/>
  <c r="V166" i="41"/>
  <c r="U166" i="41"/>
  <c r="S166" i="41"/>
  <c r="R166" i="41"/>
  <c r="K166" i="41"/>
  <c r="J166" i="41"/>
  <c r="I166" i="41"/>
  <c r="H166" i="41"/>
  <c r="G166" i="41"/>
  <c r="F166" i="41"/>
  <c r="V165" i="41"/>
  <c r="U165" i="41"/>
  <c r="S165" i="41"/>
  <c r="R165" i="41"/>
  <c r="K165" i="41"/>
  <c r="J165" i="41"/>
  <c r="I165" i="41"/>
  <c r="H165" i="41"/>
  <c r="G165" i="41"/>
  <c r="F165" i="41"/>
  <c r="X164" i="41"/>
  <c r="V164" i="41"/>
  <c r="U164" i="41"/>
  <c r="S164" i="41"/>
  <c r="R164" i="41"/>
  <c r="M164" i="41"/>
  <c r="L164" i="41"/>
  <c r="K164" i="41"/>
  <c r="J164" i="41"/>
  <c r="I164" i="41"/>
  <c r="H164" i="41"/>
  <c r="G164" i="41"/>
  <c r="F164" i="41"/>
  <c r="V159" i="41"/>
  <c r="U159" i="41"/>
  <c r="S159" i="41"/>
  <c r="R159" i="41"/>
  <c r="J159" i="41"/>
  <c r="I159" i="41"/>
  <c r="G159" i="41"/>
  <c r="F159" i="41"/>
  <c r="V158" i="41"/>
  <c r="U158" i="41"/>
  <c r="S158" i="41"/>
  <c r="R158" i="41"/>
  <c r="J158" i="41"/>
  <c r="I158" i="41"/>
  <c r="G158" i="41"/>
  <c r="F158" i="41"/>
  <c r="X157" i="41"/>
  <c r="V157" i="41"/>
  <c r="U157" i="41"/>
  <c r="S157" i="41"/>
  <c r="R157" i="41"/>
  <c r="L157" i="41"/>
  <c r="J157" i="41"/>
  <c r="I157" i="41"/>
  <c r="G157" i="41"/>
  <c r="F157" i="41"/>
  <c r="V153" i="41"/>
  <c r="U153" i="41"/>
  <c r="S153" i="41"/>
  <c r="R153" i="41"/>
  <c r="K153" i="41"/>
  <c r="J153" i="41"/>
  <c r="I153" i="41"/>
  <c r="H153" i="41"/>
  <c r="G153" i="41"/>
  <c r="F153" i="41"/>
  <c r="V152" i="41"/>
  <c r="U152" i="41"/>
  <c r="S152" i="41"/>
  <c r="R152" i="41"/>
  <c r="K152" i="41"/>
  <c r="J152" i="41"/>
  <c r="I152" i="41"/>
  <c r="H152" i="41"/>
  <c r="G152" i="41"/>
  <c r="F152" i="41"/>
  <c r="X151" i="41"/>
  <c r="V151" i="41"/>
  <c r="U151" i="41"/>
  <c r="S151" i="41"/>
  <c r="R151" i="41"/>
  <c r="M151" i="41"/>
  <c r="L151" i="41"/>
  <c r="K151" i="41"/>
  <c r="J151" i="41"/>
  <c r="I151" i="41"/>
  <c r="H151" i="41"/>
  <c r="G151" i="41"/>
  <c r="F151" i="41"/>
  <c r="V146" i="41"/>
  <c r="U146" i="41"/>
  <c r="S146" i="41"/>
  <c r="R146" i="41"/>
  <c r="J146" i="41"/>
  <c r="I146" i="41"/>
  <c r="G146" i="41"/>
  <c r="F146" i="41"/>
  <c r="V145" i="41"/>
  <c r="U145" i="41"/>
  <c r="S145" i="41"/>
  <c r="R145" i="41"/>
  <c r="J145" i="41"/>
  <c r="I145" i="41"/>
  <c r="G145" i="41"/>
  <c r="F145" i="41"/>
  <c r="X144" i="41"/>
  <c r="V144" i="41"/>
  <c r="U144" i="41"/>
  <c r="S144" i="41"/>
  <c r="R144" i="41"/>
  <c r="L144" i="41"/>
  <c r="J144" i="41"/>
  <c r="I144" i="41"/>
  <c r="G144" i="41"/>
  <c r="F144" i="41"/>
  <c r="V140" i="41"/>
  <c r="U140" i="41"/>
  <c r="S140" i="41"/>
  <c r="R140" i="41"/>
  <c r="K140" i="41"/>
  <c r="J140" i="41"/>
  <c r="I140" i="41"/>
  <c r="H140" i="41"/>
  <c r="G140" i="41"/>
  <c r="F140" i="41"/>
  <c r="V139" i="41"/>
  <c r="U139" i="41"/>
  <c r="S139" i="41"/>
  <c r="R139" i="41"/>
  <c r="K139" i="41"/>
  <c r="J139" i="41"/>
  <c r="I139" i="41"/>
  <c r="H139" i="41"/>
  <c r="G139" i="41"/>
  <c r="F139" i="41"/>
  <c r="X138" i="41"/>
  <c r="V138" i="41"/>
  <c r="U138" i="41"/>
  <c r="S138" i="41"/>
  <c r="R138" i="41"/>
  <c r="M138" i="41"/>
  <c r="L138" i="41"/>
  <c r="K138" i="41"/>
  <c r="J138" i="41"/>
  <c r="I138" i="41"/>
  <c r="H138" i="41"/>
  <c r="G138" i="41"/>
  <c r="F138" i="41"/>
  <c r="V133" i="41"/>
  <c r="U133" i="41"/>
  <c r="S133" i="41"/>
  <c r="R133" i="41"/>
  <c r="J133" i="41"/>
  <c r="I133" i="41"/>
  <c r="G133" i="41"/>
  <c r="F133" i="41"/>
  <c r="V132" i="41"/>
  <c r="U132" i="41"/>
  <c r="S132" i="41"/>
  <c r="R132" i="41"/>
  <c r="J132" i="41"/>
  <c r="I132" i="41"/>
  <c r="G132" i="41"/>
  <c r="F132" i="41"/>
  <c r="X131" i="41"/>
  <c r="V131" i="41"/>
  <c r="U131" i="41"/>
  <c r="S131" i="41"/>
  <c r="R131" i="41"/>
  <c r="L131" i="41"/>
  <c r="J131" i="41"/>
  <c r="I131" i="41"/>
  <c r="G131" i="41"/>
  <c r="F131" i="41"/>
  <c r="V127" i="41"/>
  <c r="U127" i="41"/>
  <c r="S127" i="41"/>
  <c r="R127" i="41"/>
  <c r="K127" i="41"/>
  <c r="J127" i="41"/>
  <c r="I127" i="41"/>
  <c r="H127" i="41"/>
  <c r="G127" i="41"/>
  <c r="F127" i="41"/>
  <c r="V126" i="41"/>
  <c r="U126" i="41"/>
  <c r="S126" i="41"/>
  <c r="R126" i="41"/>
  <c r="K126" i="41"/>
  <c r="J126" i="41"/>
  <c r="I126" i="41"/>
  <c r="H126" i="41"/>
  <c r="G126" i="41"/>
  <c r="F126" i="41"/>
  <c r="X125" i="41"/>
  <c r="V125" i="41"/>
  <c r="U125" i="41"/>
  <c r="S125" i="41"/>
  <c r="R125" i="41"/>
  <c r="M125" i="41"/>
  <c r="L125" i="41"/>
  <c r="K125" i="41"/>
  <c r="J125" i="41"/>
  <c r="I125" i="41"/>
  <c r="H125" i="41"/>
  <c r="G125" i="41"/>
  <c r="F125" i="41"/>
  <c r="V120" i="41"/>
  <c r="U120" i="41"/>
  <c r="S120" i="41"/>
  <c r="R120" i="41"/>
  <c r="J120" i="41"/>
  <c r="I120" i="41"/>
  <c r="G120" i="41"/>
  <c r="F120" i="41"/>
  <c r="V119" i="41"/>
  <c r="U119" i="41"/>
  <c r="S119" i="41"/>
  <c r="R119" i="41"/>
  <c r="J119" i="41"/>
  <c r="I119" i="41"/>
  <c r="G119" i="41"/>
  <c r="F119" i="41"/>
  <c r="X118" i="41"/>
  <c r="V118" i="41"/>
  <c r="U118" i="41"/>
  <c r="S118" i="41"/>
  <c r="R118" i="41"/>
  <c r="L118" i="41"/>
  <c r="J118" i="41"/>
  <c r="I118" i="41"/>
  <c r="G118" i="41"/>
  <c r="F118" i="41"/>
  <c r="V114" i="41"/>
  <c r="U114" i="41"/>
  <c r="S114" i="41"/>
  <c r="R114" i="41"/>
  <c r="K114" i="41"/>
  <c r="J114" i="41"/>
  <c r="I114" i="41"/>
  <c r="H114" i="41"/>
  <c r="G114" i="41"/>
  <c r="F114" i="41"/>
  <c r="V113" i="41"/>
  <c r="U113" i="41"/>
  <c r="S113" i="41"/>
  <c r="R113" i="41"/>
  <c r="K113" i="41"/>
  <c r="J113" i="41"/>
  <c r="I113" i="41"/>
  <c r="H113" i="41"/>
  <c r="G113" i="41"/>
  <c r="F113" i="41"/>
  <c r="X112" i="41"/>
  <c r="V112" i="41"/>
  <c r="U112" i="41"/>
  <c r="S112" i="41"/>
  <c r="R112" i="41"/>
  <c r="M112" i="41"/>
  <c r="L112" i="41"/>
  <c r="K112" i="41"/>
  <c r="J112" i="41"/>
  <c r="I112" i="41"/>
  <c r="H112" i="41"/>
  <c r="G112" i="41"/>
  <c r="F112" i="41"/>
  <c r="V107" i="41"/>
  <c r="U107" i="41"/>
  <c r="S107" i="41"/>
  <c r="R107" i="41"/>
  <c r="J107" i="41"/>
  <c r="I107" i="41"/>
  <c r="G107" i="41"/>
  <c r="F107" i="41"/>
  <c r="V106" i="41"/>
  <c r="U106" i="41"/>
  <c r="S106" i="41"/>
  <c r="R106" i="41"/>
  <c r="J106" i="41"/>
  <c r="I106" i="41"/>
  <c r="G106" i="41"/>
  <c r="F106" i="41"/>
  <c r="X105" i="41"/>
  <c r="V105" i="41"/>
  <c r="U105" i="41"/>
  <c r="S105" i="41"/>
  <c r="R105" i="41"/>
  <c r="L105" i="41"/>
  <c r="J105" i="41"/>
  <c r="I105" i="41"/>
  <c r="G105" i="41"/>
  <c r="F105" i="41"/>
  <c r="V101" i="41"/>
  <c r="U101" i="41"/>
  <c r="S101" i="41"/>
  <c r="R101" i="41"/>
  <c r="K101" i="41"/>
  <c r="J101" i="41"/>
  <c r="I101" i="41"/>
  <c r="H101" i="41"/>
  <c r="G101" i="41"/>
  <c r="F101" i="41"/>
  <c r="V100" i="41"/>
  <c r="U100" i="41"/>
  <c r="S100" i="41"/>
  <c r="R100" i="41"/>
  <c r="K100" i="41"/>
  <c r="J100" i="41"/>
  <c r="I100" i="41"/>
  <c r="H100" i="41"/>
  <c r="G100" i="41"/>
  <c r="F100" i="41"/>
  <c r="X99" i="41"/>
  <c r="V99" i="41"/>
  <c r="U99" i="41"/>
  <c r="S99" i="41"/>
  <c r="R99" i="41"/>
  <c r="M99" i="41"/>
  <c r="L99" i="41"/>
  <c r="K99" i="41"/>
  <c r="J99" i="41"/>
  <c r="I99" i="41"/>
  <c r="H99" i="41"/>
  <c r="G99" i="41"/>
  <c r="F99" i="41"/>
  <c r="V94" i="41"/>
  <c r="U94" i="41"/>
  <c r="S94" i="41"/>
  <c r="R94" i="41"/>
  <c r="J94" i="41"/>
  <c r="I94" i="41"/>
  <c r="G94" i="41"/>
  <c r="F94" i="41"/>
  <c r="V93" i="41"/>
  <c r="U93" i="41"/>
  <c r="S93" i="41"/>
  <c r="R93" i="41"/>
  <c r="J93" i="41"/>
  <c r="I93" i="41"/>
  <c r="G93" i="41"/>
  <c r="F93" i="41"/>
  <c r="X92" i="41"/>
  <c r="V92" i="41"/>
  <c r="U92" i="41"/>
  <c r="S92" i="41"/>
  <c r="R92" i="41"/>
  <c r="L92" i="41"/>
  <c r="J92" i="41"/>
  <c r="I92" i="41"/>
  <c r="G92" i="41"/>
  <c r="F92" i="41"/>
  <c r="V88" i="41"/>
  <c r="U88" i="41"/>
  <c r="S88" i="41"/>
  <c r="R88" i="41"/>
  <c r="K88" i="41"/>
  <c r="J88" i="41"/>
  <c r="I88" i="41"/>
  <c r="H88" i="41"/>
  <c r="G88" i="41"/>
  <c r="F88" i="41"/>
  <c r="V87" i="41"/>
  <c r="U87" i="41"/>
  <c r="S87" i="41"/>
  <c r="R87" i="41"/>
  <c r="K87" i="41"/>
  <c r="J87" i="41"/>
  <c r="I87" i="41"/>
  <c r="H87" i="41"/>
  <c r="G87" i="41"/>
  <c r="F87" i="41"/>
  <c r="X86" i="41"/>
  <c r="V86" i="41"/>
  <c r="U86" i="41"/>
  <c r="S86" i="41"/>
  <c r="R86" i="41"/>
  <c r="M86" i="41"/>
  <c r="L86" i="41"/>
  <c r="K86" i="41"/>
  <c r="J86" i="41"/>
  <c r="I86" i="41"/>
  <c r="H86" i="41"/>
  <c r="G86" i="41"/>
  <c r="F86" i="41"/>
  <c r="V81" i="41"/>
  <c r="U81" i="41"/>
  <c r="S81" i="41"/>
  <c r="R81" i="41"/>
  <c r="J81" i="41"/>
  <c r="I81" i="41"/>
  <c r="G81" i="41"/>
  <c r="F81" i="41"/>
  <c r="V80" i="41"/>
  <c r="U80" i="41"/>
  <c r="S80" i="41"/>
  <c r="R80" i="41"/>
  <c r="J80" i="41"/>
  <c r="I80" i="41"/>
  <c r="G80" i="41"/>
  <c r="F80" i="41"/>
  <c r="X79" i="41"/>
  <c r="V79" i="41"/>
  <c r="U79" i="41"/>
  <c r="S79" i="41"/>
  <c r="R79" i="41"/>
  <c r="L79" i="41"/>
  <c r="J79" i="41"/>
  <c r="I79" i="41"/>
  <c r="G79" i="41"/>
  <c r="F79" i="41"/>
  <c r="V75" i="41"/>
  <c r="U75" i="41"/>
  <c r="S75" i="41"/>
  <c r="R75" i="41"/>
  <c r="K75" i="41"/>
  <c r="J75" i="41"/>
  <c r="I75" i="41"/>
  <c r="H75" i="41"/>
  <c r="G75" i="41"/>
  <c r="F75" i="41"/>
  <c r="V74" i="41"/>
  <c r="U74" i="41"/>
  <c r="S74" i="41"/>
  <c r="R74" i="41"/>
  <c r="K74" i="41"/>
  <c r="J74" i="41"/>
  <c r="I74" i="41"/>
  <c r="H74" i="41"/>
  <c r="G74" i="41"/>
  <c r="F74" i="41"/>
  <c r="X73" i="41"/>
  <c r="V73" i="41"/>
  <c r="U73" i="41"/>
  <c r="S73" i="41"/>
  <c r="R73" i="41"/>
  <c r="M73" i="41"/>
  <c r="L73" i="41"/>
  <c r="K73" i="41"/>
  <c r="J73" i="41"/>
  <c r="I73" i="41"/>
  <c r="H73" i="41"/>
  <c r="G73" i="41"/>
  <c r="F73" i="41"/>
  <c r="V263" i="54"/>
  <c r="U263" i="54"/>
  <c r="S263" i="54"/>
  <c r="R263" i="54"/>
  <c r="J263" i="54"/>
  <c r="I263" i="54"/>
  <c r="G263" i="54"/>
  <c r="F263" i="54"/>
  <c r="V262" i="54"/>
  <c r="U262" i="54"/>
  <c r="S262" i="54"/>
  <c r="R262" i="54"/>
  <c r="J262" i="54"/>
  <c r="I262" i="54"/>
  <c r="G262" i="54"/>
  <c r="F262" i="54"/>
  <c r="X261" i="54"/>
  <c r="V261" i="54"/>
  <c r="U261" i="54"/>
  <c r="S261" i="54"/>
  <c r="R261" i="54"/>
  <c r="L261" i="54"/>
  <c r="J261" i="54"/>
  <c r="I261" i="54"/>
  <c r="G261" i="54"/>
  <c r="F261" i="54"/>
  <c r="V257" i="54"/>
  <c r="U257" i="54"/>
  <c r="S257" i="54"/>
  <c r="R257" i="54"/>
  <c r="K257" i="54"/>
  <c r="J257" i="54"/>
  <c r="I257" i="54"/>
  <c r="H257" i="54"/>
  <c r="G257" i="54"/>
  <c r="F257" i="54"/>
  <c r="V256" i="54"/>
  <c r="U256" i="54"/>
  <c r="S256" i="54"/>
  <c r="R256" i="54"/>
  <c r="K256" i="54"/>
  <c r="J256" i="54"/>
  <c r="I256" i="54"/>
  <c r="H256" i="54"/>
  <c r="G256" i="54"/>
  <c r="F256" i="54"/>
  <c r="X255" i="54"/>
  <c r="V255" i="54"/>
  <c r="U255" i="54"/>
  <c r="S255" i="54"/>
  <c r="R255" i="54"/>
  <c r="M255" i="54"/>
  <c r="L255" i="54"/>
  <c r="K255" i="54"/>
  <c r="J255" i="54"/>
  <c r="I255" i="54"/>
  <c r="H255" i="54"/>
  <c r="G255" i="54"/>
  <c r="F255" i="54"/>
  <c r="V250" i="54"/>
  <c r="U250" i="54"/>
  <c r="S250" i="54"/>
  <c r="R250" i="54"/>
  <c r="J250" i="54"/>
  <c r="I250" i="54"/>
  <c r="G250" i="54"/>
  <c r="F250" i="54"/>
  <c r="V249" i="54"/>
  <c r="U249" i="54"/>
  <c r="S249" i="54"/>
  <c r="R249" i="54"/>
  <c r="J249" i="54"/>
  <c r="I249" i="54"/>
  <c r="G249" i="54"/>
  <c r="F249" i="54"/>
  <c r="X248" i="54"/>
  <c r="V248" i="54"/>
  <c r="U248" i="54"/>
  <c r="S248" i="54"/>
  <c r="R248" i="54"/>
  <c r="L248" i="54"/>
  <c r="J248" i="54"/>
  <c r="I248" i="54"/>
  <c r="G248" i="54"/>
  <c r="F248" i="54"/>
  <c r="V244" i="54"/>
  <c r="U244" i="54"/>
  <c r="S244" i="54"/>
  <c r="R244" i="54"/>
  <c r="K244" i="54"/>
  <c r="J244" i="54"/>
  <c r="I244" i="54"/>
  <c r="H244" i="54"/>
  <c r="G244" i="54"/>
  <c r="F244" i="54"/>
  <c r="V243" i="54"/>
  <c r="U243" i="54"/>
  <c r="S243" i="54"/>
  <c r="R243" i="54"/>
  <c r="K243" i="54"/>
  <c r="J243" i="54"/>
  <c r="I243" i="54"/>
  <c r="H243" i="54"/>
  <c r="G243" i="54"/>
  <c r="F243" i="54"/>
  <c r="X242" i="54"/>
  <c r="V242" i="54"/>
  <c r="U242" i="54"/>
  <c r="S242" i="54"/>
  <c r="R242" i="54"/>
  <c r="M242" i="54"/>
  <c r="L242" i="54"/>
  <c r="K242" i="54"/>
  <c r="J242" i="54"/>
  <c r="I242" i="54"/>
  <c r="H242" i="54"/>
  <c r="G242" i="54"/>
  <c r="F242" i="54"/>
  <c r="V237" i="54"/>
  <c r="U237" i="54"/>
  <c r="S237" i="54"/>
  <c r="R237" i="54"/>
  <c r="J237" i="54"/>
  <c r="I237" i="54"/>
  <c r="G237" i="54"/>
  <c r="F237" i="54"/>
  <c r="V236" i="54"/>
  <c r="U236" i="54"/>
  <c r="S236" i="54"/>
  <c r="R236" i="54"/>
  <c r="J236" i="54"/>
  <c r="I236" i="54"/>
  <c r="G236" i="54"/>
  <c r="F236" i="54"/>
  <c r="X235" i="54"/>
  <c r="V235" i="54"/>
  <c r="U235" i="54"/>
  <c r="S235" i="54"/>
  <c r="R235" i="54"/>
  <c r="L235" i="54"/>
  <c r="J235" i="54"/>
  <c r="I235" i="54"/>
  <c r="G235" i="54"/>
  <c r="F235" i="54"/>
  <c r="V231" i="54"/>
  <c r="U231" i="54"/>
  <c r="S231" i="54"/>
  <c r="R231" i="54"/>
  <c r="K231" i="54"/>
  <c r="J231" i="54"/>
  <c r="I231" i="54"/>
  <c r="H231" i="54"/>
  <c r="G231" i="54"/>
  <c r="F231" i="54"/>
  <c r="V230" i="54"/>
  <c r="U230" i="54"/>
  <c r="S230" i="54"/>
  <c r="R230" i="54"/>
  <c r="K230" i="54"/>
  <c r="J230" i="54"/>
  <c r="I230" i="54"/>
  <c r="H230" i="54"/>
  <c r="G230" i="54"/>
  <c r="F230" i="54"/>
  <c r="X229" i="54"/>
  <c r="V229" i="54"/>
  <c r="U229" i="54"/>
  <c r="S229" i="54"/>
  <c r="R229" i="54"/>
  <c r="M229" i="54"/>
  <c r="L229" i="54"/>
  <c r="K229" i="54"/>
  <c r="J229" i="54"/>
  <c r="I229" i="54"/>
  <c r="H229" i="54"/>
  <c r="G229" i="54"/>
  <c r="F229" i="54"/>
  <c r="V224" i="54"/>
  <c r="U224" i="54"/>
  <c r="S224" i="54"/>
  <c r="R224" i="54"/>
  <c r="J224" i="54"/>
  <c r="I224" i="54"/>
  <c r="G224" i="54"/>
  <c r="F224" i="54"/>
  <c r="V223" i="54"/>
  <c r="U223" i="54"/>
  <c r="S223" i="54"/>
  <c r="R223" i="54"/>
  <c r="J223" i="54"/>
  <c r="I223" i="54"/>
  <c r="G223" i="54"/>
  <c r="F223" i="54"/>
  <c r="X222" i="54"/>
  <c r="V222" i="54"/>
  <c r="U222" i="54"/>
  <c r="S222" i="54"/>
  <c r="R222" i="54"/>
  <c r="L222" i="54"/>
  <c r="J222" i="54"/>
  <c r="I222" i="54"/>
  <c r="G222" i="54"/>
  <c r="F222" i="54"/>
  <c r="V218" i="54"/>
  <c r="U218" i="54"/>
  <c r="S218" i="54"/>
  <c r="R218" i="54"/>
  <c r="K218" i="54"/>
  <c r="J218" i="54"/>
  <c r="I218" i="54"/>
  <c r="H218" i="54"/>
  <c r="G218" i="54"/>
  <c r="F218" i="54"/>
  <c r="V217" i="54"/>
  <c r="U217" i="54"/>
  <c r="S217" i="54"/>
  <c r="R217" i="54"/>
  <c r="K217" i="54"/>
  <c r="J217" i="54"/>
  <c r="I217" i="54"/>
  <c r="H217" i="54"/>
  <c r="G217" i="54"/>
  <c r="F217" i="54"/>
  <c r="X216" i="54"/>
  <c r="V216" i="54"/>
  <c r="U216" i="54"/>
  <c r="S216" i="54"/>
  <c r="R216" i="54"/>
  <c r="M216" i="54"/>
  <c r="L216" i="54"/>
  <c r="K216" i="54"/>
  <c r="J216" i="54"/>
  <c r="I216" i="54"/>
  <c r="H216" i="54"/>
  <c r="G216" i="54"/>
  <c r="F216" i="54"/>
  <c r="V211" i="54"/>
  <c r="U211" i="54"/>
  <c r="S211" i="54"/>
  <c r="R211" i="54"/>
  <c r="J211" i="54"/>
  <c r="I211" i="54"/>
  <c r="G211" i="54"/>
  <c r="F211" i="54"/>
  <c r="V210" i="54"/>
  <c r="U210" i="54"/>
  <c r="S210" i="54"/>
  <c r="R210" i="54"/>
  <c r="J210" i="54"/>
  <c r="I210" i="54"/>
  <c r="G210" i="54"/>
  <c r="F210" i="54"/>
  <c r="X209" i="54"/>
  <c r="V209" i="54"/>
  <c r="U209" i="54"/>
  <c r="S209" i="54"/>
  <c r="R209" i="54"/>
  <c r="L209" i="54"/>
  <c r="J209" i="54"/>
  <c r="I209" i="54"/>
  <c r="G209" i="54"/>
  <c r="F209" i="54"/>
  <c r="V205" i="54"/>
  <c r="U205" i="54"/>
  <c r="S205" i="54"/>
  <c r="R205" i="54"/>
  <c r="K205" i="54"/>
  <c r="J205" i="54"/>
  <c r="I205" i="54"/>
  <c r="H205" i="54"/>
  <c r="G205" i="54"/>
  <c r="F205" i="54"/>
  <c r="V204" i="54"/>
  <c r="U204" i="54"/>
  <c r="S204" i="54"/>
  <c r="R204" i="54"/>
  <c r="K204" i="54"/>
  <c r="J204" i="54"/>
  <c r="I204" i="54"/>
  <c r="H204" i="54"/>
  <c r="G204" i="54"/>
  <c r="F204" i="54"/>
  <c r="X203" i="54"/>
  <c r="V203" i="54"/>
  <c r="U203" i="54"/>
  <c r="S203" i="54"/>
  <c r="R203" i="54"/>
  <c r="M203" i="54"/>
  <c r="L203" i="54"/>
  <c r="K203" i="54"/>
  <c r="J203" i="54"/>
  <c r="I203" i="54"/>
  <c r="H203" i="54"/>
  <c r="G203" i="54"/>
  <c r="F203" i="54"/>
  <c r="V198" i="54"/>
  <c r="U198" i="54"/>
  <c r="S198" i="54"/>
  <c r="R198" i="54"/>
  <c r="J198" i="54"/>
  <c r="I198" i="54"/>
  <c r="G198" i="54"/>
  <c r="F198" i="54"/>
  <c r="V197" i="54"/>
  <c r="U197" i="54"/>
  <c r="S197" i="54"/>
  <c r="R197" i="54"/>
  <c r="J197" i="54"/>
  <c r="I197" i="54"/>
  <c r="G197" i="54"/>
  <c r="F197" i="54"/>
  <c r="X196" i="54"/>
  <c r="V196" i="54"/>
  <c r="U196" i="54"/>
  <c r="S196" i="54"/>
  <c r="R196" i="54"/>
  <c r="L196" i="54"/>
  <c r="J196" i="54"/>
  <c r="I196" i="54"/>
  <c r="G196" i="54"/>
  <c r="F196" i="54"/>
  <c r="V192" i="54"/>
  <c r="U192" i="54"/>
  <c r="S192" i="54"/>
  <c r="R192" i="54"/>
  <c r="K192" i="54"/>
  <c r="J192" i="54"/>
  <c r="I192" i="54"/>
  <c r="H192" i="54"/>
  <c r="G192" i="54"/>
  <c r="F192" i="54"/>
  <c r="V191" i="54"/>
  <c r="U191" i="54"/>
  <c r="S191" i="54"/>
  <c r="R191" i="54"/>
  <c r="K191" i="54"/>
  <c r="J191" i="54"/>
  <c r="I191" i="54"/>
  <c r="H191" i="54"/>
  <c r="G191" i="54"/>
  <c r="F191" i="54"/>
  <c r="X190" i="54"/>
  <c r="V190" i="54"/>
  <c r="U190" i="54"/>
  <c r="S190" i="54"/>
  <c r="R190" i="54"/>
  <c r="M190" i="54"/>
  <c r="L190" i="54"/>
  <c r="K190" i="54"/>
  <c r="J190" i="54"/>
  <c r="I190" i="54"/>
  <c r="H190" i="54"/>
  <c r="G190" i="54"/>
  <c r="F190" i="54"/>
  <c r="V185" i="54"/>
  <c r="U185" i="54"/>
  <c r="S185" i="54"/>
  <c r="R185" i="54"/>
  <c r="J185" i="54"/>
  <c r="I185" i="54"/>
  <c r="G185" i="54"/>
  <c r="F185" i="54"/>
  <c r="V184" i="54"/>
  <c r="U184" i="54"/>
  <c r="S184" i="54"/>
  <c r="R184" i="54"/>
  <c r="J184" i="54"/>
  <c r="I184" i="54"/>
  <c r="G184" i="54"/>
  <c r="F184" i="54"/>
  <c r="X183" i="54"/>
  <c r="V183" i="54"/>
  <c r="U183" i="54"/>
  <c r="S183" i="54"/>
  <c r="R183" i="54"/>
  <c r="L183" i="54"/>
  <c r="J183" i="54"/>
  <c r="I183" i="54"/>
  <c r="G183" i="54"/>
  <c r="F183" i="54"/>
  <c r="V179" i="54"/>
  <c r="U179" i="54"/>
  <c r="S179" i="54"/>
  <c r="R179" i="54"/>
  <c r="K179" i="54"/>
  <c r="J179" i="54"/>
  <c r="I179" i="54"/>
  <c r="H179" i="54"/>
  <c r="G179" i="54"/>
  <c r="F179" i="54"/>
  <c r="V178" i="54"/>
  <c r="U178" i="54"/>
  <c r="S178" i="54"/>
  <c r="R178" i="54"/>
  <c r="K178" i="54"/>
  <c r="J178" i="54"/>
  <c r="I178" i="54"/>
  <c r="H178" i="54"/>
  <c r="G178" i="54"/>
  <c r="F178" i="54"/>
  <c r="X177" i="54"/>
  <c r="V177" i="54"/>
  <c r="U177" i="54"/>
  <c r="S177" i="54"/>
  <c r="R177" i="54"/>
  <c r="M177" i="54"/>
  <c r="L177" i="54"/>
  <c r="K177" i="54"/>
  <c r="J177" i="54"/>
  <c r="I177" i="54"/>
  <c r="H177" i="54"/>
  <c r="G177" i="54"/>
  <c r="F177" i="54"/>
  <c r="V172" i="54"/>
  <c r="U172" i="54"/>
  <c r="S172" i="54"/>
  <c r="R172" i="54"/>
  <c r="J172" i="54"/>
  <c r="I172" i="54"/>
  <c r="G172" i="54"/>
  <c r="F172" i="54"/>
  <c r="V171" i="54"/>
  <c r="U171" i="54"/>
  <c r="S171" i="54"/>
  <c r="R171" i="54"/>
  <c r="J171" i="54"/>
  <c r="I171" i="54"/>
  <c r="G171" i="54"/>
  <c r="F171" i="54"/>
  <c r="X170" i="54"/>
  <c r="V170" i="54"/>
  <c r="U170" i="54"/>
  <c r="S170" i="54"/>
  <c r="R170" i="54"/>
  <c r="L170" i="54"/>
  <c r="J170" i="54"/>
  <c r="I170" i="54"/>
  <c r="G170" i="54"/>
  <c r="F170" i="54"/>
  <c r="V166" i="54"/>
  <c r="U166" i="54"/>
  <c r="S166" i="54"/>
  <c r="R166" i="54"/>
  <c r="K166" i="54"/>
  <c r="J166" i="54"/>
  <c r="I166" i="54"/>
  <c r="H166" i="54"/>
  <c r="G166" i="54"/>
  <c r="F166" i="54"/>
  <c r="V165" i="54"/>
  <c r="U165" i="54"/>
  <c r="S165" i="54"/>
  <c r="R165" i="54"/>
  <c r="K165" i="54"/>
  <c r="J165" i="54"/>
  <c r="I165" i="54"/>
  <c r="H165" i="54"/>
  <c r="G165" i="54"/>
  <c r="F165" i="54"/>
  <c r="X164" i="54"/>
  <c r="V164" i="54"/>
  <c r="U164" i="54"/>
  <c r="S164" i="54"/>
  <c r="R164" i="54"/>
  <c r="M164" i="54"/>
  <c r="L164" i="54"/>
  <c r="K164" i="54"/>
  <c r="J164" i="54"/>
  <c r="I164" i="54"/>
  <c r="H164" i="54"/>
  <c r="G164" i="54"/>
  <c r="F164" i="54"/>
  <c r="V159" i="54"/>
  <c r="U159" i="54"/>
  <c r="S159" i="54"/>
  <c r="R159" i="54"/>
  <c r="J159" i="54"/>
  <c r="I159" i="54"/>
  <c r="G159" i="54"/>
  <c r="F159" i="54"/>
  <c r="V158" i="54"/>
  <c r="U158" i="54"/>
  <c r="S158" i="54"/>
  <c r="R158" i="54"/>
  <c r="J158" i="54"/>
  <c r="I158" i="54"/>
  <c r="G158" i="54"/>
  <c r="F158" i="54"/>
  <c r="X157" i="54"/>
  <c r="V157" i="54"/>
  <c r="U157" i="54"/>
  <c r="S157" i="54"/>
  <c r="R157" i="54"/>
  <c r="L157" i="54"/>
  <c r="J157" i="54"/>
  <c r="I157" i="54"/>
  <c r="G157" i="54"/>
  <c r="F157" i="54"/>
  <c r="V153" i="54"/>
  <c r="U153" i="54"/>
  <c r="S153" i="54"/>
  <c r="R153" i="54"/>
  <c r="K153" i="54"/>
  <c r="J153" i="54"/>
  <c r="I153" i="54"/>
  <c r="H153" i="54"/>
  <c r="G153" i="54"/>
  <c r="F153" i="54"/>
  <c r="V152" i="54"/>
  <c r="U152" i="54"/>
  <c r="S152" i="54"/>
  <c r="R152" i="54"/>
  <c r="K152" i="54"/>
  <c r="J152" i="54"/>
  <c r="I152" i="54"/>
  <c r="H152" i="54"/>
  <c r="G152" i="54"/>
  <c r="F152" i="54"/>
  <c r="X151" i="54"/>
  <c r="V151" i="54"/>
  <c r="U151" i="54"/>
  <c r="S151" i="54"/>
  <c r="R151" i="54"/>
  <c r="M151" i="54"/>
  <c r="L151" i="54"/>
  <c r="K151" i="54"/>
  <c r="J151" i="54"/>
  <c r="I151" i="54"/>
  <c r="H151" i="54"/>
  <c r="G151" i="54"/>
  <c r="F151" i="54"/>
  <c r="V146" i="54"/>
  <c r="U146" i="54"/>
  <c r="S146" i="54"/>
  <c r="R146" i="54"/>
  <c r="J146" i="54"/>
  <c r="I146" i="54"/>
  <c r="G146" i="54"/>
  <c r="F146" i="54"/>
  <c r="V145" i="54"/>
  <c r="U145" i="54"/>
  <c r="S145" i="54"/>
  <c r="R145" i="54"/>
  <c r="J145" i="54"/>
  <c r="I145" i="54"/>
  <c r="G145" i="54"/>
  <c r="F145" i="54"/>
  <c r="X144" i="54"/>
  <c r="V144" i="54"/>
  <c r="U144" i="54"/>
  <c r="S144" i="54"/>
  <c r="R144" i="54"/>
  <c r="L144" i="54"/>
  <c r="J144" i="54"/>
  <c r="I144" i="54"/>
  <c r="G144" i="54"/>
  <c r="F144" i="54"/>
  <c r="V140" i="54"/>
  <c r="U140" i="54"/>
  <c r="S140" i="54"/>
  <c r="R140" i="54"/>
  <c r="K140" i="54"/>
  <c r="J140" i="54"/>
  <c r="I140" i="54"/>
  <c r="H140" i="54"/>
  <c r="G140" i="54"/>
  <c r="F140" i="54"/>
  <c r="V139" i="54"/>
  <c r="U139" i="54"/>
  <c r="S139" i="54"/>
  <c r="R139" i="54"/>
  <c r="K139" i="54"/>
  <c r="J139" i="54"/>
  <c r="I139" i="54"/>
  <c r="H139" i="54"/>
  <c r="G139" i="54"/>
  <c r="F139" i="54"/>
  <c r="X138" i="54"/>
  <c r="V138" i="54"/>
  <c r="U138" i="54"/>
  <c r="S138" i="54"/>
  <c r="R138" i="54"/>
  <c r="M138" i="54"/>
  <c r="L138" i="54"/>
  <c r="K138" i="54"/>
  <c r="J138" i="54"/>
  <c r="I138" i="54"/>
  <c r="H138" i="54"/>
  <c r="G138" i="54"/>
  <c r="F138" i="54"/>
  <c r="V133" i="54"/>
  <c r="U133" i="54"/>
  <c r="S133" i="54"/>
  <c r="R133" i="54"/>
  <c r="J133" i="54"/>
  <c r="I133" i="54"/>
  <c r="G133" i="54"/>
  <c r="F133" i="54"/>
  <c r="V132" i="54"/>
  <c r="U132" i="54"/>
  <c r="S132" i="54"/>
  <c r="R132" i="54"/>
  <c r="J132" i="54"/>
  <c r="I132" i="54"/>
  <c r="G132" i="54"/>
  <c r="F132" i="54"/>
  <c r="X131" i="54"/>
  <c r="V131" i="54"/>
  <c r="U131" i="54"/>
  <c r="S131" i="54"/>
  <c r="R131" i="54"/>
  <c r="L131" i="54"/>
  <c r="J131" i="54"/>
  <c r="I131" i="54"/>
  <c r="G131" i="54"/>
  <c r="F131" i="54"/>
  <c r="V127" i="54"/>
  <c r="U127" i="54"/>
  <c r="S127" i="54"/>
  <c r="R127" i="54"/>
  <c r="K127" i="54"/>
  <c r="J127" i="54"/>
  <c r="I127" i="54"/>
  <c r="H127" i="54"/>
  <c r="G127" i="54"/>
  <c r="F127" i="54"/>
  <c r="V126" i="54"/>
  <c r="U126" i="54"/>
  <c r="S126" i="54"/>
  <c r="R126" i="54"/>
  <c r="K126" i="54"/>
  <c r="J126" i="54"/>
  <c r="I126" i="54"/>
  <c r="H126" i="54"/>
  <c r="G126" i="54"/>
  <c r="F126" i="54"/>
  <c r="X125" i="54"/>
  <c r="V125" i="54"/>
  <c r="U125" i="54"/>
  <c r="S125" i="54"/>
  <c r="R125" i="54"/>
  <c r="M125" i="54"/>
  <c r="L125" i="54"/>
  <c r="K125" i="54"/>
  <c r="J125" i="54"/>
  <c r="I125" i="54"/>
  <c r="H125" i="54"/>
  <c r="G125" i="54"/>
  <c r="F125" i="54"/>
  <c r="V120" i="54"/>
  <c r="U120" i="54"/>
  <c r="S120" i="54"/>
  <c r="R120" i="54"/>
  <c r="J120" i="54"/>
  <c r="I120" i="54"/>
  <c r="G120" i="54"/>
  <c r="F120" i="54"/>
  <c r="V119" i="54"/>
  <c r="U119" i="54"/>
  <c r="S119" i="54"/>
  <c r="R119" i="54"/>
  <c r="J119" i="54"/>
  <c r="I119" i="54"/>
  <c r="G119" i="54"/>
  <c r="F119" i="54"/>
  <c r="X118" i="54"/>
  <c r="V118" i="54"/>
  <c r="U118" i="54"/>
  <c r="S118" i="54"/>
  <c r="R118" i="54"/>
  <c r="L118" i="54"/>
  <c r="J118" i="54"/>
  <c r="I118" i="54"/>
  <c r="G118" i="54"/>
  <c r="F118" i="54"/>
  <c r="V114" i="54"/>
  <c r="U114" i="54"/>
  <c r="S114" i="54"/>
  <c r="R114" i="54"/>
  <c r="K114" i="54"/>
  <c r="J114" i="54"/>
  <c r="I114" i="54"/>
  <c r="H114" i="54"/>
  <c r="G114" i="54"/>
  <c r="F114" i="54"/>
  <c r="V113" i="54"/>
  <c r="U113" i="54"/>
  <c r="S113" i="54"/>
  <c r="R113" i="54"/>
  <c r="K113" i="54"/>
  <c r="J113" i="54"/>
  <c r="I113" i="54"/>
  <c r="H113" i="54"/>
  <c r="G113" i="54"/>
  <c r="F113" i="54"/>
  <c r="X112" i="54"/>
  <c r="V112" i="54"/>
  <c r="U112" i="54"/>
  <c r="S112" i="54"/>
  <c r="R112" i="54"/>
  <c r="M112" i="54"/>
  <c r="L112" i="54"/>
  <c r="K112" i="54"/>
  <c r="J112" i="54"/>
  <c r="I112" i="54"/>
  <c r="H112" i="54"/>
  <c r="G112" i="54"/>
  <c r="F112" i="54"/>
  <c r="V107" i="54"/>
  <c r="U107" i="54"/>
  <c r="S107" i="54"/>
  <c r="R107" i="54"/>
  <c r="J107" i="54"/>
  <c r="I107" i="54"/>
  <c r="G107" i="54"/>
  <c r="F107" i="54"/>
  <c r="V106" i="54"/>
  <c r="U106" i="54"/>
  <c r="S106" i="54"/>
  <c r="R106" i="54"/>
  <c r="J106" i="54"/>
  <c r="I106" i="54"/>
  <c r="G106" i="54"/>
  <c r="F106" i="54"/>
  <c r="X105" i="54"/>
  <c r="V105" i="54"/>
  <c r="U105" i="54"/>
  <c r="S105" i="54"/>
  <c r="R105" i="54"/>
  <c r="L105" i="54"/>
  <c r="J105" i="54"/>
  <c r="I105" i="54"/>
  <c r="G105" i="54"/>
  <c r="F105" i="54"/>
  <c r="V101" i="54"/>
  <c r="U101" i="54"/>
  <c r="S101" i="54"/>
  <c r="R101" i="54"/>
  <c r="K101" i="54"/>
  <c r="J101" i="54"/>
  <c r="I101" i="54"/>
  <c r="H101" i="54"/>
  <c r="G101" i="54"/>
  <c r="F101" i="54"/>
  <c r="V100" i="54"/>
  <c r="U100" i="54"/>
  <c r="S100" i="54"/>
  <c r="R100" i="54"/>
  <c r="K100" i="54"/>
  <c r="J100" i="54"/>
  <c r="I100" i="54"/>
  <c r="H100" i="54"/>
  <c r="G100" i="54"/>
  <c r="F100" i="54"/>
  <c r="X99" i="54"/>
  <c r="V99" i="54"/>
  <c r="U99" i="54"/>
  <c r="S99" i="54"/>
  <c r="R99" i="54"/>
  <c r="M99" i="54"/>
  <c r="L99" i="54"/>
  <c r="K99" i="54"/>
  <c r="J99" i="54"/>
  <c r="I99" i="54"/>
  <c r="H99" i="54"/>
  <c r="G99" i="54"/>
  <c r="F99" i="54"/>
  <c r="V94" i="54"/>
  <c r="U94" i="54"/>
  <c r="S94" i="54"/>
  <c r="R94" i="54"/>
  <c r="J94" i="54"/>
  <c r="I94" i="54"/>
  <c r="G94" i="54"/>
  <c r="F94" i="54"/>
  <c r="V93" i="54"/>
  <c r="U93" i="54"/>
  <c r="S93" i="54"/>
  <c r="R93" i="54"/>
  <c r="J93" i="54"/>
  <c r="I93" i="54"/>
  <c r="G93" i="54"/>
  <c r="F93" i="54"/>
  <c r="X92" i="54"/>
  <c r="V92" i="54"/>
  <c r="U92" i="54"/>
  <c r="S92" i="54"/>
  <c r="R92" i="54"/>
  <c r="L92" i="54"/>
  <c r="J92" i="54"/>
  <c r="I92" i="54"/>
  <c r="G92" i="54"/>
  <c r="F92" i="54"/>
  <c r="V88" i="54"/>
  <c r="U88" i="54"/>
  <c r="S88" i="54"/>
  <c r="R88" i="54"/>
  <c r="K88" i="54"/>
  <c r="J88" i="54"/>
  <c r="I88" i="54"/>
  <c r="H88" i="54"/>
  <c r="G88" i="54"/>
  <c r="F88" i="54"/>
  <c r="V87" i="54"/>
  <c r="U87" i="54"/>
  <c r="S87" i="54"/>
  <c r="R87" i="54"/>
  <c r="K87" i="54"/>
  <c r="J87" i="54"/>
  <c r="I87" i="54"/>
  <c r="H87" i="54"/>
  <c r="G87" i="54"/>
  <c r="F87" i="54"/>
  <c r="X86" i="54"/>
  <c r="V86" i="54"/>
  <c r="U86" i="54"/>
  <c r="S86" i="54"/>
  <c r="R86" i="54"/>
  <c r="M86" i="54"/>
  <c r="L86" i="54"/>
  <c r="K86" i="54"/>
  <c r="J86" i="54"/>
  <c r="I86" i="54"/>
  <c r="H86" i="54"/>
  <c r="G86" i="54"/>
  <c r="F86" i="54"/>
  <c r="V81" i="54"/>
  <c r="U81" i="54"/>
  <c r="S81" i="54"/>
  <c r="R81" i="54"/>
  <c r="J81" i="54"/>
  <c r="I81" i="54"/>
  <c r="G81" i="54"/>
  <c r="F81" i="54"/>
  <c r="V80" i="54"/>
  <c r="U80" i="54"/>
  <c r="S80" i="54"/>
  <c r="R80" i="54"/>
  <c r="J80" i="54"/>
  <c r="I80" i="54"/>
  <c r="G80" i="54"/>
  <c r="F80" i="54"/>
  <c r="X79" i="54"/>
  <c r="V79" i="54"/>
  <c r="U79" i="54"/>
  <c r="S79" i="54"/>
  <c r="R79" i="54"/>
  <c r="L79" i="54"/>
  <c r="J79" i="54"/>
  <c r="I79" i="54"/>
  <c r="G79" i="54"/>
  <c r="F79" i="54"/>
  <c r="V75" i="54"/>
  <c r="U75" i="54"/>
  <c r="S75" i="54"/>
  <c r="R75" i="54"/>
  <c r="K75" i="54"/>
  <c r="J75" i="54"/>
  <c r="I75" i="54"/>
  <c r="H75" i="54"/>
  <c r="G75" i="54"/>
  <c r="F75" i="54"/>
  <c r="V74" i="54"/>
  <c r="U74" i="54"/>
  <c r="S74" i="54"/>
  <c r="R74" i="54"/>
  <c r="K74" i="54"/>
  <c r="J74" i="54"/>
  <c r="I74" i="54"/>
  <c r="H74" i="54"/>
  <c r="G74" i="54"/>
  <c r="F74" i="54"/>
  <c r="X73" i="54"/>
  <c r="V73" i="54"/>
  <c r="U73" i="54"/>
  <c r="S73" i="54"/>
  <c r="R73" i="54"/>
  <c r="M73" i="54"/>
  <c r="L73" i="54"/>
  <c r="K73" i="54"/>
  <c r="J73" i="54"/>
  <c r="I73" i="54"/>
  <c r="H73" i="54"/>
  <c r="G73" i="54"/>
  <c r="F73" i="54"/>
  <c r="V263" i="39"/>
  <c r="U263" i="39"/>
  <c r="S263" i="39"/>
  <c r="R263" i="39"/>
  <c r="J263" i="39"/>
  <c r="I263" i="39"/>
  <c r="G263" i="39"/>
  <c r="F263" i="39"/>
  <c r="V262" i="39"/>
  <c r="U262" i="39"/>
  <c r="S262" i="39"/>
  <c r="R262" i="39"/>
  <c r="J262" i="39"/>
  <c r="I262" i="39"/>
  <c r="G262" i="39"/>
  <c r="F262" i="39"/>
  <c r="X261" i="39"/>
  <c r="V261" i="39"/>
  <c r="U261" i="39"/>
  <c r="S261" i="39"/>
  <c r="R261" i="39"/>
  <c r="L261" i="39"/>
  <c r="J261" i="39"/>
  <c r="I261" i="39"/>
  <c r="G261" i="39"/>
  <c r="F261" i="39"/>
  <c r="V257" i="39"/>
  <c r="U257" i="39"/>
  <c r="S257" i="39"/>
  <c r="R257" i="39"/>
  <c r="K257" i="39"/>
  <c r="J257" i="39"/>
  <c r="I257" i="39"/>
  <c r="H257" i="39"/>
  <c r="G257" i="39"/>
  <c r="F257" i="39"/>
  <c r="V256" i="39"/>
  <c r="U256" i="39"/>
  <c r="S256" i="39"/>
  <c r="R256" i="39"/>
  <c r="K256" i="39"/>
  <c r="J256" i="39"/>
  <c r="I256" i="39"/>
  <c r="H256" i="39"/>
  <c r="G256" i="39"/>
  <c r="F256" i="39"/>
  <c r="X255" i="39"/>
  <c r="V255" i="39"/>
  <c r="U255" i="39"/>
  <c r="S255" i="39"/>
  <c r="R255" i="39"/>
  <c r="M255" i="39"/>
  <c r="L255" i="39"/>
  <c r="K255" i="39"/>
  <c r="J255" i="39"/>
  <c r="I255" i="39"/>
  <c r="H255" i="39"/>
  <c r="G255" i="39"/>
  <c r="F255" i="39"/>
  <c r="V250" i="39"/>
  <c r="U250" i="39"/>
  <c r="S250" i="39"/>
  <c r="R250" i="39"/>
  <c r="J250" i="39"/>
  <c r="I250" i="39"/>
  <c r="G250" i="39"/>
  <c r="F250" i="39"/>
  <c r="V249" i="39"/>
  <c r="U249" i="39"/>
  <c r="S249" i="39"/>
  <c r="R249" i="39"/>
  <c r="J249" i="39"/>
  <c r="I249" i="39"/>
  <c r="G249" i="39"/>
  <c r="F249" i="39"/>
  <c r="X248" i="39"/>
  <c r="V248" i="39"/>
  <c r="U248" i="39"/>
  <c r="S248" i="39"/>
  <c r="R248" i="39"/>
  <c r="L248" i="39"/>
  <c r="J248" i="39"/>
  <c r="I248" i="39"/>
  <c r="G248" i="39"/>
  <c r="F248" i="39"/>
  <c r="V244" i="39"/>
  <c r="U244" i="39"/>
  <c r="S244" i="39"/>
  <c r="R244" i="39"/>
  <c r="K244" i="39"/>
  <c r="J244" i="39"/>
  <c r="I244" i="39"/>
  <c r="H244" i="39"/>
  <c r="G244" i="39"/>
  <c r="F244" i="39"/>
  <c r="V243" i="39"/>
  <c r="U243" i="39"/>
  <c r="S243" i="39"/>
  <c r="R243" i="39"/>
  <c r="K243" i="39"/>
  <c r="J243" i="39"/>
  <c r="I243" i="39"/>
  <c r="H243" i="39"/>
  <c r="G243" i="39"/>
  <c r="F243" i="39"/>
  <c r="X242" i="39"/>
  <c r="V242" i="39"/>
  <c r="U242" i="39"/>
  <c r="S242" i="39"/>
  <c r="R242" i="39"/>
  <c r="M242" i="39"/>
  <c r="L242" i="39"/>
  <c r="K242" i="39"/>
  <c r="J242" i="39"/>
  <c r="I242" i="39"/>
  <c r="H242" i="39"/>
  <c r="G242" i="39"/>
  <c r="F242" i="39"/>
  <c r="V237" i="39"/>
  <c r="U237" i="39"/>
  <c r="S237" i="39"/>
  <c r="R237" i="39"/>
  <c r="J237" i="39"/>
  <c r="I237" i="39"/>
  <c r="G237" i="39"/>
  <c r="F237" i="39"/>
  <c r="V236" i="39"/>
  <c r="U236" i="39"/>
  <c r="S236" i="39"/>
  <c r="R236" i="39"/>
  <c r="J236" i="39"/>
  <c r="I236" i="39"/>
  <c r="G236" i="39"/>
  <c r="F236" i="39"/>
  <c r="X235" i="39"/>
  <c r="V235" i="39"/>
  <c r="U235" i="39"/>
  <c r="S235" i="39"/>
  <c r="R235" i="39"/>
  <c r="L235" i="39"/>
  <c r="J235" i="39"/>
  <c r="I235" i="39"/>
  <c r="G235" i="39"/>
  <c r="F235" i="39"/>
  <c r="V231" i="39"/>
  <c r="U231" i="39"/>
  <c r="S231" i="39"/>
  <c r="R231" i="39"/>
  <c r="K231" i="39"/>
  <c r="J231" i="39"/>
  <c r="I231" i="39"/>
  <c r="H231" i="39"/>
  <c r="G231" i="39"/>
  <c r="F231" i="39"/>
  <c r="V230" i="39"/>
  <c r="U230" i="39"/>
  <c r="S230" i="39"/>
  <c r="R230" i="39"/>
  <c r="K230" i="39"/>
  <c r="J230" i="39"/>
  <c r="I230" i="39"/>
  <c r="H230" i="39"/>
  <c r="G230" i="39"/>
  <c r="F230" i="39"/>
  <c r="X229" i="39"/>
  <c r="V229" i="39"/>
  <c r="U229" i="39"/>
  <c r="S229" i="39"/>
  <c r="R229" i="39"/>
  <c r="M229" i="39"/>
  <c r="L229" i="39"/>
  <c r="K229" i="39"/>
  <c r="J229" i="39"/>
  <c r="I229" i="39"/>
  <c r="H229" i="39"/>
  <c r="G229" i="39"/>
  <c r="F229" i="39"/>
  <c r="V224" i="39"/>
  <c r="U224" i="39"/>
  <c r="S224" i="39"/>
  <c r="R224" i="39"/>
  <c r="J224" i="39"/>
  <c r="I224" i="39"/>
  <c r="G224" i="39"/>
  <c r="F224" i="39"/>
  <c r="V223" i="39"/>
  <c r="U223" i="39"/>
  <c r="S223" i="39"/>
  <c r="R223" i="39"/>
  <c r="J223" i="39"/>
  <c r="I223" i="39"/>
  <c r="G223" i="39"/>
  <c r="F223" i="39"/>
  <c r="X222" i="39"/>
  <c r="V222" i="39"/>
  <c r="U222" i="39"/>
  <c r="S222" i="39"/>
  <c r="R222" i="39"/>
  <c r="L222" i="39"/>
  <c r="J222" i="39"/>
  <c r="I222" i="39"/>
  <c r="G222" i="39"/>
  <c r="F222" i="39"/>
  <c r="V218" i="39"/>
  <c r="U218" i="39"/>
  <c r="S218" i="39"/>
  <c r="R218" i="39"/>
  <c r="K218" i="39"/>
  <c r="J218" i="39"/>
  <c r="I218" i="39"/>
  <c r="H218" i="39"/>
  <c r="G218" i="39"/>
  <c r="F218" i="39"/>
  <c r="V217" i="39"/>
  <c r="U217" i="39"/>
  <c r="S217" i="39"/>
  <c r="R217" i="39"/>
  <c r="K217" i="39"/>
  <c r="J217" i="39"/>
  <c r="I217" i="39"/>
  <c r="H217" i="39"/>
  <c r="G217" i="39"/>
  <c r="F217" i="39"/>
  <c r="X216" i="39"/>
  <c r="V216" i="39"/>
  <c r="U216" i="39"/>
  <c r="S216" i="39"/>
  <c r="R216" i="39"/>
  <c r="M216" i="39"/>
  <c r="L216" i="39"/>
  <c r="K216" i="39"/>
  <c r="J216" i="39"/>
  <c r="I216" i="39"/>
  <c r="H216" i="39"/>
  <c r="G216" i="39"/>
  <c r="F216" i="39"/>
  <c r="V211" i="39"/>
  <c r="U211" i="39"/>
  <c r="S211" i="39"/>
  <c r="R211" i="39"/>
  <c r="J211" i="39"/>
  <c r="I211" i="39"/>
  <c r="G211" i="39"/>
  <c r="F211" i="39"/>
  <c r="V210" i="39"/>
  <c r="U210" i="39"/>
  <c r="S210" i="39"/>
  <c r="R210" i="39"/>
  <c r="J210" i="39"/>
  <c r="I210" i="39"/>
  <c r="G210" i="39"/>
  <c r="F210" i="39"/>
  <c r="X209" i="39"/>
  <c r="V209" i="39"/>
  <c r="U209" i="39"/>
  <c r="S209" i="39"/>
  <c r="R209" i="39"/>
  <c r="L209" i="39"/>
  <c r="J209" i="39"/>
  <c r="I209" i="39"/>
  <c r="G209" i="39"/>
  <c r="F209" i="39"/>
  <c r="V205" i="39"/>
  <c r="U205" i="39"/>
  <c r="S205" i="39"/>
  <c r="R205" i="39"/>
  <c r="K205" i="39"/>
  <c r="J205" i="39"/>
  <c r="I205" i="39"/>
  <c r="H205" i="39"/>
  <c r="G205" i="39"/>
  <c r="F205" i="39"/>
  <c r="V204" i="39"/>
  <c r="U204" i="39"/>
  <c r="S204" i="39"/>
  <c r="R204" i="39"/>
  <c r="K204" i="39"/>
  <c r="J204" i="39"/>
  <c r="I204" i="39"/>
  <c r="H204" i="39"/>
  <c r="G204" i="39"/>
  <c r="F204" i="39"/>
  <c r="X203" i="39"/>
  <c r="V203" i="39"/>
  <c r="U203" i="39"/>
  <c r="S203" i="39"/>
  <c r="R203" i="39"/>
  <c r="M203" i="39"/>
  <c r="L203" i="39"/>
  <c r="K203" i="39"/>
  <c r="J203" i="39"/>
  <c r="I203" i="39"/>
  <c r="H203" i="39"/>
  <c r="G203" i="39"/>
  <c r="F203" i="39"/>
  <c r="V198" i="39"/>
  <c r="U198" i="39"/>
  <c r="S198" i="39"/>
  <c r="R198" i="39"/>
  <c r="J198" i="39"/>
  <c r="I198" i="39"/>
  <c r="G198" i="39"/>
  <c r="F198" i="39"/>
  <c r="V197" i="39"/>
  <c r="U197" i="39"/>
  <c r="S197" i="39"/>
  <c r="R197" i="39"/>
  <c r="J197" i="39"/>
  <c r="I197" i="39"/>
  <c r="G197" i="39"/>
  <c r="F197" i="39"/>
  <c r="X196" i="39"/>
  <c r="V196" i="39"/>
  <c r="U196" i="39"/>
  <c r="S196" i="39"/>
  <c r="R196" i="39"/>
  <c r="L196" i="39"/>
  <c r="J196" i="39"/>
  <c r="I196" i="39"/>
  <c r="G196" i="39"/>
  <c r="F196" i="39"/>
  <c r="V192" i="39"/>
  <c r="U192" i="39"/>
  <c r="S192" i="39"/>
  <c r="R192" i="39"/>
  <c r="K192" i="39"/>
  <c r="J192" i="39"/>
  <c r="I192" i="39"/>
  <c r="H192" i="39"/>
  <c r="G192" i="39"/>
  <c r="F192" i="39"/>
  <c r="V191" i="39"/>
  <c r="U191" i="39"/>
  <c r="S191" i="39"/>
  <c r="R191" i="39"/>
  <c r="K191" i="39"/>
  <c r="J191" i="39"/>
  <c r="I191" i="39"/>
  <c r="H191" i="39"/>
  <c r="G191" i="39"/>
  <c r="F191" i="39"/>
  <c r="X190" i="39"/>
  <c r="V190" i="39"/>
  <c r="U190" i="39"/>
  <c r="S190" i="39"/>
  <c r="R190" i="39"/>
  <c r="M190" i="39"/>
  <c r="L190" i="39"/>
  <c r="K190" i="39"/>
  <c r="J190" i="39"/>
  <c r="I190" i="39"/>
  <c r="H190" i="39"/>
  <c r="G190" i="39"/>
  <c r="F190" i="39"/>
  <c r="V185" i="39"/>
  <c r="U185" i="39"/>
  <c r="S185" i="39"/>
  <c r="R185" i="39"/>
  <c r="J185" i="39"/>
  <c r="I185" i="39"/>
  <c r="G185" i="39"/>
  <c r="F185" i="39"/>
  <c r="V184" i="39"/>
  <c r="U184" i="39"/>
  <c r="S184" i="39"/>
  <c r="R184" i="39"/>
  <c r="J184" i="39"/>
  <c r="I184" i="39"/>
  <c r="G184" i="39"/>
  <c r="F184" i="39"/>
  <c r="X183" i="39"/>
  <c r="V183" i="39"/>
  <c r="U183" i="39"/>
  <c r="S183" i="39"/>
  <c r="R183" i="39"/>
  <c r="L183" i="39"/>
  <c r="J183" i="39"/>
  <c r="I183" i="39"/>
  <c r="G183" i="39"/>
  <c r="F183" i="39"/>
  <c r="V179" i="39"/>
  <c r="U179" i="39"/>
  <c r="S179" i="39"/>
  <c r="R179" i="39"/>
  <c r="K179" i="39"/>
  <c r="J179" i="39"/>
  <c r="I179" i="39"/>
  <c r="H179" i="39"/>
  <c r="G179" i="39"/>
  <c r="F179" i="39"/>
  <c r="V178" i="39"/>
  <c r="U178" i="39"/>
  <c r="S178" i="39"/>
  <c r="R178" i="39"/>
  <c r="K178" i="39"/>
  <c r="J178" i="39"/>
  <c r="I178" i="39"/>
  <c r="H178" i="39"/>
  <c r="G178" i="39"/>
  <c r="F178" i="39"/>
  <c r="X177" i="39"/>
  <c r="V177" i="39"/>
  <c r="U177" i="39"/>
  <c r="S177" i="39"/>
  <c r="R177" i="39"/>
  <c r="M177" i="39"/>
  <c r="L177" i="39"/>
  <c r="K177" i="39"/>
  <c r="J177" i="39"/>
  <c r="I177" i="39"/>
  <c r="H177" i="39"/>
  <c r="G177" i="39"/>
  <c r="F177" i="39"/>
  <c r="V172" i="39"/>
  <c r="U172" i="39"/>
  <c r="S172" i="39"/>
  <c r="R172" i="39"/>
  <c r="J172" i="39"/>
  <c r="I172" i="39"/>
  <c r="G172" i="39"/>
  <c r="F172" i="39"/>
  <c r="V171" i="39"/>
  <c r="U171" i="39"/>
  <c r="S171" i="39"/>
  <c r="R171" i="39"/>
  <c r="J171" i="39"/>
  <c r="I171" i="39"/>
  <c r="G171" i="39"/>
  <c r="F171" i="39"/>
  <c r="X170" i="39"/>
  <c r="V170" i="39"/>
  <c r="U170" i="39"/>
  <c r="S170" i="39"/>
  <c r="R170" i="39"/>
  <c r="L170" i="39"/>
  <c r="J170" i="39"/>
  <c r="I170" i="39"/>
  <c r="G170" i="39"/>
  <c r="F170" i="39"/>
  <c r="V166" i="39"/>
  <c r="U166" i="39"/>
  <c r="S166" i="39"/>
  <c r="R166" i="39"/>
  <c r="K166" i="39"/>
  <c r="J166" i="39"/>
  <c r="I166" i="39"/>
  <c r="H166" i="39"/>
  <c r="G166" i="39"/>
  <c r="F166" i="39"/>
  <c r="V165" i="39"/>
  <c r="U165" i="39"/>
  <c r="S165" i="39"/>
  <c r="R165" i="39"/>
  <c r="K165" i="39"/>
  <c r="J165" i="39"/>
  <c r="I165" i="39"/>
  <c r="H165" i="39"/>
  <c r="G165" i="39"/>
  <c r="F165" i="39"/>
  <c r="X164" i="39"/>
  <c r="V164" i="39"/>
  <c r="U164" i="39"/>
  <c r="S164" i="39"/>
  <c r="R164" i="39"/>
  <c r="M164" i="39"/>
  <c r="L164" i="39"/>
  <c r="K164" i="39"/>
  <c r="J164" i="39"/>
  <c r="I164" i="39"/>
  <c r="H164" i="39"/>
  <c r="G164" i="39"/>
  <c r="F164" i="39"/>
  <c r="V159" i="39"/>
  <c r="U159" i="39"/>
  <c r="S159" i="39"/>
  <c r="R159" i="39"/>
  <c r="J159" i="39"/>
  <c r="I159" i="39"/>
  <c r="G159" i="39"/>
  <c r="F159" i="39"/>
  <c r="V158" i="39"/>
  <c r="U158" i="39"/>
  <c r="S158" i="39"/>
  <c r="R158" i="39"/>
  <c r="J158" i="39"/>
  <c r="I158" i="39"/>
  <c r="G158" i="39"/>
  <c r="F158" i="39"/>
  <c r="X157" i="39"/>
  <c r="V157" i="39"/>
  <c r="U157" i="39"/>
  <c r="S157" i="39"/>
  <c r="R157" i="39"/>
  <c r="L157" i="39"/>
  <c r="J157" i="39"/>
  <c r="I157" i="39"/>
  <c r="G157" i="39"/>
  <c r="F157" i="39"/>
  <c r="V153" i="39"/>
  <c r="U153" i="39"/>
  <c r="S153" i="39"/>
  <c r="R153" i="39"/>
  <c r="K153" i="39"/>
  <c r="J153" i="39"/>
  <c r="I153" i="39"/>
  <c r="H153" i="39"/>
  <c r="G153" i="39"/>
  <c r="F153" i="39"/>
  <c r="V152" i="39"/>
  <c r="U152" i="39"/>
  <c r="S152" i="39"/>
  <c r="R152" i="39"/>
  <c r="K152" i="39"/>
  <c r="J152" i="39"/>
  <c r="I152" i="39"/>
  <c r="H152" i="39"/>
  <c r="G152" i="39"/>
  <c r="F152" i="39"/>
  <c r="X151" i="39"/>
  <c r="V151" i="39"/>
  <c r="U151" i="39"/>
  <c r="S151" i="39"/>
  <c r="R151" i="39"/>
  <c r="M151" i="39"/>
  <c r="L151" i="39"/>
  <c r="K151" i="39"/>
  <c r="J151" i="39"/>
  <c r="I151" i="39"/>
  <c r="H151" i="39"/>
  <c r="G151" i="39"/>
  <c r="F151" i="39"/>
  <c r="V146" i="39"/>
  <c r="U146" i="39"/>
  <c r="S146" i="39"/>
  <c r="R146" i="39"/>
  <c r="J146" i="39"/>
  <c r="I146" i="39"/>
  <c r="G146" i="39"/>
  <c r="F146" i="39"/>
  <c r="V145" i="39"/>
  <c r="U145" i="39"/>
  <c r="S145" i="39"/>
  <c r="R145" i="39"/>
  <c r="J145" i="39"/>
  <c r="I145" i="39"/>
  <c r="G145" i="39"/>
  <c r="F145" i="39"/>
  <c r="X144" i="39"/>
  <c r="V144" i="39"/>
  <c r="U144" i="39"/>
  <c r="S144" i="39"/>
  <c r="R144" i="39"/>
  <c r="L144" i="39"/>
  <c r="J144" i="39"/>
  <c r="I144" i="39"/>
  <c r="G144" i="39"/>
  <c r="F144" i="39"/>
  <c r="V140" i="39"/>
  <c r="U140" i="39"/>
  <c r="S140" i="39"/>
  <c r="R140" i="39"/>
  <c r="K140" i="39"/>
  <c r="J140" i="39"/>
  <c r="I140" i="39"/>
  <c r="H140" i="39"/>
  <c r="G140" i="39"/>
  <c r="F140" i="39"/>
  <c r="V139" i="39"/>
  <c r="U139" i="39"/>
  <c r="S139" i="39"/>
  <c r="R139" i="39"/>
  <c r="K139" i="39"/>
  <c r="J139" i="39"/>
  <c r="I139" i="39"/>
  <c r="H139" i="39"/>
  <c r="G139" i="39"/>
  <c r="F139" i="39"/>
  <c r="X138" i="39"/>
  <c r="V138" i="39"/>
  <c r="U138" i="39"/>
  <c r="S138" i="39"/>
  <c r="R138" i="39"/>
  <c r="M138" i="39"/>
  <c r="L138" i="39"/>
  <c r="K138" i="39"/>
  <c r="J138" i="39"/>
  <c r="I138" i="39"/>
  <c r="H138" i="39"/>
  <c r="G138" i="39"/>
  <c r="F138" i="39"/>
  <c r="V133" i="39"/>
  <c r="U133" i="39"/>
  <c r="S133" i="39"/>
  <c r="R133" i="39"/>
  <c r="J133" i="39"/>
  <c r="I133" i="39"/>
  <c r="G133" i="39"/>
  <c r="F133" i="39"/>
  <c r="V132" i="39"/>
  <c r="U132" i="39"/>
  <c r="S132" i="39"/>
  <c r="R132" i="39"/>
  <c r="J132" i="39"/>
  <c r="I132" i="39"/>
  <c r="G132" i="39"/>
  <c r="F132" i="39"/>
  <c r="X131" i="39"/>
  <c r="V131" i="39"/>
  <c r="U131" i="39"/>
  <c r="S131" i="39"/>
  <c r="R131" i="39"/>
  <c r="L131" i="39"/>
  <c r="J131" i="39"/>
  <c r="I131" i="39"/>
  <c r="G131" i="39"/>
  <c r="F131" i="39"/>
  <c r="V127" i="39"/>
  <c r="U127" i="39"/>
  <c r="S127" i="39"/>
  <c r="R127" i="39"/>
  <c r="K127" i="39"/>
  <c r="J127" i="39"/>
  <c r="I127" i="39"/>
  <c r="H127" i="39"/>
  <c r="G127" i="39"/>
  <c r="F127" i="39"/>
  <c r="V126" i="39"/>
  <c r="U126" i="39"/>
  <c r="S126" i="39"/>
  <c r="R126" i="39"/>
  <c r="K126" i="39"/>
  <c r="J126" i="39"/>
  <c r="I126" i="39"/>
  <c r="H126" i="39"/>
  <c r="G126" i="39"/>
  <c r="F126" i="39"/>
  <c r="X125" i="39"/>
  <c r="V125" i="39"/>
  <c r="U125" i="39"/>
  <c r="S125" i="39"/>
  <c r="R125" i="39"/>
  <c r="M125" i="39"/>
  <c r="L125" i="39"/>
  <c r="K125" i="39"/>
  <c r="J125" i="39"/>
  <c r="I125" i="39"/>
  <c r="H125" i="39"/>
  <c r="G125" i="39"/>
  <c r="F125" i="39"/>
  <c r="V120" i="39"/>
  <c r="U120" i="39"/>
  <c r="S120" i="39"/>
  <c r="R120" i="39"/>
  <c r="J120" i="39"/>
  <c r="I120" i="39"/>
  <c r="G120" i="39"/>
  <c r="F120" i="39"/>
  <c r="V119" i="39"/>
  <c r="U119" i="39"/>
  <c r="S119" i="39"/>
  <c r="R119" i="39"/>
  <c r="J119" i="39"/>
  <c r="I119" i="39"/>
  <c r="G119" i="39"/>
  <c r="F119" i="39"/>
  <c r="X118" i="39"/>
  <c r="V118" i="39"/>
  <c r="U118" i="39"/>
  <c r="S118" i="39"/>
  <c r="R118" i="39"/>
  <c r="L118" i="39"/>
  <c r="J118" i="39"/>
  <c r="I118" i="39"/>
  <c r="G118" i="39"/>
  <c r="F118" i="39"/>
  <c r="V114" i="39"/>
  <c r="U114" i="39"/>
  <c r="S114" i="39"/>
  <c r="R114" i="39"/>
  <c r="K114" i="39"/>
  <c r="J114" i="39"/>
  <c r="I114" i="39"/>
  <c r="H114" i="39"/>
  <c r="G114" i="39"/>
  <c r="F114" i="39"/>
  <c r="V113" i="39"/>
  <c r="U113" i="39"/>
  <c r="S113" i="39"/>
  <c r="R113" i="39"/>
  <c r="K113" i="39"/>
  <c r="J113" i="39"/>
  <c r="I113" i="39"/>
  <c r="H113" i="39"/>
  <c r="G113" i="39"/>
  <c r="F113" i="39"/>
  <c r="X112" i="39"/>
  <c r="V112" i="39"/>
  <c r="U112" i="39"/>
  <c r="S112" i="39"/>
  <c r="R112" i="39"/>
  <c r="M112" i="39"/>
  <c r="L112" i="39"/>
  <c r="K112" i="39"/>
  <c r="J112" i="39"/>
  <c r="I112" i="39"/>
  <c r="H112" i="39"/>
  <c r="G112" i="39"/>
  <c r="F112" i="39"/>
  <c r="V107" i="39"/>
  <c r="U107" i="39"/>
  <c r="S107" i="39"/>
  <c r="R107" i="39"/>
  <c r="J107" i="39"/>
  <c r="I107" i="39"/>
  <c r="G107" i="39"/>
  <c r="F107" i="39"/>
  <c r="V106" i="39"/>
  <c r="U106" i="39"/>
  <c r="S106" i="39"/>
  <c r="R106" i="39"/>
  <c r="J106" i="39"/>
  <c r="I106" i="39"/>
  <c r="G106" i="39"/>
  <c r="F106" i="39"/>
  <c r="X105" i="39"/>
  <c r="V105" i="39"/>
  <c r="U105" i="39"/>
  <c r="S105" i="39"/>
  <c r="R105" i="39"/>
  <c r="L105" i="39"/>
  <c r="J105" i="39"/>
  <c r="I105" i="39"/>
  <c r="G105" i="39"/>
  <c r="F105" i="39"/>
  <c r="V101" i="39"/>
  <c r="U101" i="39"/>
  <c r="S101" i="39"/>
  <c r="R101" i="39"/>
  <c r="K101" i="39"/>
  <c r="J101" i="39"/>
  <c r="I101" i="39"/>
  <c r="H101" i="39"/>
  <c r="G101" i="39"/>
  <c r="F101" i="39"/>
  <c r="V100" i="39"/>
  <c r="U100" i="39"/>
  <c r="S100" i="39"/>
  <c r="R100" i="39"/>
  <c r="K100" i="39"/>
  <c r="J100" i="39"/>
  <c r="I100" i="39"/>
  <c r="H100" i="39"/>
  <c r="G100" i="39"/>
  <c r="F100" i="39"/>
  <c r="X99" i="39"/>
  <c r="V99" i="39"/>
  <c r="U99" i="39"/>
  <c r="S99" i="39"/>
  <c r="R99" i="39"/>
  <c r="M99" i="39"/>
  <c r="L99" i="39"/>
  <c r="K99" i="39"/>
  <c r="J99" i="39"/>
  <c r="I99" i="39"/>
  <c r="H99" i="39"/>
  <c r="G99" i="39"/>
  <c r="F99" i="39"/>
  <c r="V94" i="39"/>
  <c r="U94" i="39"/>
  <c r="S94" i="39"/>
  <c r="R94" i="39"/>
  <c r="J94" i="39"/>
  <c r="I94" i="39"/>
  <c r="G94" i="39"/>
  <c r="F94" i="39"/>
  <c r="V93" i="39"/>
  <c r="U93" i="39"/>
  <c r="S93" i="39"/>
  <c r="R93" i="39"/>
  <c r="J93" i="39"/>
  <c r="I93" i="39"/>
  <c r="G93" i="39"/>
  <c r="F93" i="39"/>
  <c r="X92" i="39"/>
  <c r="V92" i="39"/>
  <c r="U92" i="39"/>
  <c r="S92" i="39"/>
  <c r="R92" i="39"/>
  <c r="L92" i="39"/>
  <c r="J92" i="39"/>
  <c r="I92" i="39"/>
  <c r="G92" i="39"/>
  <c r="F92" i="39"/>
  <c r="V88" i="39"/>
  <c r="U88" i="39"/>
  <c r="S88" i="39"/>
  <c r="R88" i="39"/>
  <c r="K88" i="39"/>
  <c r="J88" i="39"/>
  <c r="I88" i="39"/>
  <c r="H88" i="39"/>
  <c r="G88" i="39"/>
  <c r="F88" i="39"/>
  <c r="V87" i="39"/>
  <c r="U87" i="39"/>
  <c r="S87" i="39"/>
  <c r="R87" i="39"/>
  <c r="K87" i="39"/>
  <c r="J87" i="39"/>
  <c r="I87" i="39"/>
  <c r="H87" i="39"/>
  <c r="G87" i="39"/>
  <c r="F87" i="39"/>
  <c r="X86" i="39"/>
  <c r="V86" i="39"/>
  <c r="U86" i="39"/>
  <c r="S86" i="39"/>
  <c r="R86" i="39"/>
  <c r="M86" i="39"/>
  <c r="L86" i="39"/>
  <c r="K86" i="39"/>
  <c r="J86" i="39"/>
  <c r="I86" i="39"/>
  <c r="H86" i="39"/>
  <c r="G86" i="39"/>
  <c r="F86" i="39"/>
  <c r="V81" i="39"/>
  <c r="U81" i="39"/>
  <c r="S81" i="39"/>
  <c r="R81" i="39"/>
  <c r="J81" i="39"/>
  <c r="I81" i="39"/>
  <c r="G81" i="39"/>
  <c r="F81" i="39"/>
  <c r="V80" i="39"/>
  <c r="U80" i="39"/>
  <c r="S80" i="39"/>
  <c r="R80" i="39"/>
  <c r="J80" i="39"/>
  <c r="I80" i="39"/>
  <c r="G80" i="39"/>
  <c r="F80" i="39"/>
  <c r="X79" i="39"/>
  <c r="V79" i="39"/>
  <c r="U79" i="39"/>
  <c r="S79" i="39"/>
  <c r="R79" i="39"/>
  <c r="L79" i="39"/>
  <c r="J79" i="39"/>
  <c r="I79" i="39"/>
  <c r="G79" i="39"/>
  <c r="F79" i="39"/>
  <c r="V75" i="39"/>
  <c r="U75" i="39"/>
  <c r="S75" i="39"/>
  <c r="R75" i="39"/>
  <c r="K75" i="39"/>
  <c r="J75" i="39"/>
  <c r="I75" i="39"/>
  <c r="H75" i="39"/>
  <c r="G75" i="39"/>
  <c r="F75" i="39"/>
  <c r="V74" i="39"/>
  <c r="U74" i="39"/>
  <c r="S74" i="39"/>
  <c r="R74" i="39"/>
  <c r="K74" i="39"/>
  <c r="J74" i="39"/>
  <c r="I74" i="39"/>
  <c r="H74" i="39"/>
  <c r="G74" i="39"/>
  <c r="F74" i="39"/>
  <c r="X73" i="39"/>
  <c r="V73" i="39"/>
  <c r="U73" i="39"/>
  <c r="S73" i="39"/>
  <c r="R73" i="39"/>
  <c r="M73" i="39"/>
  <c r="L73" i="39"/>
  <c r="K73" i="39"/>
  <c r="J73" i="39"/>
  <c r="I73" i="39"/>
  <c r="H73" i="39"/>
  <c r="G73" i="39"/>
  <c r="F73" i="39"/>
  <c r="V263" i="53"/>
  <c r="U263" i="53"/>
  <c r="S263" i="53"/>
  <c r="R263" i="53"/>
  <c r="J263" i="53"/>
  <c r="I263" i="53"/>
  <c r="G263" i="53"/>
  <c r="F263" i="53"/>
  <c r="V262" i="53"/>
  <c r="U262" i="53"/>
  <c r="S262" i="53"/>
  <c r="R262" i="53"/>
  <c r="J262" i="53"/>
  <c r="I262" i="53"/>
  <c r="G262" i="53"/>
  <c r="F262" i="53"/>
  <c r="X261" i="53"/>
  <c r="V261" i="53"/>
  <c r="U261" i="53"/>
  <c r="S261" i="53"/>
  <c r="R261" i="53"/>
  <c r="L261" i="53"/>
  <c r="J261" i="53"/>
  <c r="I261" i="53"/>
  <c r="G261" i="53"/>
  <c r="F261" i="53"/>
  <c r="V257" i="53"/>
  <c r="U257" i="53"/>
  <c r="S257" i="53"/>
  <c r="R257" i="53"/>
  <c r="K257" i="53"/>
  <c r="J257" i="53"/>
  <c r="I257" i="53"/>
  <c r="H257" i="53"/>
  <c r="G257" i="53"/>
  <c r="F257" i="53"/>
  <c r="V256" i="53"/>
  <c r="U256" i="53"/>
  <c r="S256" i="53"/>
  <c r="R256" i="53"/>
  <c r="K256" i="53"/>
  <c r="J256" i="53"/>
  <c r="I256" i="53"/>
  <c r="H256" i="53"/>
  <c r="G256" i="53"/>
  <c r="F256" i="53"/>
  <c r="X255" i="53"/>
  <c r="V255" i="53"/>
  <c r="U255" i="53"/>
  <c r="S255" i="53"/>
  <c r="R255" i="53"/>
  <c r="M255" i="53"/>
  <c r="L255" i="53"/>
  <c r="K255" i="53"/>
  <c r="J255" i="53"/>
  <c r="I255" i="53"/>
  <c r="H255" i="53"/>
  <c r="G255" i="53"/>
  <c r="F255" i="53"/>
  <c r="V250" i="53"/>
  <c r="U250" i="53"/>
  <c r="S250" i="53"/>
  <c r="R250" i="53"/>
  <c r="J250" i="53"/>
  <c r="I250" i="53"/>
  <c r="G250" i="53"/>
  <c r="F250" i="53"/>
  <c r="V249" i="53"/>
  <c r="U249" i="53"/>
  <c r="S249" i="53"/>
  <c r="R249" i="53"/>
  <c r="J249" i="53"/>
  <c r="I249" i="53"/>
  <c r="G249" i="53"/>
  <c r="F249" i="53"/>
  <c r="X248" i="53"/>
  <c r="V248" i="53"/>
  <c r="U248" i="53"/>
  <c r="S248" i="53"/>
  <c r="R248" i="53"/>
  <c r="L248" i="53"/>
  <c r="J248" i="53"/>
  <c r="I248" i="53"/>
  <c r="G248" i="53"/>
  <c r="F248" i="53"/>
  <c r="V244" i="53"/>
  <c r="U244" i="53"/>
  <c r="S244" i="53"/>
  <c r="R244" i="53"/>
  <c r="K244" i="53"/>
  <c r="J244" i="53"/>
  <c r="I244" i="53"/>
  <c r="H244" i="53"/>
  <c r="G244" i="53"/>
  <c r="F244" i="53"/>
  <c r="V243" i="53"/>
  <c r="U243" i="53"/>
  <c r="S243" i="53"/>
  <c r="R243" i="53"/>
  <c r="K243" i="53"/>
  <c r="J243" i="53"/>
  <c r="I243" i="53"/>
  <c r="H243" i="53"/>
  <c r="G243" i="53"/>
  <c r="F243" i="53"/>
  <c r="X242" i="53"/>
  <c r="V242" i="53"/>
  <c r="U242" i="53"/>
  <c r="S242" i="53"/>
  <c r="R242" i="53"/>
  <c r="M242" i="53"/>
  <c r="L242" i="53"/>
  <c r="K242" i="53"/>
  <c r="J242" i="53"/>
  <c r="I242" i="53"/>
  <c r="H242" i="53"/>
  <c r="G242" i="53"/>
  <c r="F242" i="53"/>
  <c r="V237" i="53"/>
  <c r="U237" i="53"/>
  <c r="S237" i="53"/>
  <c r="R237" i="53"/>
  <c r="J237" i="53"/>
  <c r="I237" i="53"/>
  <c r="G237" i="53"/>
  <c r="F237" i="53"/>
  <c r="V236" i="53"/>
  <c r="U236" i="53"/>
  <c r="S236" i="53"/>
  <c r="R236" i="53"/>
  <c r="J236" i="53"/>
  <c r="I236" i="53"/>
  <c r="G236" i="53"/>
  <c r="F236" i="53"/>
  <c r="X235" i="53"/>
  <c r="V235" i="53"/>
  <c r="U235" i="53"/>
  <c r="S235" i="53"/>
  <c r="R235" i="53"/>
  <c r="L235" i="53"/>
  <c r="J235" i="53"/>
  <c r="I235" i="53"/>
  <c r="G235" i="53"/>
  <c r="F235" i="53"/>
  <c r="V231" i="53"/>
  <c r="U231" i="53"/>
  <c r="S231" i="53"/>
  <c r="R231" i="53"/>
  <c r="K231" i="53"/>
  <c r="J231" i="53"/>
  <c r="I231" i="53"/>
  <c r="H231" i="53"/>
  <c r="G231" i="53"/>
  <c r="F231" i="53"/>
  <c r="V230" i="53"/>
  <c r="U230" i="53"/>
  <c r="S230" i="53"/>
  <c r="R230" i="53"/>
  <c r="K230" i="53"/>
  <c r="J230" i="53"/>
  <c r="I230" i="53"/>
  <c r="H230" i="53"/>
  <c r="G230" i="53"/>
  <c r="F230" i="53"/>
  <c r="X229" i="53"/>
  <c r="V229" i="53"/>
  <c r="U229" i="53"/>
  <c r="S229" i="53"/>
  <c r="R229" i="53"/>
  <c r="M229" i="53"/>
  <c r="L229" i="53"/>
  <c r="K229" i="53"/>
  <c r="J229" i="53"/>
  <c r="I229" i="53"/>
  <c r="H229" i="53"/>
  <c r="G229" i="53"/>
  <c r="F229" i="53"/>
  <c r="V224" i="53"/>
  <c r="U224" i="53"/>
  <c r="S224" i="53"/>
  <c r="R224" i="53"/>
  <c r="J224" i="53"/>
  <c r="I224" i="53"/>
  <c r="G224" i="53"/>
  <c r="F224" i="53"/>
  <c r="V223" i="53"/>
  <c r="U223" i="53"/>
  <c r="S223" i="53"/>
  <c r="R223" i="53"/>
  <c r="J223" i="53"/>
  <c r="I223" i="53"/>
  <c r="G223" i="53"/>
  <c r="F223" i="53"/>
  <c r="X222" i="53"/>
  <c r="V222" i="53"/>
  <c r="U222" i="53"/>
  <c r="S222" i="53"/>
  <c r="R222" i="53"/>
  <c r="L222" i="53"/>
  <c r="J222" i="53"/>
  <c r="I222" i="53"/>
  <c r="G222" i="53"/>
  <c r="F222" i="53"/>
  <c r="V218" i="53"/>
  <c r="U218" i="53"/>
  <c r="S218" i="53"/>
  <c r="R218" i="53"/>
  <c r="K218" i="53"/>
  <c r="J218" i="53"/>
  <c r="I218" i="53"/>
  <c r="H218" i="53"/>
  <c r="G218" i="53"/>
  <c r="F218" i="53"/>
  <c r="V217" i="53"/>
  <c r="U217" i="53"/>
  <c r="S217" i="53"/>
  <c r="R217" i="53"/>
  <c r="K217" i="53"/>
  <c r="J217" i="53"/>
  <c r="I217" i="53"/>
  <c r="H217" i="53"/>
  <c r="G217" i="53"/>
  <c r="F217" i="53"/>
  <c r="X216" i="53"/>
  <c r="V216" i="53"/>
  <c r="U216" i="53"/>
  <c r="S216" i="53"/>
  <c r="R216" i="53"/>
  <c r="M216" i="53"/>
  <c r="L216" i="53"/>
  <c r="K216" i="53"/>
  <c r="J216" i="53"/>
  <c r="I216" i="53"/>
  <c r="H216" i="53"/>
  <c r="G216" i="53"/>
  <c r="F216" i="53"/>
  <c r="V211" i="53"/>
  <c r="U211" i="53"/>
  <c r="S211" i="53"/>
  <c r="R211" i="53"/>
  <c r="J211" i="53"/>
  <c r="I211" i="53"/>
  <c r="G211" i="53"/>
  <c r="F211" i="53"/>
  <c r="V210" i="53"/>
  <c r="U210" i="53"/>
  <c r="S210" i="53"/>
  <c r="R210" i="53"/>
  <c r="J210" i="53"/>
  <c r="I210" i="53"/>
  <c r="G210" i="53"/>
  <c r="F210" i="53"/>
  <c r="X209" i="53"/>
  <c r="V209" i="53"/>
  <c r="U209" i="53"/>
  <c r="S209" i="53"/>
  <c r="R209" i="53"/>
  <c r="L209" i="53"/>
  <c r="J209" i="53"/>
  <c r="I209" i="53"/>
  <c r="G209" i="53"/>
  <c r="F209" i="53"/>
  <c r="V205" i="53"/>
  <c r="U205" i="53"/>
  <c r="S205" i="53"/>
  <c r="R205" i="53"/>
  <c r="K205" i="53"/>
  <c r="J205" i="53"/>
  <c r="I205" i="53"/>
  <c r="H205" i="53"/>
  <c r="G205" i="53"/>
  <c r="F205" i="53"/>
  <c r="V204" i="53"/>
  <c r="U204" i="53"/>
  <c r="S204" i="53"/>
  <c r="R204" i="53"/>
  <c r="K204" i="53"/>
  <c r="J204" i="53"/>
  <c r="I204" i="53"/>
  <c r="H204" i="53"/>
  <c r="G204" i="53"/>
  <c r="F204" i="53"/>
  <c r="X203" i="53"/>
  <c r="V203" i="53"/>
  <c r="U203" i="53"/>
  <c r="S203" i="53"/>
  <c r="R203" i="53"/>
  <c r="M203" i="53"/>
  <c r="L203" i="53"/>
  <c r="K203" i="53"/>
  <c r="J203" i="53"/>
  <c r="I203" i="53"/>
  <c r="H203" i="53"/>
  <c r="G203" i="53"/>
  <c r="F203" i="53"/>
  <c r="V198" i="53"/>
  <c r="U198" i="53"/>
  <c r="S198" i="53"/>
  <c r="R198" i="53"/>
  <c r="J198" i="53"/>
  <c r="I198" i="53"/>
  <c r="G198" i="53"/>
  <c r="F198" i="53"/>
  <c r="V197" i="53"/>
  <c r="U197" i="53"/>
  <c r="S197" i="53"/>
  <c r="R197" i="53"/>
  <c r="J197" i="53"/>
  <c r="I197" i="53"/>
  <c r="G197" i="53"/>
  <c r="F197" i="53"/>
  <c r="X196" i="53"/>
  <c r="V196" i="53"/>
  <c r="U196" i="53"/>
  <c r="S196" i="53"/>
  <c r="R196" i="53"/>
  <c r="L196" i="53"/>
  <c r="J196" i="53"/>
  <c r="I196" i="53"/>
  <c r="G196" i="53"/>
  <c r="F196" i="53"/>
  <c r="V192" i="53"/>
  <c r="U192" i="53"/>
  <c r="S192" i="53"/>
  <c r="R192" i="53"/>
  <c r="K192" i="53"/>
  <c r="J192" i="53"/>
  <c r="I192" i="53"/>
  <c r="H192" i="53"/>
  <c r="G192" i="53"/>
  <c r="F192" i="53"/>
  <c r="V191" i="53"/>
  <c r="U191" i="53"/>
  <c r="S191" i="53"/>
  <c r="R191" i="53"/>
  <c r="K191" i="53"/>
  <c r="J191" i="53"/>
  <c r="I191" i="53"/>
  <c r="H191" i="53"/>
  <c r="G191" i="53"/>
  <c r="F191" i="53"/>
  <c r="X190" i="53"/>
  <c r="V190" i="53"/>
  <c r="U190" i="53"/>
  <c r="S190" i="53"/>
  <c r="R190" i="53"/>
  <c r="M190" i="53"/>
  <c r="L190" i="53"/>
  <c r="K190" i="53"/>
  <c r="J190" i="53"/>
  <c r="I190" i="53"/>
  <c r="H190" i="53"/>
  <c r="G190" i="53"/>
  <c r="F190" i="53"/>
  <c r="V185" i="53"/>
  <c r="U185" i="53"/>
  <c r="S185" i="53"/>
  <c r="R185" i="53"/>
  <c r="J185" i="53"/>
  <c r="I185" i="53"/>
  <c r="G185" i="53"/>
  <c r="F185" i="53"/>
  <c r="V184" i="53"/>
  <c r="U184" i="53"/>
  <c r="S184" i="53"/>
  <c r="R184" i="53"/>
  <c r="J184" i="53"/>
  <c r="I184" i="53"/>
  <c r="G184" i="53"/>
  <c r="F184" i="53"/>
  <c r="X183" i="53"/>
  <c r="V183" i="53"/>
  <c r="U183" i="53"/>
  <c r="S183" i="53"/>
  <c r="R183" i="53"/>
  <c r="L183" i="53"/>
  <c r="J183" i="53"/>
  <c r="I183" i="53"/>
  <c r="G183" i="53"/>
  <c r="F183" i="53"/>
  <c r="V179" i="53"/>
  <c r="U179" i="53"/>
  <c r="S179" i="53"/>
  <c r="R179" i="53"/>
  <c r="K179" i="53"/>
  <c r="J179" i="53"/>
  <c r="I179" i="53"/>
  <c r="H179" i="53"/>
  <c r="G179" i="53"/>
  <c r="F179" i="53"/>
  <c r="V178" i="53"/>
  <c r="U178" i="53"/>
  <c r="S178" i="53"/>
  <c r="R178" i="53"/>
  <c r="K178" i="53"/>
  <c r="J178" i="53"/>
  <c r="I178" i="53"/>
  <c r="H178" i="53"/>
  <c r="G178" i="53"/>
  <c r="F178" i="53"/>
  <c r="X177" i="53"/>
  <c r="V177" i="53"/>
  <c r="U177" i="53"/>
  <c r="S177" i="53"/>
  <c r="R177" i="53"/>
  <c r="M177" i="53"/>
  <c r="L177" i="53"/>
  <c r="K177" i="53"/>
  <c r="J177" i="53"/>
  <c r="I177" i="53"/>
  <c r="H177" i="53"/>
  <c r="G177" i="53"/>
  <c r="F177" i="53"/>
  <c r="V172" i="53"/>
  <c r="U172" i="53"/>
  <c r="S172" i="53"/>
  <c r="R172" i="53"/>
  <c r="J172" i="53"/>
  <c r="I172" i="53"/>
  <c r="G172" i="53"/>
  <c r="F172" i="53"/>
  <c r="V171" i="53"/>
  <c r="U171" i="53"/>
  <c r="S171" i="53"/>
  <c r="R171" i="53"/>
  <c r="J171" i="53"/>
  <c r="I171" i="53"/>
  <c r="G171" i="53"/>
  <c r="F171" i="53"/>
  <c r="X170" i="53"/>
  <c r="V170" i="53"/>
  <c r="U170" i="53"/>
  <c r="S170" i="53"/>
  <c r="R170" i="53"/>
  <c r="L170" i="53"/>
  <c r="J170" i="53"/>
  <c r="I170" i="53"/>
  <c r="G170" i="53"/>
  <c r="F170" i="53"/>
  <c r="V166" i="53"/>
  <c r="U166" i="53"/>
  <c r="S166" i="53"/>
  <c r="R166" i="53"/>
  <c r="K166" i="53"/>
  <c r="J166" i="53"/>
  <c r="I166" i="53"/>
  <c r="H166" i="53"/>
  <c r="G166" i="53"/>
  <c r="F166" i="53"/>
  <c r="V165" i="53"/>
  <c r="U165" i="53"/>
  <c r="S165" i="53"/>
  <c r="R165" i="53"/>
  <c r="K165" i="53"/>
  <c r="J165" i="53"/>
  <c r="I165" i="53"/>
  <c r="H165" i="53"/>
  <c r="G165" i="53"/>
  <c r="F165" i="53"/>
  <c r="X164" i="53"/>
  <c r="V164" i="53"/>
  <c r="U164" i="53"/>
  <c r="S164" i="53"/>
  <c r="R164" i="53"/>
  <c r="M164" i="53"/>
  <c r="L164" i="53"/>
  <c r="K164" i="53"/>
  <c r="J164" i="53"/>
  <c r="I164" i="53"/>
  <c r="H164" i="53"/>
  <c r="G164" i="53"/>
  <c r="F164" i="53"/>
  <c r="V159" i="53"/>
  <c r="U159" i="53"/>
  <c r="S159" i="53"/>
  <c r="R159" i="53"/>
  <c r="J159" i="53"/>
  <c r="I159" i="53"/>
  <c r="G159" i="53"/>
  <c r="F159" i="53"/>
  <c r="V158" i="53"/>
  <c r="U158" i="53"/>
  <c r="S158" i="53"/>
  <c r="R158" i="53"/>
  <c r="J158" i="53"/>
  <c r="I158" i="53"/>
  <c r="G158" i="53"/>
  <c r="F158" i="53"/>
  <c r="X157" i="53"/>
  <c r="V157" i="53"/>
  <c r="U157" i="53"/>
  <c r="S157" i="53"/>
  <c r="R157" i="53"/>
  <c r="L157" i="53"/>
  <c r="J157" i="53"/>
  <c r="I157" i="53"/>
  <c r="G157" i="53"/>
  <c r="F157" i="53"/>
  <c r="V153" i="53"/>
  <c r="U153" i="53"/>
  <c r="S153" i="53"/>
  <c r="R153" i="53"/>
  <c r="K153" i="53"/>
  <c r="J153" i="53"/>
  <c r="I153" i="53"/>
  <c r="H153" i="53"/>
  <c r="G153" i="53"/>
  <c r="F153" i="53"/>
  <c r="V152" i="53"/>
  <c r="U152" i="53"/>
  <c r="S152" i="53"/>
  <c r="R152" i="53"/>
  <c r="K152" i="53"/>
  <c r="J152" i="53"/>
  <c r="I152" i="53"/>
  <c r="H152" i="53"/>
  <c r="G152" i="53"/>
  <c r="F152" i="53"/>
  <c r="X151" i="53"/>
  <c r="V151" i="53"/>
  <c r="U151" i="53"/>
  <c r="S151" i="53"/>
  <c r="R151" i="53"/>
  <c r="M151" i="53"/>
  <c r="L151" i="53"/>
  <c r="K151" i="53"/>
  <c r="J151" i="53"/>
  <c r="I151" i="53"/>
  <c r="H151" i="53"/>
  <c r="G151" i="53"/>
  <c r="F151" i="53"/>
  <c r="V146" i="53"/>
  <c r="U146" i="53"/>
  <c r="S146" i="53"/>
  <c r="R146" i="53"/>
  <c r="J146" i="53"/>
  <c r="I146" i="53"/>
  <c r="G146" i="53"/>
  <c r="F146" i="53"/>
  <c r="V145" i="53"/>
  <c r="U145" i="53"/>
  <c r="S145" i="53"/>
  <c r="R145" i="53"/>
  <c r="J145" i="53"/>
  <c r="I145" i="53"/>
  <c r="G145" i="53"/>
  <c r="F145" i="53"/>
  <c r="X144" i="53"/>
  <c r="V144" i="53"/>
  <c r="U144" i="53"/>
  <c r="S144" i="53"/>
  <c r="R144" i="53"/>
  <c r="L144" i="53"/>
  <c r="J144" i="53"/>
  <c r="I144" i="53"/>
  <c r="G144" i="53"/>
  <c r="F144" i="53"/>
  <c r="V140" i="53"/>
  <c r="U140" i="53"/>
  <c r="S140" i="53"/>
  <c r="R140" i="53"/>
  <c r="K140" i="53"/>
  <c r="J140" i="53"/>
  <c r="I140" i="53"/>
  <c r="H140" i="53"/>
  <c r="G140" i="53"/>
  <c r="F140" i="53"/>
  <c r="V139" i="53"/>
  <c r="U139" i="53"/>
  <c r="S139" i="53"/>
  <c r="R139" i="53"/>
  <c r="K139" i="53"/>
  <c r="J139" i="53"/>
  <c r="I139" i="53"/>
  <c r="H139" i="53"/>
  <c r="G139" i="53"/>
  <c r="F139" i="53"/>
  <c r="X138" i="53"/>
  <c r="V138" i="53"/>
  <c r="U138" i="53"/>
  <c r="S138" i="53"/>
  <c r="R138" i="53"/>
  <c r="M138" i="53"/>
  <c r="L138" i="53"/>
  <c r="K138" i="53"/>
  <c r="J138" i="53"/>
  <c r="I138" i="53"/>
  <c r="H138" i="53"/>
  <c r="G138" i="53"/>
  <c r="F138" i="53"/>
  <c r="V133" i="53"/>
  <c r="U133" i="53"/>
  <c r="S133" i="53"/>
  <c r="R133" i="53"/>
  <c r="J133" i="53"/>
  <c r="I133" i="53"/>
  <c r="G133" i="53"/>
  <c r="F133" i="53"/>
  <c r="V132" i="53"/>
  <c r="U132" i="53"/>
  <c r="S132" i="53"/>
  <c r="R132" i="53"/>
  <c r="J132" i="53"/>
  <c r="I132" i="53"/>
  <c r="G132" i="53"/>
  <c r="F132" i="53"/>
  <c r="X131" i="53"/>
  <c r="V131" i="53"/>
  <c r="U131" i="53"/>
  <c r="S131" i="53"/>
  <c r="R131" i="53"/>
  <c r="L131" i="53"/>
  <c r="J131" i="53"/>
  <c r="I131" i="53"/>
  <c r="G131" i="53"/>
  <c r="F131" i="53"/>
  <c r="V127" i="53"/>
  <c r="U127" i="53"/>
  <c r="S127" i="53"/>
  <c r="R127" i="53"/>
  <c r="K127" i="53"/>
  <c r="J127" i="53"/>
  <c r="I127" i="53"/>
  <c r="H127" i="53"/>
  <c r="G127" i="53"/>
  <c r="F127" i="53"/>
  <c r="V126" i="53"/>
  <c r="U126" i="53"/>
  <c r="S126" i="53"/>
  <c r="R126" i="53"/>
  <c r="K126" i="53"/>
  <c r="J126" i="53"/>
  <c r="I126" i="53"/>
  <c r="H126" i="53"/>
  <c r="G126" i="53"/>
  <c r="F126" i="53"/>
  <c r="X125" i="53"/>
  <c r="V125" i="53"/>
  <c r="U125" i="53"/>
  <c r="S125" i="53"/>
  <c r="R125" i="53"/>
  <c r="M125" i="53"/>
  <c r="L125" i="53"/>
  <c r="K125" i="53"/>
  <c r="J125" i="53"/>
  <c r="I125" i="53"/>
  <c r="H125" i="53"/>
  <c r="G125" i="53"/>
  <c r="F125" i="53"/>
  <c r="V120" i="53"/>
  <c r="U120" i="53"/>
  <c r="S120" i="53"/>
  <c r="R120" i="53"/>
  <c r="J120" i="53"/>
  <c r="I120" i="53"/>
  <c r="G120" i="53"/>
  <c r="F120" i="53"/>
  <c r="V119" i="53"/>
  <c r="U119" i="53"/>
  <c r="S119" i="53"/>
  <c r="R119" i="53"/>
  <c r="J119" i="53"/>
  <c r="I119" i="53"/>
  <c r="G119" i="53"/>
  <c r="F119" i="53"/>
  <c r="X118" i="53"/>
  <c r="V118" i="53"/>
  <c r="U118" i="53"/>
  <c r="S118" i="53"/>
  <c r="R118" i="53"/>
  <c r="L118" i="53"/>
  <c r="J118" i="53"/>
  <c r="I118" i="53"/>
  <c r="G118" i="53"/>
  <c r="F118" i="53"/>
  <c r="V114" i="53"/>
  <c r="U114" i="53"/>
  <c r="S114" i="53"/>
  <c r="R114" i="53"/>
  <c r="K114" i="53"/>
  <c r="J114" i="53"/>
  <c r="I114" i="53"/>
  <c r="H114" i="53"/>
  <c r="G114" i="53"/>
  <c r="F114" i="53"/>
  <c r="V113" i="53"/>
  <c r="U113" i="53"/>
  <c r="S113" i="53"/>
  <c r="R113" i="53"/>
  <c r="K113" i="53"/>
  <c r="J113" i="53"/>
  <c r="I113" i="53"/>
  <c r="H113" i="53"/>
  <c r="G113" i="53"/>
  <c r="F113" i="53"/>
  <c r="X112" i="53"/>
  <c r="V112" i="53"/>
  <c r="U112" i="53"/>
  <c r="S112" i="53"/>
  <c r="R112" i="53"/>
  <c r="M112" i="53"/>
  <c r="L112" i="53"/>
  <c r="K112" i="53"/>
  <c r="J112" i="53"/>
  <c r="I112" i="53"/>
  <c r="H112" i="53"/>
  <c r="G112" i="53"/>
  <c r="F112" i="53"/>
  <c r="V107" i="53"/>
  <c r="U107" i="53"/>
  <c r="S107" i="53"/>
  <c r="R107" i="53"/>
  <c r="J107" i="53"/>
  <c r="I107" i="53"/>
  <c r="G107" i="53"/>
  <c r="F107" i="53"/>
  <c r="V106" i="53"/>
  <c r="U106" i="53"/>
  <c r="S106" i="53"/>
  <c r="R106" i="53"/>
  <c r="J106" i="53"/>
  <c r="I106" i="53"/>
  <c r="G106" i="53"/>
  <c r="F106" i="53"/>
  <c r="X105" i="53"/>
  <c r="V105" i="53"/>
  <c r="U105" i="53"/>
  <c r="S105" i="53"/>
  <c r="R105" i="53"/>
  <c r="L105" i="53"/>
  <c r="J105" i="53"/>
  <c r="I105" i="53"/>
  <c r="G105" i="53"/>
  <c r="F105" i="53"/>
  <c r="V101" i="53"/>
  <c r="U101" i="53"/>
  <c r="S101" i="53"/>
  <c r="R101" i="53"/>
  <c r="K101" i="53"/>
  <c r="J101" i="53"/>
  <c r="I101" i="53"/>
  <c r="H101" i="53"/>
  <c r="G101" i="53"/>
  <c r="F101" i="53"/>
  <c r="V100" i="53"/>
  <c r="U100" i="53"/>
  <c r="S100" i="53"/>
  <c r="R100" i="53"/>
  <c r="K100" i="53"/>
  <c r="J100" i="53"/>
  <c r="I100" i="53"/>
  <c r="H100" i="53"/>
  <c r="G100" i="53"/>
  <c r="F100" i="53"/>
  <c r="X99" i="53"/>
  <c r="V99" i="53"/>
  <c r="U99" i="53"/>
  <c r="S99" i="53"/>
  <c r="R99" i="53"/>
  <c r="M99" i="53"/>
  <c r="L99" i="53"/>
  <c r="K99" i="53"/>
  <c r="J99" i="53"/>
  <c r="I99" i="53"/>
  <c r="H99" i="53"/>
  <c r="G99" i="53"/>
  <c r="F99" i="53"/>
  <c r="V94" i="53"/>
  <c r="U94" i="53"/>
  <c r="S94" i="53"/>
  <c r="R94" i="53"/>
  <c r="J94" i="53"/>
  <c r="I94" i="53"/>
  <c r="G94" i="53"/>
  <c r="F94" i="53"/>
  <c r="V93" i="53"/>
  <c r="U93" i="53"/>
  <c r="S93" i="53"/>
  <c r="R93" i="53"/>
  <c r="J93" i="53"/>
  <c r="I93" i="53"/>
  <c r="G93" i="53"/>
  <c r="F93" i="53"/>
  <c r="X92" i="53"/>
  <c r="V92" i="53"/>
  <c r="U92" i="53"/>
  <c r="S92" i="53"/>
  <c r="R92" i="53"/>
  <c r="L92" i="53"/>
  <c r="J92" i="53"/>
  <c r="I92" i="53"/>
  <c r="G92" i="53"/>
  <c r="F92" i="53"/>
  <c r="V88" i="53"/>
  <c r="U88" i="53"/>
  <c r="S88" i="53"/>
  <c r="R88" i="53"/>
  <c r="K88" i="53"/>
  <c r="J88" i="53"/>
  <c r="I88" i="53"/>
  <c r="H88" i="53"/>
  <c r="G88" i="53"/>
  <c r="F88" i="53"/>
  <c r="V87" i="53"/>
  <c r="U87" i="53"/>
  <c r="S87" i="53"/>
  <c r="R87" i="53"/>
  <c r="K87" i="53"/>
  <c r="J87" i="53"/>
  <c r="I87" i="53"/>
  <c r="H87" i="53"/>
  <c r="G87" i="53"/>
  <c r="F87" i="53"/>
  <c r="X86" i="53"/>
  <c r="V86" i="53"/>
  <c r="U86" i="53"/>
  <c r="S86" i="53"/>
  <c r="R86" i="53"/>
  <c r="M86" i="53"/>
  <c r="L86" i="53"/>
  <c r="K86" i="53"/>
  <c r="J86" i="53"/>
  <c r="I86" i="53"/>
  <c r="H86" i="53"/>
  <c r="G86" i="53"/>
  <c r="F86" i="53"/>
  <c r="V81" i="53"/>
  <c r="U81" i="53"/>
  <c r="S81" i="53"/>
  <c r="R81" i="53"/>
  <c r="J81" i="53"/>
  <c r="I81" i="53"/>
  <c r="G81" i="53"/>
  <c r="F81" i="53"/>
  <c r="V80" i="53"/>
  <c r="U80" i="53"/>
  <c r="S80" i="53"/>
  <c r="R80" i="53"/>
  <c r="J80" i="53"/>
  <c r="I80" i="53"/>
  <c r="G80" i="53"/>
  <c r="F80" i="53"/>
  <c r="X79" i="53"/>
  <c r="V79" i="53"/>
  <c r="U79" i="53"/>
  <c r="S79" i="53"/>
  <c r="R79" i="53"/>
  <c r="L79" i="53"/>
  <c r="J79" i="53"/>
  <c r="I79" i="53"/>
  <c r="G79" i="53"/>
  <c r="F79" i="53"/>
  <c r="V75" i="53"/>
  <c r="U75" i="53"/>
  <c r="S75" i="53"/>
  <c r="R75" i="53"/>
  <c r="K75" i="53"/>
  <c r="J75" i="53"/>
  <c r="I75" i="53"/>
  <c r="H75" i="53"/>
  <c r="G75" i="53"/>
  <c r="F75" i="53"/>
  <c r="V74" i="53"/>
  <c r="U74" i="53"/>
  <c r="S74" i="53"/>
  <c r="R74" i="53"/>
  <c r="K74" i="53"/>
  <c r="J74" i="53"/>
  <c r="I74" i="53"/>
  <c r="H74" i="53"/>
  <c r="G74" i="53"/>
  <c r="F74" i="53"/>
  <c r="X73" i="53"/>
  <c r="V73" i="53"/>
  <c r="U73" i="53"/>
  <c r="S73" i="53"/>
  <c r="R73" i="53"/>
  <c r="M73" i="53"/>
  <c r="L73" i="53"/>
  <c r="K73" i="53"/>
  <c r="J73" i="53"/>
  <c r="I73" i="53"/>
  <c r="H73" i="53"/>
  <c r="G73" i="53"/>
  <c r="F73" i="53"/>
  <c r="V263" i="38"/>
  <c r="U263" i="38"/>
  <c r="S263" i="38"/>
  <c r="R263" i="38"/>
  <c r="J263" i="38"/>
  <c r="I263" i="38"/>
  <c r="G263" i="38"/>
  <c r="F263" i="38"/>
  <c r="V262" i="38"/>
  <c r="U262" i="38"/>
  <c r="S262" i="38"/>
  <c r="R262" i="38"/>
  <c r="J262" i="38"/>
  <c r="I262" i="38"/>
  <c r="G262" i="38"/>
  <c r="F262" i="38"/>
  <c r="X261" i="38"/>
  <c r="V261" i="38"/>
  <c r="U261" i="38"/>
  <c r="S261" i="38"/>
  <c r="R261" i="38"/>
  <c r="L261" i="38"/>
  <c r="J261" i="38"/>
  <c r="I261" i="38"/>
  <c r="G261" i="38"/>
  <c r="F261" i="38"/>
  <c r="V257" i="38"/>
  <c r="U257" i="38"/>
  <c r="S257" i="38"/>
  <c r="R257" i="38"/>
  <c r="K257" i="38"/>
  <c r="J257" i="38"/>
  <c r="I257" i="38"/>
  <c r="H257" i="38"/>
  <c r="G257" i="38"/>
  <c r="F257" i="38"/>
  <c r="V256" i="38"/>
  <c r="U256" i="38"/>
  <c r="S256" i="38"/>
  <c r="R256" i="38"/>
  <c r="K256" i="38"/>
  <c r="J256" i="38"/>
  <c r="I256" i="38"/>
  <c r="H256" i="38"/>
  <c r="G256" i="38"/>
  <c r="F256" i="38"/>
  <c r="X255" i="38"/>
  <c r="V255" i="38"/>
  <c r="U255" i="38"/>
  <c r="S255" i="38"/>
  <c r="R255" i="38"/>
  <c r="M255" i="38"/>
  <c r="L255" i="38"/>
  <c r="K255" i="38"/>
  <c r="J255" i="38"/>
  <c r="I255" i="38"/>
  <c r="H255" i="38"/>
  <c r="G255" i="38"/>
  <c r="F255" i="38"/>
  <c r="V250" i="38"/>
  <c r="U250" i="38"/>
  <c r="S250" i="38"/>
  <c r="R250" i="38"/>
  <c r="J250" i="38"/>
  <c r="I250" i="38"/>
  <c r="G250" i="38"/>
  <c r="F250" i="38"/>
  <c r="V249" i="38"/>
  <c r="U249" i="38"/>
  <c r="S249" i="38"/>
  <c r="R249" i="38"/>
  <c r="J249" i="38"/>
  <c r="I249" i="38"/>
  <c r="G249" i="38"/>
  <c r="F249" i="38"/>
  <c r="X248" i="38"/>
  <c r="V248" i="38"/>
  <c r="U248" i="38"/>
  <c r="S248" i="38"/>
  <c r="R248" i="38"/>
  <c r="L248" i="38"/>
  <c r="J248" i="38"/>
  <c r="I248" i="38"/>
  <c r="G248" i="38"/>
  <c r="F248" i="38"/>
  <c r="V244" i="38"/>
  <c r="U244" i="38"/>
  <c r="S244" i="38"/>
  <c r="R244" i="38"/>
  <c r="K244" i="38"/>
  <c r="J244" i="38"/>
  <c r="I244" i="38"/>
  <c r="H244" i="38"/>
  <c r="G244" i="38"/>
  <c r="F244" i="38"/>
  <c r="V243" i="38"/>
  <c r="U243" i="38"/>
  <c r="S243" i="38"/>
  <c r="R243" i="38"/>
  <c r="K243" i="38"/>
  <c r="J243" i="38"/>
  <c r="I243" i="38"/>
  <c r="H243" i="38"/>
  <c r="G243" i="38"/>
  <c r="F243" i="38"/>
  <c r="X242" i="38"/>
  <c r="V242" i="38"/>
  <c r="U242" i="38"/>
  <c r="S242" i="38"/>
  <c r="R242" i="38"/>
  <c r="M242" i="38"/>
  <c r="L242" i="38"/>
  <c r="K242" i="38"/>
  <c r="J242" i="38"/>
  <c r="I242" i="38"/>
  <c r="H242" i="38"/>
  <c r="G242" i="38"/>
  <c r="F242" i="38"/>
  <c r="V237" i="38"/>
  <c r="U237" i="38"/>
  <c r="S237" i="38"/>
  <c r="R237" i="38"/>
  <c r="J237" i="38"/>
  <c r="I237" i="38"/>
  <c r="G237" i="38"/>
  <c r="F237" i="38"/>
  <c r="V236" i="38"/>
  <c r="U236" i="38"/>
  <c r="S236" i="38"/>
  <c r="R236" i="38"/>
  <c r="J236" i="38"/>
  <c r="I236" i="38"/>
  <c r="G236" i="38"/>
  <c r="F236" i="38"/>
  <c r="X235" i="38"/>
  <c r="V235" i="38"/>
  <c r="U235" i="38"/>
  <c r="S235" i="38"/>
  <c r="R235" i="38"/>
  <c r="L235" i="38"/>
  <c r="J235" i="38"/>
  <c r="I235" i="38"/>
  <c r="G235" i="38"/>
  <c r="F235" i="38"/>
  <c r="V231" i="38"/>
  <c r="U231" i="38"/>
  <c r="S231" i="38"/>
  <c r="R231" i="38"/>
  <c r="K231" i="38"/>
  <c r="J231" i="38"/>
  <c r="I231" i="38"/>
  <c r="H231" i="38"/>
  <c r="G231" i="38"/>
  <c r="F231" i="38"/>
  <c r="V230" i="38"/>
  <c r="U230" i="38"/>
  <c r="S230" i="38"/>
  <c r="R230" i="38"/>
  <c r="K230" i="38"/>
  <c r="J230" i="38"/>
  <c r="I230" i="38"/>
  <c r="H230" i="38"/>
  <c r="G230" i="38"/>
  <c r="F230" i="38"/>
  <c r="X229" i="38"/>
  <c r="V229" i="38"/>
  <c r="U229" i="38"/>
  <c r="S229" i="38"/>
  <c r="R229" i="38"/>
  <c r="M229" i="38"/>
  <c r="L229" i="38"/>
  <c r="K229" i="38"/>
  <c r="J229" i="38"/>
  <c r="I229" i="38"/>
  <c r="H229" i="38"/>
  <c r="G229" i="38"/>
  <c r="F229" i="38"/>
  <c r="V224" i="38"/>
  <c r="U224" i="38"/>
  <c r="S224" i="38"/>
  <c r="R224" i="38"/>
  <c r="J224" i="38"/>
  <c r="I224" i="38"/>
  <c r="G224" i="38"/>
  <c r="F224" i="38"/>
  <c r="V223" i="38"/>
  <c r="U223" i="38"/>
  <c r="S223" i="38"/>
  <c r="R223" i="38"/>
  <c r="J223" i="38"/>
  <c r="I223" i="38"/>
  <c r="G223" i="38"/>
  <c r="F223" i="38"/>
  <c r="X222" i="38"/>
  <c r="V222" i="38"/>
  <c r="U222" i="38"/>
  <c r="S222" i="38"/>
  <c r="R222" i="38"/>
  <c r="L222" i="38"/>
  <c r="J222" i="38"/>
  <c r="I222" i="38"/>
  <c r="G222" i="38"/>
  <c r="F222" i="38"/>
  <c r="V218" i="38"/>
  <c r="U218" i="38"/>
  <c r="S218" i="38"/>
  <c r="R218" i="38"/>
  <c r="K218" i="38"/>
  <c r="J218" i="38"/>
  <c r="I218" i="38"/>
  <c r="H218" i="38"/>
  <c r="G218" i="38"/>
  <c r="F218" i="38"/>
  <c r="V217" i="38"/>
  <c r="U217" i="38"/>
  <c r="S217" i="38"/>
  <c r="R217" i="38"/>
  <c r="K217" i="38"/>
  <c r="J217" i="38"/>
  <c r="I217" i="38"/>
  <c r="H217" i="38"/>
  <c r="G217" i="38"/>
  <c r="F217" i="38"/>
  <c r="X216" i="38"/>
  <c r="V216" i="38"/>
  <c r="U216" i="38"/>
  <c r="S216" i="38"/>
  <c r="R216" i="38"/>
  <c r="M216" i="38"/>
  <c r="L216" i="38"/>
  <c r="K216" i="38"/>
  <c r="J216" i="38"/>
  <c r="I216" i="38"/>
  <c r="H216" i="38"/>
  <c r="G216" i="38"/>
  <c r="F216" i="38"/>
  <c r="V211" i="38"/>
  <c r="U211" i="38"/>
  <c r="S211" i="38"/>
  <c r="R211" i="38"/>
  <c r="J211" i="38"/>
  <c r="I211" i="38"/>
  <c r="G211" i="38"/>
  <c r="F211" i="38"/>
  <c r="V210" i="38"/>
  <c r="U210" i="38"/>
  <c r="S210" i="38"/>
  <c r="R210" i="38"/>
  <c r="J210" i="38"/>
  <c r="I210" i="38"/>
  <c r="G210" i="38"/>
  <c r="F210" i="38"/>
  <c r="X209" i="38"/>
  <c r="V209" i="38"/>
  <c r="U209" i="38"/>
  <c r="S209" i="38"/>
  <c r="R209" i="38"/>
  <c r="L209" i="38"/>
  <c r="J209" i="38"/>
  <c r="I209" i="38"/>
  <c r="G209" i="38"/>
  <c r="F209" i="38"/>
  <c r="V205" i="38"/>
  <c r="U205" i="38"/>
  <c r="S205" i="38"/>
  <c r="R205" i="38"/>
  <c r="K205" i="38"/>
  <c r="J205" i="38"/>
  <c r="I205" i="38"/>
  <c r="H205" i="38"/>
  <c r="G205" i="38"/>
  <c r="F205" i="38"/>
  <c r="V204" i="38"/>
  <c r="U204" i="38"/>
  <c r="S204" i="38"/>
  <c r="R204" i="38"/>
  <c r="K204" i="38"/>
  <c r="J204" i="38"/>
  <c r="I204" i="38"/>
  <c r="H204" i="38"/>
  <c r="G204" i="38"/>
  <c r="F204" i="38"/>
  <c r="X203" i="38"/>
  <c r="V203" i="38"/>
  <c r="U203" i="38"/>
  <c r="S203" i="38"/>
  <c r="R203" i="38"/>
  <c r="M203" i="38"/>
  <c r="L203" i="38"/>
  <c r="K203" i="38"/>
  <c r="J203" i="38"/>
  <c r="I203" i="38"/>
  <c r="H203" i="38"/>
  <c r="G203" i="38"/>
  <c r="F203" i="38"/>
  <c r="V198" i="38"/>
  <c r="U198" i="38"/>
  <c r="S198" i="38"/>
  <c r="R198" i="38"/>
  <c r="J198" i="38"/>
  <c r="I198" i="38"/>
  <c r="G198" i="38"/>
  <c r="F198" i="38"/>
  <c r="V197" i="38"/>
  <c r="U197" i="38"/>
  <c r="S197" i="38"/>
  <c r="R197" i="38"/>
  <c r="J197" i="38"/>
  <c r="I197" i="38"/>
  <c r="G197" i="38"/>
  <c r="F197" i="38"/>
  <c r="X196" i="38"/>
  <c r="V196" i="38"/>
  <c r="U196" i="38"/>
  <c r="S196" i="38"/>
  <c r="R196" i="38"/>
  <c r="L196" i="38"/>
  <c r="J196" i="38"/>
  <c r="I196" i="38"/>
  <c r="G196" i="38"/>
  <c r="F196" i="38"/>
  <c r="V192" i="38"/>
  <c r="U192" i="38"/>
  <c r="S192" i="38"/>
  <c r="R192" i="38"/>
  <c r="K192" i="38"/>
  <c r="J192" i="38"/>
  <c r="I192" i="38"/>
  <c r="H192" i="38"/>
  <c r="G192" i="38"/>
  <c r="F192" i="38"/>
  <c r="V191" i="38"/>
  <c r="U191" i="38"/>
  <c r="S191" i="38"/>
  <c r="R191" i="38"/>
  <c r="K191" i="38"/>
  <c r="J191" i="38"/>
  <c r="I191" i="38"/>
  <c r="H191" i="38"/>
  <c r="G191" i="38"/>
  <c r="F191" i="38"/>
  <c r="X190" i="38"/>
  <c r="V190" i="38"/>
  <c r="U190" i="38"/>
  <c r="S190" i="38"/>
  <c r="R190" i="38"/>
  <c r="M190" i="38"/>
  <c r="L190" i="38"/>
  <c r="K190" i="38"/>
  <c r="J190" i="38"/>
  <c r="I190" i="38"/>
  <c r="H190" i="38"/>
  <c r="G190" i="38"/>
  <c r="F190" i="38"/>
  <c r="V185" i="38"/>
  <c r="U185" i="38"/>
  <c r="S185" i="38"/>
  <c r="R185" i="38"/>
  <c r="J185" i="38"/>
  <c r="I185" i="38"/>
  <c r="G185" i="38"/>
  <c r="F185" i="38"/>
  <c r="V184" i="38"/>
  <c r="U184" i="38"/>
  <c r="S184" i="38"/>
  <c r="R184" i="38"/>
  <c r="J184" i="38"/>
  <c r="I184" i="38"/>
  <c r="G184" i="38"/>
  <c r="F184" i="38"/>
  <c r="X183" i="38"/>
  <c r="V183" i="38"/>
  <c r="U183" i="38"/>
  <c r="S183" i="38"/>
  <c r="R183" i="38"/>
  <c r="L183" i="38"/>
  <c r="J183" i="38"/>
  <c r="I183" i="38"/>
  <c r="G183" i="38"/>
  <c r="F183" i="38"/>
  <c r="V179" i="38"/>
  <c r="U179" i="38"/>
  <c r="S179" i="38"/>
  <c r="R179" i="38"/>
  <c r="K179" i="38"/>
  <c r="J179" i="38"/>
  <c r="I179" i="38"/>
  <c r="H179" i="38"/>
  <c r="G179" i="38"/>
  <c r="F179" i="38"/>
  <c r="V178" i="38"/>
  <c r="U178" i="38"/>
  <c r="S178" i="38"/>
  <c r="R178" i="38"/>
  <c r="K178" i="38"/>
  <c r="J178" i="38"/>
  <c r="I178" i="38"/>
  <c r="H178" i="38"/>
  <c r="G178" i="38"/>
  <c r="F178" i="38"/>
  <c r="X177" i="38"/>
  <c r="V177" i="38"/>
  <c r="U177" i="38"/>
  <c r="S177" i="38"/>
  <c r="R177" i="38"/>
  <c r="M177" i="38"/>
  <c r="L177" i="38"/>
  <c r="K177" i="38"/>
  <c r="J177" i="38"/>
  <c r="I177" i="38"/>
  <c r="H177" i="38"/>
  <c r="G177" i="38"/>
  <c r="F177" i="38"/>
  <c r="V172" i="38"/>
  <c r="U172" i="38"/>
  <c r="S172" i="38"/>
  <c r="R172" i="38"/>
  <c r="J172" i="38"/>
  <c r="I172" i="38"/>
  <c r="G172" i="38"/>
  <c r="F172" i="38"/>
  <c r="V171" i="38"/>
  <c r="U171" i="38"/>
  <c r="S171" i="38"/>
  <c r="R171" i="38"/>
  <c r="J171" i="38"/>
  <c r="I171" i="38"/>
  <c r="G171" i="38"/>
  <c r="F171" i="38"/>
  <c r="X170" i="38"/>
  <c r="V170" i="38"/>
  <c r="U170" i="38"/>
  <c r="S170" i="38"/>
  <c r="R170" i="38"/>
  <c r="L170" i="38"/>
  <c r="J170" i="38"/>
  <c r="I170" i="38"/>
  <c r="G170" i="38"/>
  <c r="F170" i="38"/>
  <c r="V166" i="38"/>
  <c r="U166" i="38"/>
  <c r="S166" i="38"/>
  <c r="R166" i="38"/>
  <c r="K166" i="38"/>
  <c r="J166" i="38"/>
  <c r="I166" i="38"/>
  <c r="H166" i="38"/>
  <c r="G166" i="38"/>
  <c r="F166" i="38"/>
  <c r="V165" i="38"/>
  <c r="U165" i="38"/>
  <c r="S165" i="38"/>
  <c r="R165" i="38"/>
  <c r="K165" i="38"/>
  <c r="J165" i="38"/>
  <c r="I165" i="38"/>
  <c r="H165" i="38"/>
  <c r="G165" i="38"/>
  <c r="F165" i="38"/>
  <c r="X164" i="38"/>
  <c r="V164" i="38"/>
  <c r="U164" i="38"/>
  <c r="S164" i="38"/>
  <c r="R164" i="38"/>
  <c r="M164" i="38"/>
  <c r="L164" i="38"/>
  <c r="K164" i="38"/>
  <c r="J164" i="38"/>
  <c r="I164" i="38"/>
  <c r="H164" i="38"/>
  <c r="G164" i="38"/>
  <c r="F164" i="38"/>
  <c r="V159" i="38"/>
  <c r="U159" i="38"/>
  <c r="S159" i="38"/>
  <c r="R159" i="38"/>
  <c r="J159" i="38"/>
  <c r="I159" i="38"/>
  <c r="G159" i="38"/>
  <c r="F159" i="38"/>
  <c r="V158" i="38"/>
  <c r="U158" i="38"/>
  <c r="S158" i="38"/>
  <c r="R158" i="38"/>
  <c r="J158" i="38"/>
  <c r="I158" i="38"/>
  <c r="G158" i="38"/>
  <c r="F158" i="38"/>
  <c r="X157" i="38"/>
  <c r="V157" i="38"/>
  <c r="U157" i="38"/>
  <c r="S157" i="38"/>
  <c r="R157" i="38"/>
  <c r="L157" i="38"/>
  <c r="J157" i="38"/>
  <c r="I157" i="38"/>
  <c r="G157" i="38"/>
  <c r="F157" i="38"/>
  <c r="V153" i="38"/>
  <c r="U153" i="38"/>
  <c r="S153" i="38"/>
  <c r="R153" i="38"/>
  <c r="K153" i="38"/>
  <c r="J153" i="38"/>
  <c r="I153" i="38"/>
  <c r="H153" i="38"/>
  <c r="G153" i="38"/>
  <c r="F153" i="38"/>
  <c r="V152" i="38"/>
  <c r="U152" i="38"/>
  <c r="S152" i="38"/>
  <c r="R152" i="38"/>
  <c r="K152" i="38"/>
  <c r="J152" i="38"/>
  <c r="I152" i="38"/>
  <c r="H152" i="38"/>
  <c r="G152" i="38"/>
  <c r="F152" i="38"/>
  <c r="X151" i="38"/>
  <c r="V151" i="38"/>
  <c r="U151" i="38"/>
  <c r="S151" i="38"/>
  <c r="R151" i="38"/>
  <c r="M151" i="38"/>
  <c r="L151" i="38"/>
  <c r="K151" i="38"/>
  <c r="J151" i="38"/>
  <c r="I151" i="38"/>
  <c r="H151" i="38"/>
  <c r="G151" i="38"/>
  <c r="F151" i="38"/>
  <c r="V146" i="38"/>
  <c r="U146" i="38"/>
  <c r="S146" i="38"/>
  <c r="R146" i="38"/>
  <c r="J146" i="38"/>
  <c r="I146" i="38"/>
  <c r="G146" i="38"/>
  <c r="F146" i="38"/>
  <c r="V145" i="38"/>
  <c r="U145" i="38"/>
  <c r="S145" i="38"/>
  <c r="R145" i="38"/>
  <c r="J145" i="38"/>
  <c r="I145" i="38"/>
  <c r="G145" i="38"/>
  <c r="F145" i="38"/>
  <c r="X144" i="38"/>
  <c r="V144" i="38"/>
  <c r="U144" i="38"/>
  <c r="S144" i="38"/>
  <c r="R144" i="38"/>
  <c r="L144" i="38"/>
  <c r="J144" i="38"/>
  <c r="I144" i="38"/>
  <c r="G144" i="38"/>
  <c r="F144" i="38"/>
  <c r="V140" i="38"/>
  <c r="U140" i="38"/>
  <c r="S140" i="38"/>
  <c r="R140" i="38"/>
  <c r="K140" i="38"/>
  <c r="J140" i="38"/>
  <c r="I140" i="38"/>
  <c r="H140" i="38"/>
  <c r="G140" i="38"/>
  <c r="F140" i="38"/>
  <c r="V139" i="38"/>
  <c r="U139" i="38"/>
  <c r="S139" i="38"/>
  <c r="R139" i="38"/>
  <c r="K139" i="38"/>
  <c r="J139" i="38"/>
  <c r="I139" i="38"/>
  <c r="H139" i="38"/>
  <c r="G139" i="38"/>
  <c r="F139" i="38"/>
  <c r="X138" i="38"/>
  <c r="V138" i="38"/>
  <c r="U138" i="38"/>
  <c r="S138" i="38"/>
  <c r="R138" i="38"/>
  <c r="M138" i="38"/>
  <c r="L138" i="38"/>
  <c r="K138" i="38"/>
  <c r="J138" i="38"/>
  <c r="I138" i="38"/>
  <c r="H138" i="38"/>
  <c r="G138" i="38"/>
  <c r="F138" i="38"/>
  <c r="V133" i="38"/>
  <c r="U133" i="38"/>
  <c r="S133" i="38"/>
  <c r="R133" i="38"/>
  <c r="J133" i="38"/>
  <c r="I133" i="38"/>
  <c r="G133" i="38"/>
  <c r="F133" i="38"/>
  <c r="V132" i="38"/>
  <c r="U132" i="38"/>
  <c r="S132" i="38"/>
  <c r="R132" i="38"/>
  <c r="J132" i="38"/>
  <c r="I132" i="38"/>
  <c r="G132" i="38"/>
  <c r="F132" i="38"/>
  <c r="X131" i="38"/>
  <c r="V131" i="38"/>
  <c r="U131" i="38"/>
  <c r="S131" i="38"/>
  <c r="R131" i="38"/>
  <c r="L131" i="38"/>
  <c r="J131" i="38"/>
  <c r="I131" i="38"/>
  <c r="G131" i="38"/>
  <c r="F131" i="38"/>
  <c r="V127" i="38"/>
  <c r="U127" i="38"/>
  <c r="S127" i="38"/>
  <c r="R127" i="38"/>
  <c r="K127" i="38"/>
  <c r="J127" i="38"/>
  <c r="I127" i="38"/>
  <c r="H127" i="38"/>
  <c r="G127" i="38"/>
  <c r="F127" i="38"/>
  <c r="V126" i="38"/>
  <c r="U126" i="38"/>
  <c r="S126" i="38"/>
  <c r="R126" i="38"/>
  <c r="K126" i="38"/>
  <c r="J126" i="38"/>
  <c r="I126" i="38"/>
  <c r="H126" i="38"/>
  <c r="G126" i="38"/>
  <c r="F126" i="38"/>
  <c r="X125" i="38"/>
  <c r="V125" i="38"/>
  <c r="U125" i="38"/>
  <c r="S125" i="38"/>
  <c r="R125" i="38"/>
  <c r="M125" i="38"/>
  <c r="L125" i="38"/>
  <c r="K125" i="38"/>
  <c r="J125" i="38"/>
  <c r="I125" i="38"/>
  <c r="H125" i="38"/>
  <c r="G125" i="38"/>
  <c r="F125" i="38"/>
  <c r="V120" i="38"/>
  <c r="U120" i="38"/>
  <c r="S120" i="38"/>
  <c r="R120" i="38"/>
  <c r="J120" i="38"/>
  <c r="I120" i="38"/>
  <c r="G120" i="38"/>
  <c r="F120" i="38"/>
  <c r="V119" i="38"/>
  <c r="U119" i="38"/>
  <c r="S119" i="38"/>
  <c r="R119" i="38"/>
  <c r="J119" i="38"/>
  <c r="I119" i="38"/>
  <c r="G119" i="38"/>
  <c r="F119" i="38"/>
  <c r="X118" i="38"/>
  <c r="V118" i="38"/>
  <c r="U118" i="38"/>
  <c r="S118" i="38"/>
  <c r="R118" i="38"/>
  <c r="L118" i="38"/>
  <c r="J118" i="38"/>
  <c r="I118" i="38"/>
  <c r="G118" i="38"/>
  <c r="F118" i="38"/>
  <c r="V114" i="38"/>
  <c r="U114" i="38"/>
  <c r="S114" i="38"/>
  <c r="R114" i="38"/>
  <c r="K114" i="38"/>
  <c r="J114" i="38"/>
  <c r="I114" i="38"/>
  <c r="H114" i="38"/>
  <c r="G114" i="38"/>
  <c r="F114" i="38"/>
  <c r="V113" i="38"/>
  <c r="U113" i="38"/>
  <c r="S113" i="38"/>
  <c r="R113" i="38"/>
  <c r="K113" i="38"/>
  <c r="J113" i="38"/>
  <c r="I113" i="38"/>
  <c r="H113" i="38"/>
  <c r="G113" i="38"/>
  <c r="F113" i="38"/>
  <c r="X112" i="38"/>
  <c r="V112" i="38"/>
  <c r="U112" i="38"/>
  <c r="S112" i="38"/>
  <c r="R112" i="38"/>
  <c r="M112" i="38"/>
  <c r="L112" i="38"/>
  <c r="K112" i="38"/>
  <c r="J112" i="38"/>
  <c r="I112" i="38"/>
  <c r="H112" i="38"/>
  <c r="G112" i="38"/>
  <c r="F112" i="38"/>
  <c r="V107" i="38"/>
  <c r="U107" i="38"/>
  <c r="S107" i="38"/>
  <c r="R107" i="38"/>
  <c r="J107" i="38"/>
  <c r="I107" i="38"/>
  <c r="G107" i="38"/>
  <c r="F107" i="38"/>
  <c r="V106" i="38"/>
  <c r="U106" i="38"/>
  <c r="S106" i="38"/>
  <c r="R106" i="38"/>
  <c r="J106" i="38"/>
  <c r="I106" i="38"/>
  <c r="G106" i="38"/>
  <c r="F106" i="38"/>
  <c r="X105" i="38"/>
  <c r="V105" i="38"/>
  <c r="U105" i="38"/>
  <c r="S105" i="38"/>
  <c r="R105" i="38"/>
  <c r="L105" i="38"/>
  <c r="J105" i="38"/>
  <c r="I105" i="38"/>
  <c r="G105" i="38"/>
  <c r="F105" i="38"/>
  <c r="V101" i="38"/>
  <c r="U101" i="38"/>
  <c r="S101" i="38"/>
  <c r="R101" i="38"/>
  <c r="K101" i="38"/>
  <c r="J101" i="38"/>
  <c r="I101" i="38"/>
  <c r="H101" i="38"/>
  <c r="G101" i="38"/>
  <c r="F101" i="38"/>
  <c r="V100" i="38"/>
  <c r="U100" i="38"/>
  <c r="S100" i="38"/>
  <c r="R100" i="38"/>
  <c r="K100" i="38"/>
  <c r="J100" i="38"/>
  <c r="I100" i="38"/>
  <c r="H100" i="38"/>
  <c r="G100" i="38"/>
  <c r="F100" i="38"/>
  <c r="X99" i="38"/>
  <c r="V99" i="38"/>
  <c r="U99" i="38"/>
  <c r="S99" i="38"/>
  <c r="R99" i="38"/>
  <c r="M99" i="38"/>
  <c r="L99" i="38"/>
  <c r="K99" i="38"/>
  <c r="J99" i="38"/>
  <c r="I99" i="38"/>
  <c r="H99" i="38"/>
  <c r="G99" i="38"/>
  <c r="F99" i="38"/>
  <c r="V94" i="38"/>
  <c r="U94" i="38"/>
  <c r="S94" i="38"/>
  <c r="R94" i="38"/>
  <c r="J94" i="38"/>
  <c r="I94" i="38"/>
  <c r="G94" i="38"/>
  <c r="F94" i="38"/>
  <c r="V93" i="38"/>
  <c r="U93" i="38"/>
  <c r="S93" i="38"/>
  <c r="R93" i="38"/>
  <c r="J93" i="38"/>
  <c r="I93" i="38"/>
  <c r="G93" i="38"/>
  <c r="F93" i="38"/>
  <c r="X92" i="38"/>
  <c r="V92" i="38"/>
  <c r="U92" i="38"/>
  <c r="S92" i="38"/>
  <c r="R92" i="38"/>
  <c r="L92" i="38"/>
  <c r="J92" i="38"/>
  <c r="I92" i="38"/>
  <c r="G92" i="38"/>
  <c r="F92" i="38"/>
  <c r="V88" i="38"/>
  <c r="U88" i="38"/>
  <c r="S88" i="38"/>
  <c r="R88" i="38"/>
  <c r="K88" i="38"/>
  <c r="J88" i="38"/>
  <c r="I88" i="38"/>
  <c r="H88" i="38"/>
  <c r="G88" i="38"/>
  <c r="F88" i="38"/>
  <c r="V87" i="38"/>
  <c r="U87" i="38"/>
  <c r="S87" i="38"/>
  <c r="R87" i="38"/>
  <c r="K87" i="38"/>
  <c r="J87" i="38"/>
  <c r="I87" i="38"/>
  <c r="H87" i="38"/>
  <c r="G87" i="38"/>
  <c r="F87" i="38"/>
  <c r="X86" i="38"/>
  <c r="V86" i="38"/>
  <c r="U86" i="38"/>
  <c r="S86" i="38"/>
  <c r="R86" i="38"/>
  <c r="M86" i="38"/>
  <c r="L86" i="38"/>
  <c r="K86" i="38"/>
  <c r="J86" i="38"/>
  <c r="I86" i="38"/>
  <c r="H86" i="38"/>
  <c r="G86" i="38"/>
  <c r="F86" i="38"/>
  <c r="V81" i="38"/>
  <c r="U81" i="38"/>
  <c r="S81" i="38"/>
  <c r="R81" i="38"/>
  <c r="J81" i="38"/>
  <c r="I81" i="38"/>
  <c r="G81" i="38"/>
  <c r="F81" i="38"/>
  <c r="V80" i="38"/>
  <c r="U80" i="38"/>
  <c r="S80" i="38"/>
  <c r="R80" i="38"/>
  <c r="J80" i="38"/>
  <c r="I80" i="38"/>
  <c r="G80" i="38"/>
  <c r="F80" i="38"/>
  <c r="X79" i="38"/>
  <c r="V79" i="38"/>
  <c r="U79" i="38"/>
  <c r="S79" i="38"/>
  <c r="R79" i="38"/>
  <c r="L79" i="38"/>
  <c r="J79" i="38"/>
  <c r="I79" i="38"/>
  <c r="G79" i="38"/>
  <c r="F79" i="38"/>
  <c r="V75" i="38"/>
  <c r="U75" i="38"/>
  <c r="S75" i="38"/>
  <c r="R75" i="38"/>
  <c r="K75" i="38"/>
  <c r="J75" i="38"/>
  <c r="I75" i="38"/>
  <c r="H75" i="38"/>
  <c r="G75" i="38"/>
  <c r="F75" i="38"/>
  <c r="V74" i="38"/>
  <c r="U74" i="38"/>
  <c r="S74" i="38"/>
  <c r="R74" i="38"/>
  <c r="K74" i="38"/>
  <c r="J74" i="38"/>
  <c r="I74" i="38"/>
  <c r="H74" i="38"/>
  <c r="G74" i="38"/>
  <c r="F74" i="38"/>
  <c r="X73" i="38"/>
  <c r="V73" i="38"/>
  <c r="U73" i="38"/>
  <c r="S73" i="38"/>
  <c r="R73" i="38"/>
  <c r="M73" i="38"/>
  <c r="L73" i="38"/>
  <c r="K73" i="38"/>
  <c r="J73" i="38"/>
  <c r="I73" i="38"/>
  <c r="H73" i="38"/>
  <c r="G73" i="38"/>
  <c r="F73" i="38"/>
  <c r="V263" i="52"/>
  <c r="U263" i="52"/>
  <c r="S263" i="52"/>
  <c r="R263" i="52"/>
  <c r="J263" i="52"/>
  <c r="I263" i="52"/>
  <c r="G263" i="52"/>
  <c r="F263" i="52"/>
  <c r="V262" i="52"/>
  <c r="U262" i="52"/>
  <c r="S262" i="52"/>
  <c r="R262" i="52"/>
  <c r="J262" i="52"/>
  <c r="I262" i="52"/>
  <c r="G262" i="52"/>
  <c r="F262" i="52"/>
  <c r="X261" i="52"/>
  <c r="V261" i="52"/>
  <c r="U261" i="52"/>
  <c r="S261" i="52"/>
  <c r="R261" i="52"/>
  <c r="L261" i="52"/>
  <c r="J261" i="52"/>
  <c r="I261" i="52"/>
  <c r="G261" i="52"/>
  <c r="F261" i="52"/>
  <c r="V257" i="52"/>
  <c r="U257" i="52"/>
  <c r="S257" i="52"/>
  <c r="R257" i="52"/>
  <c r="K257" i="52"/>
  <c r="J257" i="52"/>
  <c r="I257" i="52"/>
  <c r="H257" i="52"/>
  <c r="G257" i="52"/>
  <c r="F257" i="52"/>
  <c r="V256" i="52"/>
  <c r="U256" i="52"/>
  <c r="S256" i="52"/>
  <c r="R256" i="52"/>
  <c r="K256" i="52"/>
  <c r="J256" i="52"/>
  <c r="I256" i="52"/>
  <c r="H256" i="52"/>
  <c r="G256" i="52"/>
  <c r="F256" i="52"/>
  <c r="X255" i="52"/>
  <c r="V255" i="52"/>
  <c r="U255" i="52"/>
  <c r="S255" i="52"/>
  <c r="R255" i="52"/>
  <c r="M255" i="52"/>
  <c r="L255" i="52"/>
  <c r="K255" i="52"/>
  <c r="J255" i="52"/>
  <c r="I255" i="52"/>
  <c r="H255" i="52"/>
  <c r="G255" i="52"/>
  <c r="F255" i="52"/>
  <c r="V250" i="52"/>
  <c r="U250" i="52"/>
  <c r="S250" i="52"/>
  <c r="R250" i="52"/>
  <c r="J250" i="52"/>
  <c r="I250" i="52"/>
  <c r="G250" i="52"/>
  <c r="F250" i="52"/>
  <c r="V249" i="52"/>
  <c r="U249" i="52"/>
  <c r="S249" i="52"/>
  <c r="R249" i="52"/>
  <c r="J249" i="52"/>
  <c r="I249" i="52"/>
  <c r="G249" i="52"/>
  <c r="F249" i="52"/>
  <c r="X248" i="52"/>
  <c r="V248" i="52"/>
  <c r="U248" i="52"/>
  <c r="S248" i="52"/>
  <c r="R248" i="52"/>
  <c r="L248" i="52"/>
  <c r="J248" i="52"/>
  <c r="I248" i="52"/>
  <c r="G248" i="52"/>
  <c r="F248" i="52"/>
  <c r="V244" i="52"/>
  <c r="U244" i="52"/>
  <c r="S244" i="52"/>
  <c r="R244" i="52"/>
  <c r="K244" i="52"/>
  <c r="J244" i="52"/>
  <c r="I244" i="52"/>
  <c r="H244" i="52"/>
  <c r="G244" i="52"/>
  <c r="F244" i="52"/>
  <c r="V243" i="52"/>
  <c r="U243" i="52"/>
  <c r="S243" i="52"/>
  <c r="R243" i="52"/>
  <c r="K243" i="52"/>
  <c r="J243" i="52"/>
  <c r="I243" i="52"/>
  <c r="H243" i="52"/>
  <c r="G243" i="52"/>
  <c r="F243" i="52"/>
  <c r="X242" i="52"/>
  <c r="V242" i="52"/>
  <c r="U242" i="52"/>
  <c r="S242" i="52"/>
  <c r="R242" i="52"/>
  <c r="M242" i="52"/>
  <c r="L242" i="52"/>
  <c r="K242" i="52"/>
  <c r="J242" i="52"/>
  <c r="I242" i="52"/>
  <c r="H242" i="52"/>
  <c r="G242" i="52"/>
  <c r="F242" i="52"/>
  <c r="V237" i="52"/>
  <c r="U237" i="52"/>
  <c r="S237" i="52"/>
  <c r="R237" i="52"/>
  <c r="J237" i="52"/>
  <c r="I237" i="52"/>
  <c r="G237" i="52"/>
  <c r="F237" i="52"/>
  <c r="V236" i="52"/>
  <c r="U236" i="52"/>
  <c r="S236" i="52"/>
  <c r="R236" i="52"/>
  <c r="J236" i="52"/>
  <c r="I236" i="52"/>
  <c r="G236" i="52"/>
  <c r="F236" i="52"/>
  <c r="X235" i="52"/>
  <c r="V235" i="52"/>
  <c r="U235" i="52"/>
  <c r="S235" i="52"/>
  <c r="R235" i="52"/>
  <c r="L235" i="52"/>
  <c r="J235" i="52"/>
  <c r="I235" i="52"/>
  <c r="G235" i="52"/>
  <c r="F235" i="52"/>
  <c r="V231" i="52"/>
  <c r="U231" i="52"/>
  <c r="S231" i="52"/>
  <c r="R231" i="52"/>
  <c r="K231" i="52"/>
  <c r="J231" i="52"/>
  <c r="I231" i="52"/>
  <c r="H231" i="52"/>
  <c r="G231" i="52"/>
  <c r="F231" i="52"/>
  <c r="V230" i="52"/>
  <c r="U230" i="52"/>
  <c r="S230" i="52"/>
  <c r="R230" i="52"/>
  <c r="K230" i="52"/>
  <c r="J230" i="52"/>
  <c r="I230" i="52"/>
  <c r="H230" i="52"/>
  <c r="G230" i="52"/>
  <c r="F230" i="52"/>
  <c r="X229" i="52"/>
  <c r="V229" i="52"/>
  <c r="U229" i="52"/>
  <c r="S229" i="52"/>
  <c r="R229" i="52"/>
  <c r="M229" i="52"/>
  <c r="L229" i="52"/>
  <c r="K229" i="52"/>
  <c r="J229" i="52"/>
  <c r="I229" i="52"/>
  <c r="H229" i="52"/>
  <c r="G229" i="52"/>
  <c r="F229" i="52"/>
  <c r="V224" i="52"/>
  <c r="U224" i="52"/>
  <c r="S224" i="52"/>
  <c r="R224" i="52"/>
  <c r="J224" i="52"/>
  <c r="I224" i="52"/>
  <c r="G224" i="52"/>
  <c r="F224" i="52"/>
  <c r="V223" i="52"/>
  <c r="U223" i="52"/>
  <c r="S223" i="52"/>
  <c r="R223" i="52"/>
  <c r="J223" i="52"/>
  <c r="I223" i="52"/>
  <c r="G223" i="52"/>
  <c r="F223" i="52"/>
  <c r="X222" i="52"/>
  <c r="V222" i="52"/>
  <c r="U222" i="52"/>
  <c r="S222" i="52"/>
  <c r="R222" i="52"/>
  <c r="L222" i="52"/>
  <c r="J222" i="52"/>
  <c r="I222" i="52"/>
  <c r="G222" i="52"/>
  <c r="F222" i="52"/>
  <c r="V218" i="52"/>
  <c r="U218" i="52"/>
  <c r="S218" i="52"/>
  <c r="R218" i="52"/>
  <c r="K218" i="52"/>
  <c r="J218" i="52"/>
  <c r="I218" i="52"/>
  <c r="H218" i="52"/>
  <c r="G218" i="52"/>
  <c r="F218" i="52"/>
  <c r="V217" i="52"/>
  <c r="U217" i="52"/>
  <c r="S217" i="52"/>
  <c r="R217" i="52"/>
  <c r="K217" i="52"/>
  <c r="J217" i="52"/>
  <c r="I217" i="52"/>
  <c r="H217" i="52"/>
  <c r="G217" i="52"/>
  <c r="F217" i="52"/>
  <c r="X216" i="52"/>
  <c r="V216" i="52"/>
  <c r="U216" i="52"/>
  <c r="S216" i="52"/>
  <c r="R216" i="52"/>
  <c r="M216" i="52"/>
  <c r="L216" i="52"/>
  <c r="K216" i="52"/>
  <c r="J216" i="52"/>
  <c r="I216" i="52"/>
  <c r="H216" i="52"/>
  <c r="G216" i="52"/>
  <c r="F216" i="52"/>
  <c r="V211" i="52"/>
  <c r="U211" i="52"/>
  <c r="S211" i="52"/>
  <c r="R211" i="52"/>
  <c r="J211" i="52"/>
  <c r="I211" i="52"/>
  <c r="G211" i="52"/>
  <c r="F211" i="52"/>
  <c r="V210" i="52"/>
  <c r="U210" i="52"/>
  <c r="S210" i="52"/>
  <c r="R210" i="52"/>
  <c r="J210" i="52"/>
  <c r="I210" i="52"/>
  <c r="G210" i="52"/>
  <c r="F210" i="52"/>
  <c r="X209" i="52"/>
  <c r="V209" i="52"/>
  <c r="U209" i="52"/>
  <c r="S209" i="52"/>
  <c r="R209" i="52"/>
  <c r="L209" i="52"/>
  <c r="J209" i="52"/>
  <c r="I209" i="52"/>
  <c r="G209" i="52"/>
  <c r="F209" i="52"/>
  <c r="V205" i="52"/>
  <c r="U205" i="52"/>
  <c r="S205" i="52"/>
  <c r="R205" i="52"/>
  <c r="K205" i="52"/>
  <c r="J205" i="52"/>
  <c r="I205" i="52"/>
  <c r="H205" i="52"/>
  <c r="G205" i="52"/>
  <c r="F205" i="52"/>
  <c r="V204" i="52"/>
  <c r="U204" i="52"/>
  <c r="S204" i="52"/>
  <c r="R204" i="52"/>
  <c r="K204" i="52"/>
  <c r="J204" i="52"/>
  <c r="I204" i="52"/>
  <c r="H204" i="52"/>
  <c r="G204" i="52"/>
  <c r="F204" i="52"/>
  <c r="X203" i="52"/>
  <c r="V203" i="52"/>
  <c r="U203" i="52"/>
  <c r="S203" i="52"/>
  <c r="R203" i="52"/>
  <c r="M203" i="52"/>
  <c r="L203" i="52"/>
  <c r="K203" i="52"/>
  <c r="J203" i="52"/>
  <c r="I203" i="52"/>
  <c r="H203" i="52"/>
  <c r="G203" i="52"/>
  <c r="F203" i="52"/>
  <c r="V198" i="52"/>
  <c r="U198" i="52"/>
  <c r="S198" i="52"/>
  <c r="R198" i="52"/>
  <c r="J198" i="52"/>
  <c r="I198" i="52"/>
  <c r="G198" i="52"/>
  <c r="F198" i="52"/>
  <c r="V197" i="52"/>
  <c r="U197" i="52"/>
  <c r="S197" i="52"/>
  <c r="R197" i="52"/>
  <c r="J197" i="52"/>
  <c r="I197" i="52"/>
  <c r="G197" i="52"/>
  <c r="F197" i="52"/>
  <c r="X196" i="52"/>
  <c r="V196" i="52"/>
  <c r="U196" i="52"/>
  <c r="S196" i="52"/>
  <c r="R196" i="52"/>
  <c r="L196" i="52"/>
  <c r="J196" i="52"/>
  <c r="I196" i="52"/>
  <c r="G196" i="52"/>
  <c r="F196" i="52"/>
  <c r="V192" i="52"/>
  <c r="U192" i="52"/>
  <c r="S192" i="52"/>
  <c r="R192" i="52"/>
  <c r="K192" i="52"/>
  <c r="J192" i="52"/>
  <c r="I192" i="52"/>
  <c r="H192" i="52"/>
  <c r="G192" i="52"/>
  <c r="F192" i="52"/>
  <c r="V191" i="52"/>
  <c r="U191" i="52"/>
  <c r="S191" i="52"/>
  <c r="R191" i="52"/>
  <c r="K191" i="52"/>
  <c r="J191" i="52"/>
  <c r="I191" i="52"/>
  <c r="H191" i="52"/>
  <c r="G191" i="52"/>
  <c r="F191" i="52"/>
  <c r="X190" i="52"/>
  <c r="V190" i="52"/>
  <c r="U190" i="52"/>
  <c r="S190" i="52"/>
  <c r="R190" i="52"/>
  <c r="M190" i="52"/>
  <c r="L190" i="52"/>
  <c r="K190" i="52"/>
  <c r="J190" i="52"/>
  <c r="I190" i="52"/>
  <c r="H190" i="52"/>
  <c r="G190" i="52"/>
  <c r="F190" i="52"/>
  <c r="V185" i="52"/>
  <c r="U185" i="52"/>
  <c r="S185" i="52"/>
  <c r="R185" i="52"/>
  <c r="J185" i="52"/>
  <c r="I185" i="52"/>
  <c r="G185" i="52"/>
  <c r="F185" i="52"/>
  <c r="V184" i="52"/>
  <c r="U184" i="52"/>
  <c r="S184" i="52"/>
  <c r="R184" i="52"/>
  <c r="J184" i="52"/>
  <c r="I184" i="52"/>
  <c r="G184" i="52"/>
  <c r="F184" i="52"/>
  <c r="X183" i="52"/>
  <c r="V183" i="52"/>
  <c r="U183" i="52"/>
  <c r="S183" i="52"/>
  <c r="R183" i="52"/>
  <c r="L183" i="52"/>
  <c r="J183" i="52"/>
  <c r="I183" i="52"/>
  <c r="G183" i="52"/>
  <c r="F183" i="52"/>
  <c r="V179" i="52"/>
  <c r="U179" i="52"/>
  <c r="S179" i="52"/>
  <c r="R179" i="52"/>
  <c r="K179" i="52"/>
  <c r="J179" i="52"/>
  <c r="I179" i="52"/>
  <c r="H179" i="52"/>
  <c r="G179" i="52"/>
  <c r="F179" i="52"/>
  <c r="V178" i="52"/>
  <c r="U178" i="52"/>
  <c r="S178" i="52"/>
  <c r="R178" i="52"/>
  <c r="K178" i="52"/>
  <c r="J178" i="52"/>
  <c r="I178" i="52"/>
  <c r="H178" i="52"/>
  <c r="G178" i="52"/>
  <c r="F178" i="52"/>
  <c r="X177" i="52"/>
  <c r="V177" i="52"/>
  <c r="U177" i="52"/>
  <c r="S177" i="52"/>
  <c r="R177" i="52"/>
  <c r="M177" i="52"/>
  <c r="L177" i="52"/>
  <c r="K177" i="52"/>
  <c r="J177" i="52"/>
  <c r="I177" i="52"/>
  <c r="H177" i="52"/>
  <c r="G177" i="52"/>
  <c r="F177" i="52"/>
  <c r="V172" i="52"/>
  <c r="U172" i="52"/>
  <c r="S172" i="52"/>
  <c r="R172" i="52"/>
  <c r="J172" i="52"/>
  <c r="I172" i="52"/>
  <c r="G172" i="52"/>
  <c r="F172" i="52"/>
  <c r="V171" i="52"/>
  <c r="U171" i="52"/>
  <c r="S171" i="52"/>
  <c r="R171" i="52"/>
  <c r="J171" i="52"/>
  <c r="I171" i="52"/>
  <c r="G171" i="52"/>
  <c r="F171" i="52"/>
  <c r="X170" i="52"/>
  <c r="V170" i="52"/>
  <c r="U170" i="52"/>
  <c r="S170" i="52"/>
  <c r="R170" i="52"/>
  <c r="L170" i="52"/>
  <c r="J170" i="52"/>
  <c r="I170" i="52"/>
  <c r="G170" i="52"/>
  <c r="F170" i="52"/>
  <c r="V166" i="52"/>
  <c r="U166" i="52"/>
  <c r="S166" i="52"/>
  <c r="R166" i="52"/>
  <c r="K166" i="52"/>
  <c r="J166" i="52"/>
  <c r="I166" i="52"/>
  <c r="H166" i="52"/>
  <c r="G166" i="52"/>
  <c r="F166" i="52"/>
  <c r="V165" i="52"/>
  <c r="U165" i="52"/>
  <c r="S165" i="52"/>
  <c r="R165" i="52"/>
  <c r="K165" i="52"/>
  <c r="J165" i="52"/>
  <c r="I165" i="52"/>
  <c r="H165" i="52"/>
  <c r="G165" i="52"/>
  <c r="F165" i="52"/>
  <c r="X164" i="52"/>
  <c r="V164" i="52"/>
  <c r="U164" i="52"/>
  <c r="S164" i="52"/>
  <c r="R164" i="52"/>
  <c r="M164" i="52"/>
  <c r="L164" i="52"/>
  <c r="K164" i="52"/>
  <c r="J164" i="52"/>
  <c r="I164" i="52"/>
  <c r="H164" i="52"/>
  <c r="G164" i="52"/>
  <c r="F164" i="52"/>
  <c r="V159" i="52"/>
  <c r="U159" i="52"/>
  <c r="S159" i="52"/>
  <c r="R159" i="52"/>
  <c r="J159" i="52"/>
  <c r="I159" i="52"/>
  <c r="G159" i="52"/>
  <c r="F159" i="52"/>
  <c r="V158" i="52"/>
  <c r="U158" i="52"/>
  <c r="S158" i="52"/>
  <c r="R158" i="52"/>
  <c r="J158" i="52"/>
  <c r="I158" i="52"/>
  <c r="G158" i="52"/>
  <c r="F158" i="52"/>
  <c r="X157" i="52"/>
  <c r="V157" i="52"/>
  <c r="U157" i="52"/>
  <c r="S157" i="52"/>
  <c r="R157" i="52"/>
  <c r="L157" i="52"/>
  <c r="J157" i="52"/>
  <c r="I157" i="52"/>
  <c r="G157" i="52"/>
  <c r="F157" i="52"/>
  <c r="V153" i="52"/>
  <c r="U153" i="52"/>
  <c r="S153" i="52"/>
  <c r="R153" i="52"/>
  <c r="K153" i="52"/>
  <c r="J153" i="52"/>
  <c r="I153" i="52"/>
  <c r="H153" i="52"/>
  <c r="G153" i="52"/>
  <c r="F153" i="52"/>
  <c r="V152" i="52"/>
  <c r="U152" i="52"/>
  <c r="S152" i="52"/>
  <c r="R152" i="52"/>
  <c r="K152" i="52"/>
  <c r="J152" i="52"/>
  <c r="I152" i="52"/>
  <c r="H152" i="52"/>
  <c r="G152" i="52"/>
  <c r="F152" i="52"/>
  <c r="X151" i="52"/>
  <c r="V151" i="52"/>
  <c r="U151" i="52"/>
  <c r="S151" i="52"/>
  <c r="R151" i="52"/>
  <c r="M151" i="52"/>
  <c r="L151" i="52"/>
  <c r="K151" i="52"/>
  <c r="J151" i="52"/>
  <c r="I151" i="52"/>
  <c r="H151" i="52"/>
  <c r="G151" i="52"/>
  <c r="F151" i="52"/>
  <c r="V146" i="52"/>
  <c r="U146" i="52"/>
  <c r="S146" i="52"/>
  <c r="R146" i="52"/>
  <c r="J146" i="52"/>
  <c r="I146" i="52"/>
  <c r="G146" i="52"/>
  <c r="F146" i="52"/>
  <c r="V145" i="52"/>
  <c r="U145" i="52"/>
  <c r="S145" i="52"/>
  <c r="R145" i="52"/>
  <c r="J145" i="52"/>
  <c r="I145" i="52"/>
  <c r="G145" i="52"/>
  <c r="F145" i="52"/>
  <c r="X144" i="52"/>
  <c r="V144" i="52"/>
  <c r="U144" i="52"/>
  <c r="S144" i="52"/>
  <c r="R144" i="52"/>
  <c r="L144" i="52"/>
  <c r="J144" i="52"/>
  <c r="I144" i="52"/>
  <c r="G144" i="52"/>
  <c r="F144" i="52"/>
  <c r="V140" i="52"/>
  <c r="U140" i="52"/>
  <c r="S140" i="52"/>
  <c r="R140" i="52"/>
  <c r="K140" i="52"/>
  <c r="J140" i="52"/>
  <c r="I140" i="52"/>
  <c r="H140" i="52"/>
  <c r="G140" i="52"/>
  <c r="F140" i="52"/>
  <c r="V139" i="52"/>
  <c r="U139" i="52"/>
  <c r="S139" i="52"/>
  <c r="R139" i="52"/>
  <c r="K139" i="52"/>
  <c r="J139" i="52"/>
  <c r="I139" i="52"/>
  <c r="H139" i="52"/>
  <c r="G139" i="52"/>
  <c r="F139" i="52"/>
  <c r="X138" i="52"/>
  <c r="V138" i="52"/>
  <c r="U138" i="52"/>
  <c r="S138" i="52"/>
  <c r="R138" i="52"/>
  <c r="M138" i="52"/>
  <c r="L138" i="52"/>
  <c r="K138" i="52"/>
  <c r="J138" i="52"/>
  <c r="I138" i="52"/>
  <c r="H138" i="52"/>
  <c r="G138" i="52"/>
  <c r="F138" i="52"/>
  <c r="V133" i="52"/>
  <c r="U133" i="52"/>
  <c r="S133" i="52"/>
  <c r="R133" i="52"/>
  <c r="J133" i="52"/>
  <c r="I133" i="52"/>
  <c r="G133" i="52"/>
  <c r="F133" i="52"/>
  <c r="V132" i="52"/>
  <c r="U132" i="52"/>
  <c r="S132" i="52"/>
  <c r="R132" i="52"/>
  <c r="J132" i="52"/>
  <c r="I132" i="52"/>
  <c r="G132" i="52"/>
  <c r="F132" i="52"/>
  <c r="X131" i="52"/>
  <c r="V131" i="52"/>
  <c r="U131" i="52"/>
  <c r="S131" i="52"/>
  <c r="R131" i="52"/>
  <c r="L131" i="52"/>
  <c r="J131" i="52"/>
  <c r="I131" i="52"/>
  <c r="G131" i="52"/>
  <c r="F131" i="52"/>
  <c r="V127" i="52"/>
  <c r="U127" i="52"/>
  <c r="S127" i="52"/>
  <c r="R127" i="52"/>
  <c r="K127" i="52"/>
  <c r="J127" i="52"/>
  <c r="I127" i="52"/>
  <c r="H127" i="52"/>
  <c r="G127" i="52"/>
  <c r="F127" i="52"/>
  <c r="V126" i="52"/>
  <c r="U126" i="52"/>
  <c r="S126" i="52"/>
  <c r="R126" i="52"/>
  <c r="K126" i="52"/>
  <c r="J126" i="52"/>
  <c r="I126" i="52"/>
  <c r="H126" i="52"/>
  <c r="G126" i="52"/>
  <c r="F126" i="52"/>
  <c r="X125" i="52"/>
  <c r="V125" i="52"/>
  <c r="U125" i="52"/>
  <c r="S125" i="52"/>
  <c r="R125" i="52"/>
  <c r="M125" i="52"/>
  <c r="L125" i="52"/>
  <c r="K125" i="52"/>
  <c r="J125" i="52"/>
  <c r="I125" i="52"/>
  <c r="H125" i="52"/>
  <c r="G125" i="52"/>
  <c r="F125" i="52"/>
  <c r="V120" i="52"/>
  <c r="U120" i="52"/>
  <c r="S120" i="52"/>
  <c r="R120" i="52"/>
  <c r="J120" i="52"/>
  <c r="I120" i="52"/>
  <c r="G120" i="52"/>
  <c r="F120" i="52"/>
  <c r="V119" i="52"/>
  <c r="U119" i="52"/>
  <c r="S119" i="52"/>
  <c r="R119" i="52"/>
  <c r="J119" i="52"/>
  <c r="I119" i="52"/>
  <c r="G119" i="52"/>
  <c r="F119" i="52"/>
  <c r="X118" i="52"/>
  <c r="V118" i="52"/>
  <c r="U118" i="52"/>
  <c r="S118" i="52"/>
  <c r="R118" i="52"/>
  <c r="L118" i="52"/>
  <c r="J118" i="52"/>
  <c r="I118" i="52"/>
  <c r="G118" i="52"/>
  <c r="F118" i="52"/>
  <c r="V114" i="52"/>
  <c r="U114" i="52"/>
  <c r="S114" i="52"/>
  <c r="R114" i="52"/>
  <c r="K114" i="52"/>
  <c r="J114" i="52"/>
  <c r="I114" i="52"/>
  <c r="H114" i="52"/>
  <c r="G114" i="52"/>
  <c r="F114" i="52"/>
  <c r="V113" i="52"/>
  <c r="U113" i="52"/>
  <c r="S113" i="52"/>
  <c r="R113" i="52"/>
  <c r="K113" i="52"/>
  <c r="J113" i="52"/>
  <c r="I113" i="52"/>
  <c r="H113" i="52"/>
  <c r="G113" i="52"/>
  <c r="F113" i="52"/>
  <c r="X112" i="52"/>
  <c r="V112" i="52"/>
  <c r="U112" i="52"/>
  <c r="S112" i="52"/>
  <c r="R112" i="52"/>
  <c r="M112" i="52"/>
  <c r="L112" i="52"/>
  <c r="K112" i="52"/>
  <c r="J112" i="52"/>
  <c r="I112" i="52"/>
  <c r="H112" i="52"/>
  <c r="G112" i="52"/>
  <c r="F112" i="52"/>
  <c r="V107" i="52"/>
  <c r="U107" i="52"/>
  <c r="S107" i="52"/>
  <c r="R107" i="52"/>
  <c r="J107" i="52"/>
  <c r="I107" i="52"/>
  <c r="G107" i="52"/>
  <c r="F107" i="52"/>
  <c r="V106" i="52"/>
  <c r="U106" i="52"/>
  <c r="S106" i="52"/>
  <c r="R106" i="52"/>
  <c r="J106" i="52"/>
  <c r="I106" i="52"/>
  <c r="G106" i="52"/>
  <c r="F106" i="52"/>
  <c r="X105" i="52"/>
  <c r="V105" i="52"/>
  <c r="U105" i="52"/>
  <c r="S105" i="52"/>
  <c r="R105" i="52"/>
  <c r="L105" i="52"/>
  <c r="J105" i="52"/>
  <c r="I105" i="52"/>
  <c r="G105" i="52"/>
  <c r="F105" i="52"/>
  <c r="V101" i="52"/>
  <c r="U101" i="52"/>
  <c r="S101" i="52"/>
  <c r="R101" i="52"/>
  <c r="K101" i="52"/>
  <c r="J101" i="52"/>
  <c r="I101" i="52"/>
  <c r="H101" i="52"/>
  <c r="G101" i="52"/>
  <c r="F101" i="52"/>
  <c r="V100" i="52"/>
  <c r="U100" i="52"/>
  <c r="S100" i="52"/>
  <c r="R100" i="52"/>
  <c r="K100" i="52"/>
  <c r="J100" i="52"/>
  <c r="I100" i="52"/>
  <c r="H100" i="52"/>
  <c r="G100" i="52"/>
  <c r="F100" i="52"/>
  <c r="X99" i="52"/>
  <c r="V99" i="52"/>
  <c r="U99" i="52"/>
  <c r="S99" i="52"/>
  <c r="R99" i="52"/>
  <c r="M99" i="52"/>
  <c r="L99" i="52"/>
  <c r="K99" i="52"/>
  <c r="J99" i="52"/>
  <c r="I99" i="52"/>
  <c r="H99" i="52"/>
  <c r="G99" i="52"/>
  <c r="F99" i="52"/>
  <c r="V94" i="52"/>
  <c r="U94" i="52"/>
  <c r="S94" i="52"/>
  <c r="R94" i="52"/>
  <c r="J94" i="52"/>
  <c r="I94" i="52"/>
  <c r="G94" i="52"/>
  <c r="F94" i="52"/>
  <c r="V93" i="52"/>
  <c r="U93" i="52"/>
  <c r="S93" i="52"/>
  <c r="R93" i="52"/>
  <c r="J93" i="52"/>
  <c r="I93" i="52"/>
  <c r="G93" i="52"/>
  <c r="F93" i="52"/>
  <c r="X92" i="52"/>
  <c r="V92" i="52"/>
  <c r="U92" i="52"/>
  <c r="S92" i="52"/>
  <c r="R92" i="52"/>
  <c r="L92" i="52"/>
  <c r="J92" i="52"/>
  <c r="I92" i="52"/>
  <c r="G92" i="52"/>
  <c r="F92" i="52"/>
  <c r="V88" i="52"/>
  <c r="U88" i="52"/>
  <c r="S88" i="52"/>
  <c r="R88" i="52"/>
  <c r="K88" i="52"/>
  <c r="J88" i="52"/>
  <c r="I88" i="52"/>
  <c r="H88" i="52"/>
  <c r="G88" i="52"/>
  <c r="F88" i="52"/>
  <c r="V87" i="52"/>
  <c r="U87" i="52"/>
  <c r="S87" i="52"/>
  <c r="R87" i="52"/>
  <c r="K87" i="52"/>
  <c r="J87" i="52"/>
  <c r="I87" i="52"/>
  <c r="H87" i="52"/>
  <c r="G87" i="52"/>
  <c r="F87" i="52"/>
  <c r="X86" i="52"/>
  <c r="V86" i="52"/>
  <c r="U86" i="52"/>
  <c r="S86" i="52"/>
  <c r="R86" i="52"/>
  <c r="M86" i="52"/>
  <c r="L86" i="52"/>
  <c r="K86" i="52"/>
  <c r="J86" i="52"/>
  <c r="I86" i="52"/>
  <c r="H86" i="52"/>
  <c r="G86" i="52"/>
  <c r="F86" i="52"/>
  <c r="V81" i="52"/>
  <c r="U81" i="52"/>
  <c r="S81" i="52"/>
  <c r="R81" i="52"/>
  <c r="J81" i="52"/>
  <c r="I81" i="52"/>
  <c r="G81" i="52"/>
  <c r="F81" i="52"/>
  <c r="V80" i="52"/>
  <c r="U80" i="52"/>
  <c r="S80" i="52"/>
  <c r="R80" i="52"/>
  <c r="J80" i="52"/>
  <c r="I80" i="52"/>
  <c r="G80" i="52"/>
  <c r="F80" i="52"/>
  <c r="X79" i="52"/>
  <c r="V79" i="52"/>
  <c r="U79" i="52"/>
  <c r="S79" i="52"/>
  <c r="R79" i="52"/>
  <c r="L79" i="52"/>
  <c r="J79" i="52"/>
  <c r="I79" i="52"/>
  <c r="G79" i="52"/>
  <c r="F79" i="52"/>
  <c r="V75" i="52"/>
  <c r="U75" i="52"/>
  <c r="S75" i="52"/>
  <c r="R75" i="52"/>
  <c r="K75" i="52"/>
  <c r="J75" i="52"/>
  <c r="I75" i="52"/>
  <c r="H75" i="52"/>
  <c r="G75" i="52"/>
  <c r="F75" i="52"/>
  <c r="V74" i="52"/>
  <c r="U74" i="52"/>
  <c r="S74" i="52"/>
  <c r="R74" i="52"/>
  <c r="K74" i="52"/>
  <c r="J74" i="52"/>
  <c r="I74" i="52"/>
  <c r="H74" i="52"/>
  <c r="G74" i="52"/>
  <c r="F74" i="52"/>
  <c r="X73" i="52"/>
  <c r="V73" i="52"/>
  <c r="U73" i="52"/>
  <c r="S73" i="52"/>
  <c r="R73" i="52"/>
  <c r="M73" i="52"/>
  <c r="L73" i="52"/>
  <c r="K73" i="52"/>
  <c r="J73" i="52"/>
  <c r="I73" i="52"/>
  <c r="H73" i="52"/>
  <c r="G73" i="52"/>
  <c r="F73" i="52"/>
  <c r="V263" i="37"/>
  <c r="U263" i="37"/>
  <c r="S263" i="37"/>
  <c r="R263" i="37"/>
  <c r="J263" i="37"/>
  <c r="I263" i="37"/>
  <c r="G263" i="37"/>
  <c r="F263" i="37"/>
  <c r="V262" i="37"/>
  <c r="U262" i="37"/>
  <c r="S262" i="37"/>
  <c r="R262" i="37"/>
  <c r="J262" i="37"/>
  <c r="I262" i="37"/>
  <c r="G262" i="37"/>
  <c r="F262" i="37"/>
  <c r="X261" i="37"/>
  <c r="V261" i="37"/>
  <c r="U261" i="37"/>
  <c r="S261" i="37"/>
  <c r="R261" i="37"/>
  <c r="L261" i="37"/>
  <c r="J261" i="37"/>
  <c r="I261" i="37"/>
  <c r="G261" i="37"/>
  <c r="F261" i="37"/>
  <c r="V257" i="37"/>
  <c r="U257" i="37"/>
  <c r="S257" i="37"/>
  <c r="R257" i="37"/>
  <c r="K257" i="37"/>
  <c r="J257" i="37"/>
  <c r="I257" i="37"/>
  <c r="H257" i="37"/>
  <c r="G257" i="37"/>
  <c r="F257" i="37"/>
  <c r="V256" i="37"/>
  <c r="U256" i="37"/>
  <c r="S256" i="37"/>
  <c r="R256" i="37"/>
  <c r="K256" i="37"/>
  <c r="J256" i="37"/>
  <c r="I256" i="37"/>
  <c r="H256" i="37"/>
  <c r="G256" i="37"/>
  <c r="F256" i="37"/>
  <c r="X255" i="37"/>
  <c r="V255" i="37"/>
  <c r="U255" i="37"/>
  <c r="S255" i="37"/>
  <c r="R255" i="37"/>
  <c r="M255" i="37"/>
  <c r="L255" i="37"/>
  <c r="K255" i="37"/>
  <c r="J255" i="37"/>
  <c r="I255" i="37"/>
  <c r="H255" i="37"/>
  <c r="G255" i="37"/>
  <c r="F255" i="37"/>
  <c r="V250" i="37"/>
  <c r="U250" i="37"/>
  <c r="S250" i="37"/>
  <c r="R250" i="37"/>
  <c r="J250" i="37"/>
  <c r="I250" i="37"/>
  <c r="G250" i="37"/>
  <c r="F250" i="37"/>
  <c r="V249" i="37"/>
  <c r="U249" i="37"/>
  <c r="S249" i="37"/>
  <c r="R249" i="37"/>
  <c r="J249" i="37"/>
  <c r="I249" i="37"/>
  <c r="G249" i="37"/>
  <c r="F249" i="37"/>
  <c r="X248" i="37"/>
  <c r="V248" i="37"/>
  <c r="U248" i="37"/>
  <c r="S248" i="37"/>
  <c r="R248" i="37"/>
  <c r="L248" i="37"/>
  <c r="J248" i="37"/>
  <c r="I248" i="37"/>
  <c r="G248" i="37"/>
  <c r="F248" i="37"/>
  <c r="V244" i="37"/>
  <c r="U244" i="37"/>
  <c r="S244" i="37"/>
  <c r="R244" i="37"/>
  <c r="K244" i="37"/>
  <c r="J244" i="37"/>
  <c r="I244" i="37"/>
  <c r="H244" i="37"/>
  <c r="G244" i="37"/>
  <c r="F244" i="37"/>
  <c r="V243" i="37"/>
  <c r="U243" i="37"/>
  <c r="S243" i="37"/>
  <c r="R243" i="37"/>
  <c r="K243" i="37"/>
  <c r="J243" i="37"/>
  <c r="I243" i="37"/>
  <c r="H243" i="37"/>
  <c r="G243" i="37"/>
  <c r="F243" i="37"/>
  <c r="X242" i="37"/>
  <c r="V242" i="37"/>
  <c r="U242" i="37"/>
  <c r="S242" i="37"/>
  <c r="R242" i="37"/>
  <c r="M242" i="37"/>
  <c r="L242" i="37"/>
  <c r="K242" i="37"/>
  <c r="J242" i="37"/>
  <c r="I242" i="37"/>
  <c r="H242" i="37"/>
  <c r="G242" i="37"/>
  <c r="F242" i="37"/>
  <c r="V237" i="37"/>
  <c r="U237" i="37"/>
  <c r="S237" i="37"/>
  <c r="R237" i="37"/>
  <c r="J237" i="37"/>
  <c r="I237" i="37"/>
  <c r="G237" i="37"/>
  <c r="F237" i="37"/>
  <c r="V236" i="37"/>
  <c r="U236" i="37"/>
  <c r="S236" i="37"/>
  <c r="R236" i="37"/>
  <c r="J236" i="37"/>
  <c r="I236" i="37"/>
  <c r="G236" i="37"/>
  <c r="F236" i="37"/>
  <c r="X235" i="37"/>
  <c r="V235" i="37"/>
  <c r="U235" i="37"/>
  <c r="S235" i="37"/>
  <c r="R235" i="37"/>
  <c r="L235" i="37"/>
  <c r="J235" i="37"/>
  <c r="I235" i="37"/>
  <c r="G235" i="37"/>
  <c r="F235" i="37"/>
  <c r="V231" i="37"/>
  <c r="U231" i="37"/>
  <c r="S231" i="37"/>
  <c r="R231" i="37"/>
  <c r="K231" i="37"/>
  <c r="J231" i="37"/>
  <c r="I231" i="37"/>
  <c r="H231" i="37"/>
  <c r="G231" i="37"/>
  <c r="F231" i="37"/>
  <c r="V230" i="37"/>
  <c r="U230" i="37"/>
  <c r="S230" i="37"/>
  <c r="R230" i="37"/>
  <c r="K230" i="37"/>
  <c r="J230" i="37"/>
  <c r="I230" i="37"/>
  <c r="H230" i="37"/>
  <c r="G230" i="37"/>
  <c r="F230" i="37"/>
  <c r="X229" i="37"/>
  <c r="V229" i="37"/>
  <c r="U229" i="37"/>
  <c r="S229" i="37"/>
  <c r="R229" i="37"/>
  <c r="M229" i="37"/>
  <c r="L229" i="37"/>
  <c r="K229" i="37"/>
  <c r="J229" i="37"/>
  <c r="I229" i="37"/>
  <c r="H229" i="37"/>
  <c r="G229" i="37"/>
  <c r="F229" i="37"/>
  <c r="V224" i="37"/>
  <c r="U224" i="37"/>
  <c r="S224" i="37"/>
  <c r="R224" i="37"/>
  <c r="J224" i="37"/>
  <c r="I224" i="37"/>
  <c r="G224" i="37"/>
  <c r="F224" i="37"/>
  <c r="V223" i="37"/>
  <c r="U223" i="37"/>
  <c r="S223" i="37"/>
  <c r="R223" i="37"/>
  <c r="J223" i="37"/>
  <c r="I223" i="37"/>
  <c r="G223" i="37"/>
  <c r="F223" i="37"/>
  <c r="X222" i="37"/>
  <c r="V222" i="37"/>
  <c r="U222" i="37"/>
  <c r="S222" i="37"/>
  <c r="R222" i="37"/>
  <c r="L222" i="37"/>
  <c r="J222" i="37"/>
  <c r="I222" i="37"/>
  <c r="G222" i="37"/>
  <c r="F222" i="37"/>
  <c r="V218" i="37"/>
  <c r="U218" i="37"/>
  <c r="S218" i="37"/>
  <c r="R218" i="37"/>
  <c r="K218" i="37"/>
  <c r="J218" i="37"/>
  <c r="I218" i="37"/>
  <c r="H218" i="37"/>
  <c r="G218" i="37"/>
  <c r="F218" i="37"/>
  <c r="V217" i="37"/>
  <c r="U217" i="37"/>
  <c r="S217" i="37"/>
  <c r="R217" i="37"/>
  <c r="K217" i="37"/>
  <c r="J217" i="37"/>
  <c r="I217" i="37"/>
  <c r="H217" i="37"/>
  <c r="G217" i="37"/>
  <c r="F217" i="37"/>
  <c r="X216" i="37"/>
  <c r="V216" i="37"/>
  <c r="U216" i="37"/>
  <c r="S216" i="37"/>
  <c r="R216" i="37"/>
  <c r="M216" i="37"/>
  <c r="L216" i="37"/>
  <c r="K216" i="37"/>
  <c r="J216" i="37"/>
  <c r="I216" i="37"/>
  <c r="H216" i="37"/>
  <c r="G216" i="37"/>
  <c r="F216" i="37"/>
  <c r="V211" i="37"/>
  <c r="U211" i="37"/>
  <c r="S211" i="37"/>
  <c r="R211" i="37"/>
  <c r="J211" i="37"/>
  <c r="I211" i="37"/>
  <c r="G211" i="37"/>
  <c r="F211" i="37"/>
  <c r="V210" i="37"/>
  <c r="U210" i="37"/>
  <c r="S210" i="37"/>
  <c r="R210" i="37"/>
  <c r="J210" i="37"/>
  <c r="I210" i="37"/>
  <c r="G210" i="37"/>
  <c r="F210" i="37"/>
  <c r="X209" i="37"/>
  <c r="V209" i="37"/>
  <c r="U209" i="37"/>
  <c r="S209" i="37"/>
  <c r="R209" i="37"/>
  <c r="L209" i="37"/>
  <c r="J209" i="37"/>
  <c r="I209" i="37"/>
  <c r="G209" i="37"/>
  <c r="F209" i="37"/>
  <c r="V205" i="37"/>
  <c r="U205" i="37"/>
  <c r="S205" i="37"/>
  <c r="R205" i="37"/>
  <c r="K205" i="37"/>
  <c r="J205" i="37"/>
  <c r="I205" i="37"/>
  <c r="H205" i="37"/>
  <c r="G205" i="37"/>
  <c r="F205" i="37"/>
  <c r="V204" i="37"/>
  <c r="U204" i="37"/>
  <c r="S204" i="37"/>
  <c r="R204" i="37"/>
  <c r="K204" i="37"/>
  <c r="J204" i="37"/>
  <c r="I204" i="37"/>
  <c r="H204" i="37"/>
  <c r="G204" i="37"/>
  <c r="F204" i="37"/>
  <c r="X203" i="37"/>
  <c r="V203" i="37"/>
  <c r="U203" i="37"/>
  <c r="S203" i="37"/>
  <c r="R203" i="37"/>
  <c r="M203" i="37"/>
  <c r="L203" i="37"/>
  <c r="K203" i="37"/>
  <c r="J203" i="37"/>
  <c r="I203" i="37"/>
  <c r="H203" i="37"/>
  <c r="G203" i="37"/>
  <c r="F203" i="37"/>
  <c r="V198" i="37"/>
  <c r="U198" i="37"/>
  <c r="S198" i="37"/>
  <c r="R198" i="37"/>
  <c r="J198" i="37"/>
  <c r="I198" i="37"/>
  <c r="G198" i="37"/>
  <c r="F198" i="37"/>
  <c r="V197" i="37"/>
  <c r="U197" i="37"/>
  <c r="S197" i="37"/>
  <c r="R197" i="37"/>
  <c r="J197" i="37"/>
  <c r="I197" i="37"/>
  <c r="G197" i="37"/>
  <c r="F197" i="37"/>
  <c r="X196" i="37"/>
  <c r="V196" i="37"/>
  <c r="U196" i="37"/>
  <c r="S196" i="37"/>
  <c r="R196" i="37"/>
  <c r="L196" i="37"/>
  <c r="J196" i="37"/>
  <c r="I196" i="37"/>
  <c r="G196" i="37"/>
  <c r="F196" i="37"/>
  <c r="V192" i="37"/>
  <c r="U192" i="37"/>
  <c r="S192" i="37"/>
  <c r="R192" i="37"/>
  <c r="K192" i="37"/>
  <c r="J192" i="37"/>
  <c r="I192" i="37"/>
  <c r="H192" i="37"/>
  <c r="G192" i="37"/>
  <c r="F192" i="37"/>
  <c r="V191" i="37"/>
  <c r="U191" i="37"/>
  <c r="S191" i="37"/>
  <c r="R191" i="37"/>
  <c r="K191" i="37"/>
  <c r="J191" i="37"/>
  <c r="I191" i="37"/>
  <c r="H191" i="37"/>
  <c r="G191" i="37"/>
  <c r="F191" i="37"/>
  <c r="X190" i="37"/>
  <c r="V190" i="37"/>
  <c r="U190" i="37"/>
  <c r="S190" i="37"/>
  <c r="R190" i="37"/>
  <c r="M190" i="37"/>
  <c r="L190" i="37"/>
  <c r="K190" i="37"/>
  <c r="J190" i="37"/>
  <c r="I190" i="37"/>
  <c r="H190" i="37"/>
  <c r="G190" i="37"/>
  <c r="F190" i="37"/>
  <c r="V185" i="37"/>
  <c r="U185" i="37"/>
  <c r="S185" i="37"/>
  <c r="R185" i="37"/>
  <c r="J185" i="37"/>
  <c r="I185" i="37"/>
  <c r="G185" i="37"/>
  <c r="F185" i="37"/>
  <c r="V184" i="37"/>
  <c r="U184" i="37"/>
  <c r="S184" i="37"/>
  <c r="R184" i="37"/>
  <c r="J184" i="37"/>
  <c r="I184" i="37"/>
  <c r="G184" i="37"/>
  <c r="F184" i="37"/>
  <c r="X183" i="37"/>
  <c r="V183" i="37"/>
  <c r="U183" i="37"/>
  <c r="S183" i="37"/>
  <c r="R183" i="37"/>
  <c r="L183" i="37"/>
  <c r="J183" i="37"/>
  <c r="I183" i="37"/>
  <c r="G183" i="37"/>
  <c r="F183" i="37"/>
  <c r="V179" i="37"/>
  <c r="U179" i="37"/>
  <c r="S179" i="37"/>
  <c r="R179" i="37"/>
  <c r="K179" i="37"/>
  <c r="J179" i="37"/>
  <c r="I179" i="37"/>
  <c r="H179" i="37"/>
  <c r="G179" i="37"/>
  <c r="F179" i="37"/>
  <c r="V178" i="37"/>
  <c r="U178" i="37"/>
  <c r="S178" i="37"/>
  <c r="R178" i="37"/>
  <c r="K178" i="37"/>
  <c r="J178" i="37"/>
  <c r="I178" i="37"/>
  <c r="H178" i="37"/>
  <c r="G178" i="37"/>
  <c r="F178" i="37"/>
  <c r="X177" i="37"/>
  <c r="V177" i="37"/>
  <c r="U177" i="37"/>
  <c r="S177" i="37"/>
  <c r="R177" i="37"/>
  <c r="M177" i="37"/>
  <c r="L177" i="37"/>
  <c r="K177" i="37"/>
  <c r="J177" i="37"/>
  <c r="I177" i="37"/>
  <c r="H177" i="37"/>
  <c r="G177" i="37"/>
  <c r="F177" i="37"/>
  <c r="V172" i="37"/>
  <c r="U172" i="37"/>
  <c r="S172" i="37"/>
  <c r="R172" i="37"/>
  <c r="J172" i="37"/>
  <c r="I172" i="37"/>
  <c r="G172" i="37"/>
  <c r="F172" i="37"/>
  <c r="V171" i="37"/>
  <c r="U171" i="37"/>
  <c r="S171" i="37"/>
  <c r="R171" i="37"/>
  <c r="J171" i="37"/>
  <c r="I171" i="37"/>
  <c r="G171" i="37"/>
  <c r="F171" i="37"/>
  <c r="X170" i="37"/>
  <c r="V170" i="37"/>
  <c r="U170" i="37"/>
  <c r="S170" i="37"/>
  <c r="R170" i="37"/>
  <c r="L170" i="37"/>
  <c r="J170" i="37"/>
  <c r="I170" i="37"/>
  <c r="G170" i="37"/>
  <c r="F170" i="37"/>
  <c r="V166" i="37"/>
  <c r="U166" i="37"/>
  <c r="S166" i="37"/>
  <c r="R166" i="37"/>
  <c r="K166" i="37"/>
  <c r="J166" i="37"/>
  <c r="I166" i="37"/>
  <c r="H166" i="37"/>
  <c r="G166" i="37"/>
  <c r="F166" i="37"/>
  <c r="V165" i="37"/>
  <c r="U165" i="37"/>
  <c r="S165" i="37"/>
  <c r="R165" i="37"/>
  <c r="K165" i="37"/>
  <c r="J165" i="37"/>
  <c r="I165" i="37"/>
  <c r="H165" i="37"/>
  <c r="G165" i="37"/>
  <c r="F165" i="37"/>
  <c r="X164" i="37"/>
  <c r="V164" i="37"/>
  <c r="U164" i="37"/>
  <c r="S164" i="37"/>
  <c r="R164" i="37"/>
  <c r="M164" i="37"/>
  <c r="L164" i="37"/>
  <c r="K164" i="37"/>
  <c r="J164" i="37"/>
  <c r="I164" i="37"/>
  <c r="H164" i="37"/>
  <c r="G164" i="37"/>
  <c r="F164" i="37"/>
  <c r="V159" i="37"/>
  <c r="U159" i="37"/>
  <c r="S159" i="37"/>
  <c r="R159" i="37"/>
  <c r="J159" i="37"/>
  <c r="I159" i="37"/>
  <c r="G159" i="37"/>
  <c r="F159" i="37"/>
  <c r="V158" i="37"/>
  <c r="U158" i="37"/>
  <c r="S158" i="37"/>
  <c r="R158" i="37"/>
  <c r="J158" i="37"/>
  <c r="I158" i="37"/>
  <c r="G158" i="37"/>
  <c r="F158" i="37"/>
  <c r="X157" i="37"/>
  <c r="V157" i="37"/>
  <c r="U157" i="37"/>
  <c r="S157" i="37"/>
  <c r="R157" i="37"/>
  <c r="L157" i="37"/>
  <c r="J157" i="37"/>
  <c r="I157" i="37"/>
  <c r="G157" i="37"/>
  <c r="F157" i="37"/>
  <c r="V153" i="37"/>
  <c r="U153" i="37"/>
  <c r="S153" i="37"/>
  <c r="R153" i="37"/>
  <c r="K153" i="37"/>
  <c r="J153" i="37"/>
  <c r="I153" i="37"/>
  <c r="H153" i="37"/>
  <c r="G153" i="37"/>
  <c r="F153" i="37"/>
  <c r="V152" i="37"/>
  <c r="U152" i="37"/>
  <c r="S152" i="37"/>
  <c r="R152" i="37"/>
  <c r="K152" i="37"/>
  <c r="J152" i="37"/>
  <c r="I152" i="37"/>
  <c r="H152" i="37"/>
  <c r="G152" i="37"/>
  <c r="F152" i="37"/>
  <c r="X151" i="37"/>
  <c r="V151" i="37"/>
  <c r="U151" i="37"/>
  <c r="S151" i="37"/>
  <c r="R151" i="37"/>
  <c r="M151" i="37"/>
  <c r="L151" i="37"/>
  <c r="K151" i="37"/>
  <c r="J151" i="37"/>
  <c r="I151" i="37"/>
  <c r="H151" i="37"/>
  <c r="G151" i="37"/>
  <c r="F151" i="37"/>
  <c r="V146" i="37"/>
  <c r="U146" i="37"/>
  <c r="S146" i="37"/>
  <c r="R146" i="37"/>
  <c r="J146" i="37"/>
  <c r="I146" i="37"/>
  <c r="G146" i="37"/>
  <c r="F146" i="37"/>
  <c r="V145" i="37"/>
  <c r="U145" i="37"/>
  <c r="S145" i="37"/>
  <c r="R145" i="37"/>
  <c r="J145" i="37"/>
  <c r="I145" i="37"/>
  <c r="G145" i="37"/>
  <c r="F145" i="37"/>
  <c r="X144" i="37"/>
  <c r="V144" i="37"/>
  <c r="U144" i="37"/>
  <c r="S144" i="37"/>
  <c r="R144" i="37"/>
  <c r="L144" i="37"/>
  <c r="J144" i="37"/>
  <c r="I144" i="37"/>
  <c r="G144" i="37"/>
  <c r="F144" i="37"/>
  <c r="V140" i="37"/>
  <c r="U140" i="37"/>
  <c r="S140" i="37"/>
  <c r="R140" i="37"/>
  <c r="K140" i="37"/>
  <c r="J140" i="37"/>
  <c r="I140" i="37"/>
  <c r="H140" i="37"/>
  <c r="G140" i="37"/>
  <c r="F140" i="37"/>
  <c r="V139" i="37"/>
  <c r="U139" i="37"/>
  <c r="S139" i="37"/>
  <c r="R139" i="37"/>
  <c r="K139" i="37"/>
  <c r="J139" i="37"/>
  <c r="I139" i="37"/>
  <c r="H139" i="37"/>
  <c r="G139" i="37"/>
  <c r="F139" i="37"/>
  <c r="X138" i="37"/>
  <c r="V138" i="37"/>
  <c r="U138" i="37"/>
  <c r="S138" i="37"/>
  <c r="R138" i="37"/>
  <c r="M138" i="37"/>
  <c r="L138" i="37"/>
  <c r="K138" i="37"/>
  <c r="J138" i="37"/>
  <c r="I138" i="37"/>
  <c r="H138" i="37"/>
  <c r="G138" i="37"/>
  <c r="F138" i="37"/>
  <c r="V133" i="37"/>
  <c r="U133" i="37"/>
  <c r="S133" i="37"/>
  <c r="R133" i="37"/>
  <c r="J133" i="37"/>
  <c r="I133" i="37"/>
  <c r="G133" i="37"/>
  <c r="F133" i="37"/>
  <c r="V132" i="37"/>
  <c r="U132" i="37"/>
  <c r="S132" i="37"/>
  <c r="R132" i="37"/>
  <c r="J132" i="37"/>
  <c r="I132" i="37"/>
  <c r="G132" i="37"/>
  <c r="F132" i="37"/>
  <c r="X131" i="37"/>
  <c r="V131" i="37"/>
  <c r="U131" i="37"/>
  <c r="S131" i="37"/>
  <c r="R131" i="37"/>
  <c r="L131" i="37"/>
  <c r="J131" i="37"/>
  <c r="I131" i="37"/>
  <c r="G131" i="37"/>
  <c r="F131" i="37"/>
  <c r="V127" i="37"/>
  <c r="U127" i="37"/>
  <c r="S127" i="37"/>
  <c r="R127" i="37"/>
  <c r="K127" i="37"/>
  <c r="J127" i="37"/>
  <c r="I127" i="37"/>
  <c r="H127" i="37"/>
  <c r="G127" i="37"/>
  <c r="F127" i="37"/>
  <c r="V126" i="37"/>
  <c r="U126" i="37"/>
  <c r="S126" i="37"/>
  <c r="R126" i="37"/>
  <c r="K126" i="37"/>
  <c r="J126" i="37"/>
  <c r="I126" i="37"/>
  <c r="H126" i="37"/>
  <c r="G126" i="37"/>
  <c r="F126" i="37"/>
  <c r="X125" i="37"/>
  <c r="V125" i="37"/>
  <c r="U125" i="37"/>
  <c r="S125" i="37"/>
  <c r="R125" i="37"/>
  <c r="M125" i="37"/>
  <c r="L125" i="37"/>
  <c r="K125" i="37"/>
  <c r="J125" i="37"/>
  <c r="I125" i="37"/>
  <c r="H125" i="37"/>
  <c r="G125" i="37"/>
  <c r="F125" i="37"/>
  <c r="V120" i="37"/>
  <c r="U120" i="37"/>
  <c r="S120" i="37"/>
  <c r="R120" i="37"/>
  <c r="J120" i="37"/>
  <c r="I120" i="37"/>
  <c r="G120" i="37"/>
  <c r="F120" i="37"/>
  <c r="V119" i="37"/>
  <c r="U119" i="37"/>
  <c r="S119" i="37"/>
  <c r="R119" i="37"/>
  <c r="J119" i="37"/>
  <c r="I119" i="37"/>
  <c r="G119" i="37"/>
  <c r="F119" i="37"/>
  <c r="X118" i="37"/>
  <c r="V118" i="37"/>
  <c r="U118" i="37"/>
  <c r="S118" i="37"/>
  <c r="R118" i="37"/>
  <c r="L118" i="37"/>
  <c r="J118" i="37"/>
  <c r="I118" i="37"/>
  <c r="G118" i="37"/>
  <c r="F118" i="37"/>
  <c r="V114" i="37"/>
  <c r="U114" i="37"/>
  <c r="S114" i="37"/>
  <c r="R114" i="37"/>
  <c r="K114" i="37"/>
  <c r="J114" i="37"/>
  <c r="I114" i="37"/>
  <c r="H114" i="37"/>
  <c r="G114" i="37"/>
  <c r="F114" i="37"/>
  <c r="V113" i="37"/>
  <c r="U113" i="37"/>
  <c r="S113" i="37"/>
  <c r="R113" i="37"/>
  <c r="K113" i="37"/>
  <c r="J113" i="37"/>
  <c r="I113" i="37"/>
  <c r="H113" i="37"/>
  <c r="G113" i="37"/>
  <c r="F113" i="37"/>
  <c r="X112" i="37"/>
  <c r="V112" i="37"/>
  <c r="U112" i="37"/>
  <c r="S112" i="37"/>
  <c r="R112" i="37"/>
  <c r="M112" i="37"/>
  <c r="L112" i="37"/>
  <c r="K112" i="37"/>
  <c r="J112" i="37"/>
  <c r="I112" i="37"/>
  <c r="H112" i="37"/>
  <c r="G112" i="37"/>
  <c r="F112" i="37"/>
  <c r="V107" i="37"/>
  <c r="U107" i="37"/>
  <c r="S107" i="37"/>
  <c r="R107" i="37"/>
  <c r="J107" i="37"/>
  <c r="I107" i="37"/>
  <c r="G107" i="37"/>
  <c r="F107" i="37"/>
  <c r="V106" i="37"/>
  <c r="U106" i="37"/>
  <c r="S106" i="37"/>
  <c r="R106" i="37"/>
  <c r="J106" i="37"/>
  <c r="I106" i="37"/>
  <c r="G106" i="37"/>
  <c r="F106" i="37"/>
  <c r="X105" i="37"/>
  <c r="V105" i="37"/>
  <c r="U105" i="37"/>
  <c r="S105" i="37"/>
  <c r="R105" i="37"/>
  <c r="L105" i="37"/>
  <c r="J105" i="37"/>
  <c r="I105" i="37"/>
  <c r="G105" i="37"/>
  <c r="F105" i="37"/>
  <c r="V101" i="37"/>
  <c r="U101" i="37"/>
  <c r="S101" i="37"/>
  <c r="R101" i="37"/>
  <c r="K101" i="37"/>
  <c r="J101" i="37"/>
  <c r="I101" i="37"/>
  <c r="H101" i="37"/>
  <c r="G101" i="37"/>
  <c r="F101" i="37"/>
  <c r="V100" i="37"/>
  <c r="U100" i="37"/>
  <c r="S100" i="37"/>
  <c r="R100" i="37"/>
  <c r="K100" i="37"/>
  <c r="J100" i="37"/>
  <c r="I100" i="37"/>
  <c r="H100" i="37"/>
  <c r="G100" i="37"/>
  <c r="F100" i="37"/>
  <c r="X99" i="37"/>
  <c r="V99" i="37"/>
  <c r="U99" i="37"/>
  <c r="S99" i="37"/>
  <c r="R99" i="37"/>
  <c r="M99" i="37"/>
  <c r="L99" i="37"/>
  <c r="K99" i="37"/>
  <c r="J99" i="37"/>
  <c r="I99" i="37"/>
  <c r="H99" i="37"/>
  <c r="G99" i="37"/>
  <c r="F99" i="37"/>
  <c r="V94" i="37"/>
  <c r="U94" i="37"/>
  <c r="S94" i="37"/>
  <c r="R94" i="37"/>
  <c r="J94" i="37"/>
  <c r="I94" i="37"/>
  <c r="G94" i="37"/>
  <c r="F94" i="37"/>
  <c r="V93" i="37"/>
  <c r="U93" i="37"/>
  <c r="S93" i="37"/>
  <c r="R93" i="37"/>
  <c r="J93" i="37"/>
  <c r="I93" i="37"/>
  <c r="G93" i="37"/>
  <c r="F93" i="37"/>
  <c r="X92" i="37"/>
  <c r="V92" i="37"/>
  <c r="U92" i="37"/>
  <c r="S92" i="37"/>
  <c r="R92" i="37"/>
  <c r="L92" i="37"/>
  <c r="J92" i="37"/>
  <c r="I92" i="37"/>
  <c r="G92" i="37"/>
  <c r="F92" i="37"/>
  <c r="V88" i="37"/>
  <c r="U88" i="37"/>
  <c r="S88" i="37"/>
  <c r="R88" i="37"/>
  <c r="K88" i="37"/>
  <c r="J88" i="37"/>
  <c r="I88" i="37"/>
  <c r="H88" i="37"/>
  <c r="G88" i="37"/>
  <c r="F88" i="37"/>
  <c r="V87" i="37"/>
  <c r="U87" i="37"/>
  <c r="S87" i="37"/>
  <c r="R87" i="37"/>
  <c r="K87" i="37"/>
  <c r="J87" i="37"/>
  <c r="I87" i="37"/>
  <c r="H87" i="37"/>
  <c r="G87" i="37"/>
  <c r="F87" i="37"/>
  <c r="X86" i="37"/>
  <c r="V86" i="37"/>
  <c r="U86" i="37"/>
  <c r="S86" i="37"/>
  <c r="R86" i="37"/>
  <c r="M86" i="37"/>
  <c r="L86" i="37"/>
  <c r="K86" i="37"/>
  <c r="J86" i="37"/>
  <c r="I86" i="37"/>
  <c r="H86" i="37"/>
  <c r="G86" i="37"/>
  <c r="F86" i="37"/>
  <c r="V81" i="37"/>
  <c r="U81" i="37"/>
  <c r="S81" i="37"/>
  <c r="R81" i="37"/>
  <c r="J81" i="37"/>
  <c r="I81" i="37"/>
  <c r="G81" i="37"/>
  <c r="F81" i="37"/>
  <c r="V80" i="37"/>
  <c r="U80" i="37"/>
  <c r="S80" i="37"/>
  <c r="R80" i="37"/>
  <c r="J80" i="37"/>
  <c r="I80" i="37"/>
  <c r="G80" i="37"/>
  <c r="F80" i="37"/>
  <c r="X79" i="37"/>
  <c r="V79" i="37"/>
  <c r="U79" i="37"/>
  <c r="S79" i="37"/>
  <c r="R79" i="37"/>
  <c r="L79" i="37"/>
  <c r="J79" i="37"/>
  <c r="I79" i="37"/>
  <c r="G79" i="37"/>
  <c r="F79" i="37"/>
  <c r="V75" i="37"/>
  <c r="U75" i="37"/>
  <c r="S75" i="37"/>
  <c r="R75" i="37"/>
  <c r="K75" i="37"/>
  <c r="J75" i="37"/>
  <c r="I75" i="37"/>
  <c r="H75" i="37"/>
  <c r="G75" i="37"/>
  <c r="F75" i="37"/>
  <c r="V74" i="37"/>
  <c r="U74" i="37"/>
  <c r="S74" i="37"/>
  <c r="R74" i="37"/>
  <c r="K74" i="37"/>
  <c r="J74" i="37"/>
  <c r="I74" i="37"/>
  <c r="H74" i="37"/>
  <c r="G74" i="37"/>
  <c r="F74" i="37"/>
  <c r="X73" i="37"/>
  <c r="V73" i="37"/>
  <c r="U73" i="37"/>
  <c r="S73" i="37"/>
  <c r="R73" i="37"/>
  <c r="M73" i="37"/>
  <c r="L73" i="37"/>
  <c r="K73" i="37"/>
  <c r="J73" i="37"/>
  <c r="I73" i="37"/>
  <c r="H73" i="37"/>
  <c r="G73" i="37"/>
  <c r="F73" i="37"/>
  <c r="V263" i="51"/>
  <c r="U263" i="51"/>
  <c r="S263" i="51"/>
  <c r="R263" i="51"/>
  <c r="J263" i="51"/>
  <c r="I263" i="51"/>
  <c r="G263" i="51"/>
  <c r="F263" i="51"/>
  <c r="V262" i="51"/>
  <c r="U262" i="51"/>
  <c r="S262" i="51"/>
  <c r="R262" i="51"/>
  <c r="J262" i="51"/>
  <c r="I262" i="51"/>
  <c r="G262" i="51"/>
  <c r="F262" i="51"/>
  <c r="X261" i="51"/>
  <c r="V261" i="51"/>
  <c r="U261" i="51"/>
  <c r="S261" i="51"/>
  <c r="R261" i="51"/>
  <c r="L261" i="51"/>
  <c r="J261" i="51"/>
  <c r="I261" i="51"/>
  <c r="G261" i="51"/>
  <c r="F261" i="51"/>
  <c r="V257" i="51"/>
  <c r="U257" i="51"/>
  <c r="S257" i="51"/>
  <c r="R257" i="51"/>
  <c r="K257" i="51"/>
  <c r="J257" i="51"/>
  <c r="I257" i="51"/>
  <c r="H257" i="51"/>
  <c r="G257" i="51"/>
  <c r="F257" i="51"/>
  <c r="V256" i="51"/>
  <c r="U256" i="51"/>
  <c r="S256" i="51"/>
  <c r="R256" i="51"/>
  <c r="K256" i="51"/>
  <c r="J256" i="51"/>
  <c r="I256" i="51"/>
  <c r="H256" i="51"/>
  <c r="G256" i="51"/>
  <c r="F256" i="51"/>
  <c r="X255" i="51"/>
  <c r="V255" i="51"/>
  <c r="U255" i="51"/>
  <c r="S255" i="51"/>
  <c r="R255" i="51"/>
  <c r="M255" i="51"/>
  <c r="L255" i="51"/>
  <c r="K255" i="51"/>
  <c r="J255" i="51"/>
  <c r="I255" i="51"/>
  <c r="H255" i="51"/>
  <c r="G255" i="51"/>
  <c r="F255" i="51"/>
  <c r="V250" i="51"/>
  <c r="U250" i="51"/>
  <c r="S250" i="51"/>
  <c r="R250" i="51"/>
  <c r="J250" i="51"/>
  <c r="I250" i="51"/>
  <c r="G250" i="51"/>
  <c r="F250" i="51"/>
  <c r="V249" i="51"/>
  <c r="U249" i="51"/>
  <c r="S249" i="51"/>
  <c r="R249" i="51"/>
  <c r="J249" i="51"/>
  <c r="I249" i="51"/>
  <c r="G249" i="51"/>
  <c r="F249" i="51"/>
  <c r="X248" i="51"/>
  <c r="V248" i="51"/>
  <c r="U248" i="51"/>
  <c r="S248" i="51"/>
  <c r="R248" i="51"/>
  <c r="L248" i="51"/>
  <c r="J248" i="51"/>
  <c r="I248" i="51"/>
  <c r="G248" i="51"/>
  <c r="F248" i="51"/>
  <c r="V244" i="51"/>
  <c r="U244" i="51"/>
  <c r="S244" i="51"/>
  <c r="R244" i="51"/>
  <c r="K244" i="51"/>
  <c r="J244" i="51"/>
  <c r="I244" i="51"/>
  <c r="H244" i="51"/>
  <c r="G244" i="51"/>
  <c r="F244" i="51"/>
  <c r="V243" i="51"/>
  <c r="U243" i="51"/>
  <c r="S243" i="51"/>
  <c r="R243" i="51"/>
  <c r="K243" i="51"/>
  <c r="J243" i="51"/>
  <c r="I243" i="51"/>
  <c r="H243" i="51"/>
  <c r="G243" i="51"/>
  <c r="F243" i="51"/>
  <c r="X242" i="51"/>
  <c r="V242" i="51"/>
  <c r="U242" i="51"/>
  <c r="S242" i="51"/>
  <c r="R242" i="51"/>
  <c r="M242" i="51"/>
  <c r="L242" i="51"/>
  <c r="K242" i="51"/>
  <c r="J242" i="51"/>
  <c r="I242" i="51"/>
  <c r="H242" i="51"/>
  <c r="G242" i="51"/>
  <c r="F242" i="51"/>
  <c r="V237" i="51"/>
  <c r="U237" i="51"/>
  <c r="S237" i="51"/>
  <c r="R237" i="51"/>
  <c r="J237" i="51"/>
  <c r="I237" i="51"/>
  <c r="G237" i="51"/>
  <c r="F237" i="51"/>
  <c r="V236" i="51"/>
  <c r="U236" i="51"/>
  <c r="S236" i="51"/>
  <c r="R236" i="51"/>
  <c r="J236" i="51"/>
  <c r="I236" i="51"/>
  <c r="G236" i="51"/>
  <c r="F236" i="51"/>
  <c r="X235" i="51"/>
  <c r="V235" i="51"/>
  <c r="U235" i="51"/>
  <c r="S235" i="51"/>
  <c r="R235" i="51"/>
  <c r="L235" i="51"/>
  <c r="J235" i="51"/>
  <c r="I235" i="51"/>
  <c r="G235" i="51"/>
  <c r="F235" i="51"/>
  <c r="V231" i="51"/>
  <c r="U231" i="51"/>
  <c r="S231" i="51"/>
  <c r="R231" i="51"/>
  <c r="K231" i="51"/>
  <c r="J231" i="51"/>
  <c r="I231" i="51"/>
  <c r="H231" i="51"/>
  <c r="G231" i="51"/>
  <c r="F231" i="51"/>
  <c r="V230" i="51"/>
  <c r="U230" i="51"/>
  <c r="S230" i="51"/>
  <c r="R230" i="51"/>
  <c r="K230" i="51"/>
  <c r="J230" i="51"/>
  <c r="I230" i="51"/>
  <c r="H230" i="51"/>
  <c r="G230" i="51"/>
  <c r="F230" i="51"/>
  <c r="X229" i="51"/>
  <c r="V229" i="51"/>
  <c r="U229" i="51"/>
  <c r="S229" i="51"/>
  <c r="R229" i="51"/>
  <c r="M229" i="51"/>
  <c r="L229" i="51"/>
  <c r="K229" i="51"/>
  <c r="J229" i="51"/>
  <c r="I229" i="51"/>
  <c r="H229" i="51"/>
  <c r="G229" i="51"/>
  <c r="F229" i="51"/>
  <c r="V224" i="51"/>
  <c r="U224" i="51"/>
  <c r="S224" i="51"/>
  <c r="R224" i="51"/>
  <c r="J224" i="51"/>
  <c r="I224" i="51"/>
  <c r="G224" i="51"/>
  <c r="F224" i="51"/>
  <c r="V223" i="51"/>
  <c r="U223" i="51"/>
  <c r="S223" i="51"/>
  <c r="R223" i="51"/>
  <c r="J223" i="51"/>
  <c r="I223" i="51"/>
  <c r="G223" i="51"/>
  <c r="F223" i="51"/>
  <c r="X222" i="51"/>
  <c r="V222" i="51"/>
  <c r="U222" i="51"/>
  <c r="S222" i="51"/>
  <c r="R222" i="51"/>
  <c r="L222" i="51"/>
  <c r="J222" i="51"/>
  <c r="I222" i="51"/>
  <c r="G222" i="51"/>
  <c r="F222" i="51"/>
  <c r="V218" i="51"/>
  <c r="U218" i="51"/>
  <c r="S218" i="51"/>
  <c r="R218" i="51"/>
  <c r="K218" i="51"/>
  <c r="J218" i="51"/>
  <c r="I218" i="51"/>
  <c r="H218" i="51"/>
  <c r="G218" i="51"/>
  <c r="F218" i="51"/>
  <c r="V217" i="51"/>
  <c r="U217" i="51"/>
  <c r="S217" i="51"/>
  <c r="R217" i="51"/>
  <c r="K217" i="51"/>
  <c r="J217" i="51"/>
  <c r="I217" i="51"/>
  <c r="H217" i="51"/>
  <c r="G217" i="51"/>
  <c r="F217" i="51"/>
  <c r="X216" i="51"/>
  <c r="V216" i="51"/>
  <c r="U216" i="51"/>
  <c r="S216" i="51"/>
  <c r="R216" i="51"/>
  <c r="M216" i="51"/>
  <c r="L216" i="51"/>
  <c r="K216" i="51"/>
  <c r="J216" i="51"/>
  <c r="I216" i="51"/>
  <c r="H216" i="51"/>
  <c r="G216" i="51"/>
  <c r="F216" i="51"/>
  <c r="V211" i="51"/>
  <c r="U211" i="51"/>
  <c r="S211" i="51"/>
  <c r="R211" i="51"/>
  <c r="J211" i="51"/>
  <c r="I211" i="51"/>
  <c r="G211" i="51"/>
  <c r="F211" i="51"/>
  <c r="V210" i="51"/>
  <c r="U210" i="51"/>
  <c r="S210" i="51"/>
  <c r="R210" i="51"/>
  <c r="J210" i="51"/>
  <c r="I210" i="51"/>
  <c r="G210" i="51"/>
  <c r="F210" i="51"/>
  <c r="X209" i="51"/>
  <c r="V209" i="51"/>
  <c r="U209" i="51"/>
  <c r="S209" i="51"/>
  <c r="R209" i="51"/>
  <c r="L209" i="51"/>
  <c r="J209" i="51"/>
  <c r="I209" i="51"/>
  <c r="G209" i="51"/>
  <c r="F209" i="51"/>
  <c r="V205" i="51"/>
  <c r="U205" i="51"/>
  <c r="S205" i="51"/>
  <c r="R205" i="51"/>
  <c r="K205" i="51"/>
  <c r="J205" i="51"/>
  <c r="I205" i="51"/>
  <c r="H205" i="51"/>
  <c r="G205" i="51"/>
  <c r="F205" i="51"/>
  <c r="V204" i="51"/>
  <c r="U204" i="51"/>
  <c r="S204" i="51"/>
  <c r="R204" i="51"/>
  <c r="K204" i="51"/>
  <c r="J204" i="51"/>
  <c r="I204" i="51"/>
  <c r="H204" i="51"/>
  <c r="G204" i="51"/>
  <c r="F204" i="51"/>
  <c r="X203" i="51"/>
  <c r="V203" i="51"/>
  <c r="U203" i="51"/>
  <c r="S203" i="51"/>
  <c r="R203" i="51"/>
  <c r="M203" i="51"/>
  <c r="L203" i="51"/>
  <c r="K203" i="51"/>
  <c r="J203" i="51"/>
  <c r="I203" i="51"/>
  <c r="H203" i="51"/>
  <c r="G203" i="51"/>
  <c r="F203" i="51"/>
  <c r="V198" i="51"/>
  <c r="U198" i="51"/>
  <c r="S198" i="51"/>
  <c r="R198" i="51"/>
  <c r="J198" i="51"/>
  <c r="I198" i="51"/>
  <c r="G198" i="51"/>
  <c r="F198" i="51"/>
  <c r="V197" i="51"/>
  <c r="U197" i="51"/>
  <c r="S197" i="51"/>
  <c r="R197" i="51"/>
  <c r="J197" i="51"/>
  <c r="I197" i="51"/>
  <c r="G197" i="51"/>
  <c r="F197" i="51"/>
  <c r="X196" i="51"/>
  <c r="V196" i="51"/>
  <c r="U196" i="51"/>
  <c r="S196" i="51"/>
  <c r="R196" i="51"/>
  <c r="L196" i="51"/>
  <c r="J196" i="51"/>
  <c r="I196" i="51"/>
  <c r="G196" i="51"/>
  <c r="F196" i="51"/>
  <c r="V192" i="51"/>
  <c r="U192" i="51"/>
  <c r="S192" i="51"/>
  <c r="R192" i="51"/>
  <c r="K192" i="51"/>
  <c r="J192" i="51"/>
  <c r="I192" i="51"/>
  <c r="H192" i="51"/>
  <c r="G192" i="51"/>
  <c r="F192" i="51"/>
  <c r="V191" i="51"/>
  <c r="U191" i="51"/>
  <c r="S191" i="51"/>
  <c r="R191" i="51"/>
  <c r="K191" i="51"/>
  <c r="J191" i="51"/>
  <c r="I191" i="51"/>
  <c r="H191" i="51"/>
  <c r="G191" i="51"/>
  <c r="F191" i="51"/>
  <c r="X190" i="51"/>
  <c r="V190" i="51"/>
  <c r="U190" i="51"/>
  <c r="S190" i="51"/>
  <c r="R190" i="51"/>
  <c r="M190" i="51"/>
  <c r="L190" i="51"/>
  <c r="K190" i="51"/>
  <c r="J190" i="51"/>
  <c r="I190" i="51"/>
  <c r="H190" i="51"/>
  <c r="G190" i="51"/>
  <c r="F190" i="51"/>
  <c r="V185" i="51"/>
  <c r="U185" i="51"/>
  <c r="S185" i="51"/>
  <c r="R185" i="51"/>
  <c r="J185" i="51"/>
  <c r="I185" i="51"/>
  <c r="G185" i="51"/>
  <c r="F185" i="51"/>
  <c r="V184" i="51"/>
  <c r="U184" i="51"/>
  <c r="S184" i="51"/>
  <c r="R184" i="51"/>
  <c r="J184" i="51"/>
  <c r="I184" i="51"/>
  <c r="G184" i="51"/>
  <c r="F184" i="51"/>
  <c r="X183" i="51"/>
  <c r="V183" i="51"/>
  <c r="U183" i="51"/>
  <c r="S183" i="51"/>
  <c r="R183" i="51"/>
  <c r="L183" i="51"/>
  <c r="J183" i="51"/>
  <c r="I183" i="51"/>
  <c r="G183" i="51"/>
  <c r="F183" i="51"/>
  <c r="V179" i="51"/>
  <c r="U179" i="51"/>
  <c r="S179" i="51"/>
  <c r="R179" i="51"/>
  <c r="K179" i="51"/>
  <c r="J179" i="51"/>
  <c r="I179" i="51"/>
  <c r="H179" i="51"/>
  <c r="G179" i="51"/>
  <c r="F179" i="51"/>
  <c r="V178" i="51"/>
  <c r="U178" i="51"/>
  <c r="S178" i="51"/>
  <c r="R178" i="51"/>
  <c r="K178" i="51"/>
  <c r="J178" i="51"/>
  <c r="I178" i="51"/>
  <c r="H178" i="51"/>
  <c r="G178" i="51"/>
  <c r="F178" i="51"/>
  <c r="X177" i="51"/>
  <c r="V177" i="51"/>
  <c r="U177" i="51"/>
  <c r="S177" i="51"/>
  <c r="R177" i="51"/>
  <c r="M177" i="51"/>
  <c r="L177" i="51"/>
  <c r="K177" i="51"/>
  <c r="J177" i="51"/>
  <c r="I177" i="51"/>
  <c r="H177" i="51"/>
  <c r="G177" i="51"/>
  <c r="F177" i="51"/>
  <c r="V172" i="51"/>
  <c r="U172" i="51"/>
  <c r="S172" i="51"/>
  <c r="R172" i="51"/>
  <c r="J172" i="51"/>
  <c r="I172" i="51"/>
  <c r="G172" i="51"/>
  <c r="F172" i="51"/>
  <c r="V171" i="51"/>
  <c r="U171" i="51"/>
  <c r="S171" i="51"/>
  <c r="R171" i="51"/>
  <c r="J171" i="51"/>
  <c r="I171" i="51"/>
  <c r="G171" i="51"/>
  <c r="F171" i="51"/>
  <c r="X170" i="51"/>
  <c r="V170" i="51"/>
  <c r="U170" i="51"/>
  <c r="S170" i="51"/>
  <c r="R170" i="51"/>
  <c r="L170" i="51"/>
  <c r="J170" i="51"/>
  <c r="I170" i="51"/>
  <c r="G170" i="51"/>
  <c r="F170" i="51"/>
  <c r="V166" i="51"/>
  <c r="U166" i="51"/>
  <c r="S166" i="51"/>
  <c r="R166" i="51"/>
  <c r="K166" i="51"/>
  <c r="J166" i="51"/>
  <c r="I166" i="51"/>
  <c r="H166" i="51"/>
  <c r="G166" i="51"/>
  <c r="F166" i="51"/>
  <c r="V165" i="51"/>
  <c r="U165" i="51"/>
  <c r="S165" i="51"/>
  <c r="R165" i="51"/>
  <c r="K165" i="51"/>
  <c r="J165" i="51"/>
  <c r="I165" i="51"/>
  <c r="H165" i="51"/>
  <c r="G165" i="51"/>
  <c r="F165" i="51"/>
  <c r="X164" i="51"/>
  <c r="V164" i="51"/>
  <c r="U164" i="51"/>
  <c r="S164" i="51"/>
  <c r="R164" i="51"/>
  <c r="M164" i="51"/>
  <c r="L164" i="51"/>
  <c r="K164" i="51"/>
  <c r="J164" i="51"/>
  <c r="I164" i="51"/>
  <c r="H164" i="51"/>
  <c r="G164" i="51"/>
  <c r="F164" i="51"/>
  <c r="V159" i="51"/>
  <c r="U159" i="51"/>
  <c r="S159" i="51"/>
  <c r="R159" i="51"/>
  <c r="J159" i="51"/>
  <c r="I159" i="51"/>
  <c r="G159" i="51"/>
  <c r="F159" i="51"/>
  <c r="V158" i="51"/>
  <c r="U158" i="51"/>
  <c r="S158" i="51"/>
  <c r="R158" i="51"/>
  <c r="J158" i="51"/>
  <c r="I158" i="51"/>
  <c r="G158" i="51"/>
  <c r="F158" i="51"/>
  <c r="X157" i="51"/>
  <c r="V157" i="51"/>
  <c r="U157" i="51"/>
  <c r="S157" i="51"/>
  <c r="R157" i="51"/>
  <c r="L157" i="51"/>
  <c r="J157" i="51"/>
  <c r="I157" i="51"/>
  <c r="G157" i="51"/>
  <c r="F157" i="51"/>
  <c r="V153" i="51"/>
  <c r="U153" i="51"/>
  <c r="S153" i="51"/>
  <c r="R153" i="51"/>
  <c r="K153" i="51"/>
  <c r="J153" i="51"/>
  <c r="I153" i="51"/>
  <c r="H153" i="51"/>
  <c r="G153" i="51"/>
  <c r="F153" i="51"/>
  <c r="V152" i="51"/>
  <c r="U152" i="51"/>
  <c r="S152" i="51"/>
  <c r="R152" i="51"/>
  <c r="K152" i="51"/>
  <c r="J152" i="51"/>
  <c r="I152" i="51"/>
  <c r="H152" i="51"/>
  <c r="G152" i="51"/>
  <c r="F152" i="51"/>
  <c r="X151" i="51"/>
  <c r="V151" i="51"/>
  <c r="U151" i="51"/>
  <c r="S151" i="51"/>
  <c r="R151" i="51"/>
  <c r="M151" i="51"/>
  <c r="L151" i="51"/>
  <c r="K151" i="51"/>
  <c r="J151" i="51"/>
  <c r="I151" i="51"/>
  <c r="H151" i="51"/>
  <c r="G151" i="51"/>
  <c r="F151" i="51"/>
  <c r="V146" i="51"/>
  <c r="U146" i="51"/>
  <c r="S146" i="51"/>
  <c r="R146" i="51"/>
  <c r="J146" i="51"/>
  <c r="I146" i="51"/>
  <c r="G146" i="51"/>
  <c r="F146" i="51"/>
  <c r="V145" i="51"/>
  <c r="U145" i="51"/>
  <c r="S145" i="51"/>
  <c r="R145" i="51"/>
  <c r="J145" i="51"/>
  <c r="I145" i="51"/>
  <c r="G145" i="51"/>
  <c r="F145" i="51"/>
  <c r="X144" i="51"/>
  <c r="V144" i="51"/>
  <c r="U144" i="51"/>
  <c r="S144" i="51"/>
  <c r="R144" i="51"/>
  <c r="L144" i="51"/>
  <c r="J144" i="51"/>
  <c r="I144" i="51"/>
  <c r="G144" i="51"/>
  <c r="F144" i="51"/>
  <c r="V140" i="51"/>
  <c r="U140" i="51"/>
  <c r="S140" i="51"/>
  <c r="R140" i="51"/>
  <c r="K140" i="51"/>
  <c r="J140" i="51"/>
  <c r="I140" i="51"/>
  <c r="H140" i="51"/>
  <c r="G140" i="51"/>
  <c r="F140" i="51"/>
  <c r="V139" i="51"/>
  <c r="U139" i="51"/>
  <c r="S139" i="51"/>
  <c r="R139" i="51"/>
  <c r="K139" i="51"/>
  <c r="J139" i="51"/>
  <c r="I139" i="51"/>
  <c r="H139" i="51"/>
  <c r="G139" i="51"/>
  <c r="F139" i="51"/>
  <c r="X138" i="51"/>
  <c r="V138" i="51"/>
  <c r="U138" i="51"/>
  <c r="S138" i="51"/>
  <c r="R138" i="51"/>
  <c r="M138" i="51"/>
  <c r="L138" i="51"/>
  <c r="K138" i="51"/>
  <c r="J138" i="51"/>
  <c r="I138" i="51"/>
  <c r="H138" i="51"/>
  <c r="G138" i="51"/>
  <c r="F138" i="51"/>
  <c r="V133" i="51"/>
  <c r="U133" i="51"/>
  <c r="S133" i="51"/>
  <c r="R133" i="51"/>
  <c r="J133" i="51"/>
  <c r="I133" i="51"/>
  <c r="G133" i="51"/>
  <c r="F133" i="51"/>
  <c r="V132" i="51"/>
  <c r="U132" i="51"/>
  <c r="S132" i="51"/>
  <c r="R132" i="51"/>
  <c r="J132" i="51"/>
  <c r="I132" i="51"/>
  <c r="G132" i="51"/>
  <c r="F132" i="51"/>
  <c r="X131" i="51"/>
  <c r="V131" i="51"/>
  <c r="U131" i="51"/>
  <c r="S131" i="51"/>
  <c r="R131" i="51"/>
  <c r="L131" i="51"/>
  <c r="J131" i="51"/>
  <c r="I131" i="51"/>
  <c r="G131" i="51"/>
  <c r="F131" i="51"/>
  <c r="V127" i="51"/>
  <c r="U127" i="51"/>
  <c r="S127" i="51"/>
  <c r="R127" i="51"/>
  <c r="K127" i="51"/>
  <c r="J127" i="51"/>
  <c r="I127" i="51"/>
  <c r="H127" i="51"/>
  <c r="G127" i="51"/>
  <c r="F127" i="51"/>
  <c r="V126" i="51"/>
  <c r="U126" i="51"/>
  <c r="S126" i="51"/>
  <c r="R126" i="51"/>
  <c r="K126" i="51"/>
  <c r="J126" i="51"/>
  <c r="I126" i="51"/>
  <c r="H126" i="51"/>
  <c r="G126" i="51"/>
  <c r="F126" i="51"/>
  <c r="X125" i="51"/>
  <c r="V125" i="51"/>
  <c r="U125" i="51"/>
  <c r="S125" i="51"/>
  <c r="R125" i="51"/>
  <c r="M125" i="51"/>
  <c r="L125" i="51"/>
  <c r="K125" i="51"/>
  <c r="J125" i="51"/>
  <c r="I125" i="51"/>
  <c r="H125" i="51"/>
  <c r="G125" i="51"/>
  <c r="F125" i="51"/>
  <c r="V120" i="51"/>
  <c r="U120" i="51"/>
  <c r="S120" i="51"/>
  <c r="R120" i="51"/>
  <c r="J120" i="51"/>
  <c r="I120" i="51"/>
  <c r="G120" i="51"/>
  <c r="F120" i="51"/>
  <c r="V119" i="51"/>
  <c r="U119" i="51"/>
  <c r="S119" i="51"/>
  <c r="R119" i="51"/>
  <c r="J119" i="51"/>
  <c r="I119" i="51"/>
  <c r="G119" i="51"/>
  <c r="F119" i="51"/>
  <c r="X118" i="51"/>
  <c r="V118" i="51"/>
  <c r="U118" i="51"/>
  <c r="S118" i="51"/>
  <c r="R118" i="51"/>
  <c r="L118" i="51"/>
  <c r="J118" i="51"/>
  <c r="I118" i="51"/>
  <c r="G118" i="51"/>
  <c r="F118" i="51"/>
  <c r="V114" i="51"/>
  <c r="U114" i="51"/>
  <c r="S114" i="51"/>
  <c r="R114" i="51"/>
  <c r="K114" i="51"/>
  <c r="J114" i="51"/>
  <c r="I114" i="51"/>
  <c r="H114" i="51"/>
  <c r="G114" i="51"/>
  <c r="F114" i="51"/>
  <c r="V113" i="51"/>
  <c r="U113" i="51"/>
  <c r="S113" i="51"/>
  <c r="R113" i="51"/>
  <c r="K113" i="51"/>
  <c r="J113" i="51"/>
  <c r="I113" i="51"/>
  <c r="H113" i="51"/>
  <c r="G113" i="51"/>
  <c r="F113" i="51"/>
  <c r="X112" i="51"/>
  <c r="V112" i="51"/>
  <c r="U112" i="51"/>
  <c r="S112" i="51"/>
  <c r="R112" i="51"/>
  <c r="M112" i="51"/>
  <c r="L112" i="51"/>
  <c r="K112" i="51"/>
  <c r="J112" i="51"/>
  <c r="I112" i="51"/>
  <c r="H112" i="51"/>
  <c r="G112" i="51"/>
  <c r="F112" i="51"/>
  <c r="V107" i="51"/>
  <c r="U107" i="51"/>
  <c r="S107" i="51"/>
  <c r="R107" i="51"/>
  <c r="J107" i="51"/>
  <c r="I107" i="51"/>
  <c r="G107" i="51"/>
  <c r="F107" i="51"/>
  <c r="V106" i="51"/>
  <c r="U106" i="51"/>
  <c r="S106" i="51"/>
  <c r="R106" i="51"/>
  <c r="J106" i="51"/>
  <c r="I106" i="51"/>
  <c r="G106" i="51"/>
  <c r="F106" i="51"/>
  <c r="X105" i="51"/>
  <c r="V105" i="51"/>
  <c r="U105" i="51"/>
  <c r="S105" i="51"/>
  <c r="R105" i="51"/>
  <c r="L105" i="51"/>
  <c r="J105" i="51"/>
  <c r="I105" i="51"/>
  <c r="G105" i="51"/>
  <c r="F105" i="51"/>
  <c r="V101" i="51"/>
  <c r="U101" i="51"/>
  <c r="S101" i="51"/>
  <c r="R101" i="51"/>
  <c r="K101" i="51"/>
  <c r="J101" i="51"/>
  <c r="I101" i="51"/>
  <c r="H101" i="51"/>
  <c r="G101" i="51"/>
  <c r="F101" i="51"/>
  <c r="V100" i="51"/>
  <c r="U100" i="51"/>
  <c r="S100" i="51"/>
  <c r="R100" i="51"/>
  <c r="K100" i="51"/>
  <c r="J100" i="51"/>
  <c r="I100" i="51"/>
  <c r="H100" i="51"/>
  <c r="G100" i="51"/>
  <c r="F100" i="51"/>
  <c r="X99" i="51"/>
  <c r="V99" i="51"/>
  <c r="U99" i="51"/>
  <c r="S99" i="51"/>
  <c r="R99" i="51"/>
  <c r="M99" i="51"/>
  <c r="L99" i="51"/>
  <c r="K99" i="51"/>
  <c r="J99" i="51"/>
  <c r="I99" i="51"/>
  <c r="H99" i="51"/>
  <c r="G99" i="51"/>
  <c r="F99" i="51"/>
  <c r="V94" i="51"/>
  <c r="U94" i="51"/>
  <c r="S94" i="51"/>
  <c r="R94" i="51"/>
  <c r="J94" i="51"/>
  <c r="I94" i="51"/>
  <c r="G94" i="51"/>
  <c r="F94" i="51"/>
  <c r="V93" i="51"/>
  <c r="U93" i="51"/>
  <c r="S93" i="51"/>
  <c r="R93" i="51"/>
  <c r="J93" i="51"/>
  <c r="I93" i="51"/>
  <c r="G93" i="51"/>
  <c r="F93" i="51"/>
  <c r="X92" i="51"/>
  <c r="V92" i="51"/>
  <c r="U92" i="51"/>
  <c r="S92" i="51"/>
  <c r="R92" i="51"/>
  <c r="L92" i="51"/>
  <c r="J92" i="51"/>
  <c r="I92" i="51"/>
  <c r="G92" i="51"/>
  <c r="F92" i="51"/>
  <c r="V88" i="51"/>
  <c r="U88" i="51"/>
  <c r="S88" i="51"/>
  <c r="R88" i="51"/>
  <c r="K88" i="51"/>
  <c r="J88" i="51"/>
  <c r="I88" i="51"/>
  <c r="H88" i="51"/>
  <c r="G88" i="51"/>
  <c r="F88" i="51"/>
  <c r="V87" i="51"/>
  <c r="U87" i="51"/>
  <c r="S87" i="51"/>
  <c r="R87" i="51"/>
  <c r="K87" i="51"/>
  <c r="J87" i="51"/>
  <c r="I87" i="51"/>
  <c r="H87" i="51"/>
  <c r="G87" i="51"/>
  <c r="F87" i="51"/>
  <c r="X86" i="51"/>
  <c r="V86" i="51"/>
  <c r="U86" i="51"/>
  <c r="S86" i="51"/>
  <c r="R86" i="51"/>
  <c r="M86" i="51"/>
  <c r="L86" i="51"/>
  <c r="K86" i="51"/>
  <c r="J86" i="51"/>
  <c r="I86" i="51"/>
  <c r="H86" i="51"/>
  <c r="G86" i="51"/>
  <c r="F86" i="51"/>
  <c r="V81" i="51"/>
  <c r="U81" i="51"/>
  <c r="S81" i="51"/>
  <c r="R81" i="51"/>
  <c r="J81" i="51"/>
  <c r="I81" i="51"/>
  <c r="G81" i="51"/>
  <c r="F81" i="51"/>
  <c r="V80" i="51"/>
  <c r="U80" i="51"/>
  <c r="S80" i="51"/>
  <c r="R80" i="51"/>
  <c r="J80" i="51"/>
  <c r="I80" i="51"/>
  <c r="G80" i="51"/>
  <c r="F80" i="51"/>
  <c r="X79" i="51"/>
  <c r="V79" i="51"/>
  <c r="U79" i="51"/>
  <c r="S79" i="51"/>
  <c r="R79" i="51"/>
  <c r="L79" i="51"/>
  <c r="J79" i="51"/>
  <c r="I79" i="51"/>
  <c r="G79" i="51"/>
  <c r="F79" i="51"/>
  <c r="V75" i="51"/>
  <c r="U75" i="51"/>
  <c r="S75" i="51"/>
  <c r="R75" i="51"/>
  <c r="K75" i="51"/>
  <c r="J75" i="51"/>
  <c r="I75" i="51"/>
  <c r="H75" i="51"/>
  <c r="G75" i="51"/>
  <c r="F75" i="51"/>
  <c r="V74" i="51"/>
  <c r="U74" i="51"/>
  <c r="S74" i="51"/>
  <c r="R74" i="51"/>
  <c r="K74" i="51"/>
  <c r="J74" i="51"/>
  <c r="I74" i="51"/>
  <c r="H74" i="51"/>
  <c r="G74" i="51"/>
  <c r="F74" i="51"/>
  <c r="X73" i="51"/>
  <c r="V73" i="51"/>
  <c r="U73" i="51"/>
  <c r="S73" i="51"/>
  <c r="R73" i="51"/>
  <c r="M73" i="51"/>
  <c r="L73" i="51"/>
  <c r="K73" i="51"/>
  <c r="J73" i="51"/>
  <c r="I73" i="51"/>
  <c r="H73" i="51"/>
  <c r="G73" i="51"/>
  <c r="F73" i="51"/>
  <c r="V263" i="36"/>
  <c r="U263" i="36"/>
  <c r="S263" i="36"/>
  <c r="R263" i="36"/>
  <c r="J263" i="36"/>
  <c r="I263" i="36"/>
  <c r="G263" i="36"/>
  <c r="F263" i="36"/>
  <c r="V262" i="36"/>
  <c r="U262" i="36"/>
  <c r="S262" i="36"/>
  <c r="R262" i="36"/>
  <c r="J262" i="36"/>
  <c r="I262" i="36"/>
  <c r="G262" i="36"/>
  <c r="F262" i="36"/>
  <c r="X261" i="36"/>
  <c r="V261" i="36"/>
  <c r="U261" i="36"/>
  <c r="S261" i="36"/>
  <c r="R261" i="36"/>
  <c r="L261" i="36"/>
  <c r="J261" i="36"/>
  <c r="I261" i="36"/>
  <c r="G261" i="36"/>
  <c r="F261" i="36"/>
  <c r="V257" i="36"/>
  <c r="U257" i="36"/>
  <c r="S257" i="36"/>
  <c r="R257" i="36"/>
  <c r="K257" i="36"/>
  <c r="J257" i="36"/>
  <c r="I257" i="36"/>
  <c r="H257" i="36"/>
  <c r="G257" i="36"/>
  <c r="F257" i="36"/>
  <c r="V256" i="36"/>
  <c r="U256" i="36"/>
  <c r="S256" i="36"/>
  <c r="R256" i="36"/>
  <c r="K256" i="36"/>
  <c r="J256" i="36"/>
  <c r="I256" i="36"/>
  <c r="H256" i="36"/>
  <c r="G256" i="36"/>
  <c r="F256" i="36"/>
  <c r="X255" i="36"/>
  <c r="V255" i="36"/>
  <c r="U255" i="36"/>
  <c r="S255" i="36"/>
  <c r="R255" i="36"/>
  <c r="M255" i="36"/>
  <c r="L255" i="36"/>
  <c r="K255" i="36"/>
  <c r="J255" i="36"/>
  <c r="I255" i="36"/>
  <c r="H255" i="36"/>
  <c r="G255" i="36"/>
  <c r="F255" i="36"/>
  <c r="V250" i="36"/>
  <c r="U250" i="36"/>
  <c r="S250" i="36"/>
  <c r="R250" i="36"/>
  <c r="J250" i="36"/>
  <c r="I250" i="36"/>
  <c r="G250" i="36"/>
  <c r="F250" i="36"/>
  <c r="V249" i="36"/>
  <c r="U249" i="36"/>
  <c r="S249" i="36"/>
  <c r="R249" i="36"/>
  <c r="J249" i="36"/>
  <c r="I249" i="36"/>
  <c r="G249" i="36"/>
  <c r="F249" i="36"/>
  <c r="X248" i="36"/>
  <c r="V248" i="36"/>
  <c r="U248" i="36"/>
  <c r="S248" i="36"/>
  <c r="R248" i="36"/>
  <c r="L248" i="36"/>
  <c r="J248" i="36"/>
  <c r="I248" i="36"/>
  <c r="G248" i="36"/>
  <c r="F248" i="36"/>
  <c r="V244" i="36"/>
  <c r="U244" i="36"/>
  <c r="S244" i="36"/>
  <c r="R244" i="36"/>
  <c r="K244" i="36"/>
  <c r="J244" i="36"/>
  <c r="I244" i="36"/>
  <c r="H244" i="36"/>
  <c r="G244" i="36"/>
  <c r="F244" i="36"/>
  <c r="V243" i="36"/>
  <c r="U243" i="36"/>
  <c r="S243" i="36"/>
  <c r="R243" i="36"/>
  <c r="K243" i="36"/>
  <c r="J243" i="36"/>
  <c r="I243" i="36"/>
  <c r="H243" i="36"/>
  <c r="G243" i="36"/>
  <c r="F243" i="36"/>
  <c r="X242" i="36"/>
  <c r="V242" i="36"/>
  <c r="U242" i="36"/>
  <c r="S242" i="36"/>
  <c r="R242" i="36"/>
  <c r="M242" i="36"/>
  <c r="L242" i="36"/>
  <c r="K242" i="36"/>
  <c r="J242" i="36"/>
  <c r="I242" i="36"/>
  <c r="H242" i="36"/>
  <c r="G242" i="36"/>
  <c r="F242" i="36"/>
  <c r="V237" i="36"/>
  <c r="U237" i="36"/>
  <c r="S237" i="36"/>
  <c r="R237" i="36"/>
  <c r="J237" i="36"/>
  <c r="I237" i="36"/>
  <c r="G237" i="36"/>
  <c r="F237" i="36"/>
  <c r="V236" i="36"/>
  <c r="U236" i="36"/>
  <c r="S236" i="36"/>
  <c r="R236" i="36"/>
  <c r="J236" i="36"/>
  <c r="I236" i="36"/>
  <c r="G236" i="36"/>
  <c r="F236" i="36"/>
  <c r="X235" i="36"/>
  <c r="V235" i="36"/>
  <c r="U235" i="36"/>
  <c r="S235" i="36"/>
  <c r="R235" i="36"/>
  <c r="L235" i="36"/>
  <c r="J235" i="36"/>
  <c r="I235" i="36"/>
  <c r="G235" i="36"/>
  <c r="F235" i="36"/>
  <c r="V231" i="36"/>
  <c r="U231" i="36"/>
  <c r="S231" i="36"/>
  <c r="R231" i="36"/>
  <c r="K231" i="36"/>
  <c r="J231" i="36"/>
  <c r="I231" i="36"/>
  <c r="H231" i="36"/>
  <c r="G231" i="36"/>
  <c r="F231" i="36"/>
  <c r="V230" i="36"/>
  <c r="U230" i="36"/>
  <c r="S230" i="36"/>
  <c r="R230" i="36"/>
  <c r="K230" i="36"/>
  <c r="J230" i="36"/>
  <c r="I230" i="36"/>
  <c r="H230" i="36"/>
  <c r="G230" i="36"/>
  <c r="F230" i="36"/>
  <c r="X229" i="36"/>
  <c r="V229" i="36"/>
  <c r="U229" i="36"/>
  <c r="S229" i="36"/>
  <c r="R229" i="36"/>
  <c r="M229" i="36"/>
  <c r="L229" i="36"/>
  <c r="K229" i="36"/>
  <c r="J229" i="36"/>
  <c r="I229" i="36"/>
  <c r="H229" i="36"/>
  <c r="G229" i="36"/>
  <c r="F229" i="36"/>
  <c r="V224" i="36"/>
  <c r="U224" i="36"/>
  <c r="S224" i="36"/>
  <c r="R224" i="36"/>
  <c r="J224" i="36"/>
  <c r="I224" i="36"/>
  <c r="G224" i="36"/>
  <c r="F224" i="36"/>
  <c r="V223" i="36"/>
  <c r="U223" i="36"/>
  <c r="S223" i="36"/>
  <c r="R223" i="36"/>
  <c r="J223" i="36"/>
  <c r="I223" i="36"/>
  <c r="G223" i="36"/>
  <c r="F223" i="36"/>
  <c r="X222" i="36"/>
  <c r="V222" i="36"/>
  <c r="U222" i="36"/>
  <c r="S222" i="36"/>
  <c r="R222" i="36"/>
  <c r="L222" i="36"/>
  <c r="J222" i="36"/>
  <c r="I222" i="36"/>
  <c r="G222" i="36"/>
  <c r="F222" i="36"/>
  <c r="V218" i="36"/>
  <c r="U218" i="36"/>
  <c r="S218" i="36"/>
  <c r="R218" i="36"/>
  <c r="K218" i="36"/>
  <c r="J218" i="36"/>
  <c r="I218" i="36"/>
  <c r="H218" i="36"/>
  <c r="G218" i="36"/>
  <c r="F218" i="36"/>
  <c r="V217" i="36"/>
  <c r="U217" i="36"/>
  <c r="S217" i="36"/>
  <c r="R217" i="36"/>
  <c r="K217" i="36"/>
  <c r="J217" i="36"/>
  <c r="I217" i="36"/>
  <c r="H217" i="36"/>
  <c r="G217" i="36"/>
  <c r="F217" i="36"/>
  <c r="X216" i="36"/>
  <c r="V216" i="36"/>
  <c r="U216" i="36"/>
  <c r="S216" i="36"/>
  <c r="R216" i="36"/>
  <c r="M216" i="36"/>
  <c r="L216" i="36"/>
  <c r="K216" i="36"/>
  <c r="J216" i="36"/>
  <c r="I216" i="36"/>
  <c r="H216" i="36"/>
  <c r="G216" i="36"/>
  <c r="F216" i="36"/>
  <c r="V211" i="36"/>
  <c r="U211" i="36"/>
  <c r="S211" i="36"/>
  <c r="R211" i="36"/>
  <c r="J211" i="36"/>
  <c r="I211" i="36"/>
  <c r="G211" i="36"/>
  <c r="F211" i="36"/>
  <c r="V210" i="36"/>
  <c r="U210" i="36"/>
  <c r="S210" i="36"/>
  <c r="R210" i="36"/>
  <c r="J210" i="36"/>
  <c r="I210" i="36"/>
  <c r="G210" i="36"/>
  <c r="F210" i="36"/>
  <c r="X209" i="36"/>
  <c r="V209" i="36"/>
  <c r="U209" i="36"/>
  <c r="S209" i="36"/>
  <c r="R209" i="36"/>
  <c r="L209" i="36"/>
  <c r="J209" i="36"/>
  <c r="I209" i="36"/>
  <c r="G209" i="36"/>
  <c r="F209" i="36"/>
  <c r="V205" i="36"/>
  <c r="U205" i="36"/>
  <c r="S205" i="36"/>
  <c r="R205" i="36"/>
  <c r="K205" i="36"/>
  <c r="J205" i="36"/>
  <c r="I205" i="36"/>
  <c r="H205" i="36"/>
  <c r="G205" i="36"/>
  <c r="F205" i="36"/>
  <c r="V204" i="36"/>
  <c r="U204" i="36"/>
  <c r="S204" i="36"/>
  <c r="R204" i="36"/>
  <c r="K204" i="36"/>
  <c r="J204" i="36"/>
  <c r="I204" i="36"/>
  <c r="H204" i="36"/>
  <c r="G204" i="36"/>
  <c r="F204" i="36"/>
  <c r="X203" i="36"/>
  <c r="V203" i="36"/>
  <c r="U203" i="36"/>
  <c r="S203" i="36"/>
  <c r="R203" i="36"/>
  <c r="M203" i="36"/>
  <c r="L203" i="36"/>
  <c r="K203" i="36"/>
  <c r="J203" i="36"/>
  <c r="I203" i="36"/>
  <c r="H203" i="36"/>
  <c r="G203" i="36"/>
  <c r="F203" i="36"/>
  <c r="V198" i="36"/>
  <c r="U198" i="36"/>
  <c r="S198" i="36"/>
  <c r="R198" i="36"/>
  <c r="J198" i="36"/>
  <c r="I198" i="36"/>
  <c r="G198" i="36"/>
  <c r="F198" i="36"/>
  <c r="V197" i="36"/>
  <c r="U197" i="36"/>
  <c r="S197" i="36"/>
  <c r="R197" i="36"/>
  <c r="J197" i="36"/>
  <c r="I197" i="36"/>
  <c r="G197" i="36"/>
  <c r="F197" i="36"/>
  <c r="X196" i="36"/>
  <c r="V196" i="36"/>
  <c r="U196" i="36"/>
  <c r="S196" i="36"/>
  <c r="R196" i="36"/>
  <c r="L196" i="36"/>
  <c r="J196" i="36"/>
  <c r="I196" i="36"/>
  <c r="G196" i="36"/>
  <c r="F196" i="36"/>
  <c r="V192" i="36"/>
  <c r="U192" i="36"/>
  <c r="S192" i="36"/>
  <c r="R192" i="36"/>
  <c r="K192" i="36"/>
  <c r="J192" i="36"/>
  <c r="I192" i="36"/>
  <c r="H192" i="36"/>
  <c r="G192" i="36"/>
  <c r="F192" i="36"/>
  <c r="V191" i="36"/>
  <c r="U191" i="36"/>
  <c r="S191" i="36"/>
  <c r="R191" i="36"/>
  <c r="K191" i="36"/>
  <c r="J191" i="36"/>
  <c r="I191" i="36"/>
  <c r="H191" i="36"/>
  <c r="G191" i="36"/>
  <c r="F191" i="36"/>
  <c r="X190" i="36"/>
  <c r="V190" i="36"/>
  <c r="U190" i="36"/>
  <c r="S190" i="36"/>
  <c r="R190" i="36"/>
  <c r="M190" i="36"/>
  <c r="L190" i="36"/>
  <c r="K190" i="36"/>
  <c r="J190" i="36"/>
  <c r="I190" i="36"/>
  <c r="H190" i="36"/>
  <c r="G190" i="36"/>
  <c r="F190" i="36"/>
  <c r="V185" i="36"/>
  <c r="U185" i="36"/>
  <c r="S185" i="36"/>
  <c r="R185" i="36"/>
  <c r="J185" i="36"/>
  <c r="I185" i="36"/>
  <c r="G185" i="36"/>
  <c r="F185" i="36"/>
  <c r="V184" i="36"/>
  <c r="U184" i="36"/>
  <c r="S184" i="36"/>
  <c r="R184" i="36"/>
  <c r="J184" i="36"/>
  <c r="I184" i="36"/>
  <c r="G184" i="36"/>
  <c r="F184" i="36"/>
  <c r="X183" i="36"/>
  <c r="V183" i="36"/>
  <c r="U183" i="36"/>
  <c r="S183" i="36"/>
  <c r="R183" i="36"/>
  <c r="L183" i="36"/>
  <c r="J183" i="36"/>
  <c r="I183" i="36"/>
  <c r="G183" i="36"/>
  <c r="F183" i="36"/>
  <c r="V179" i="36"/>
  <c r="U179" i="36"/>
  <c r="S179" i="36"/>
  <c r="R179" i="36"/>
  <c r="K179" i="36"/>
  <c r="J179" i="36"/>
  <c r="I179" i="36"/>
  <c r="H179" i="36"/>
  <c r="G179" i="36"/>
  <c r="F179" i="36"/>
  <c r="V178" i="36"/>
  <c r="U178" i="36"/>
  <c r="S178" i="36"/>
  <c r="R178" i="36"/>
  <c r="K178" i="36"/>
  <c r="J178" i="36"/>
  <c r="I178" i="36"/>
  <c r="H178" i="36"/>
  <c r="G178" i="36"/>
  <c r="F178" i="36"/>
  <c r="X177" i="36"/>
  <c r="V177" i="36"/>
  <c r="U177" i="36"/>
  <c r="S177" i="36"/>
  <c r="R177" i="36"/>
  <c r="M177" i="36"/>
  <c r="L177" i="36"/>
  <c r="K177" i="36"/>
  <c r="J177" i="36"/>
  <c r="I177" i="36"/>
  <c r="H177" i="36"/>
  <c r="G177" i="36"/>
  <c r="F177" i="36"/>
  <c r="V172" i="36"/>
  <c r="U172" i="36"/>
  <c r="S172" i="36"/>
  <c r="R172" i="36"/>
  <c r="J172" i="36"/>
  <c r="I172" i="36"/>
  <c r="G172" i="36"/>
  <c r="F172" i="36"/>
  <c r="V171" i="36"/>
  <c r="U171" i="36"/>
  <c r="S171" i="36"/>
  <c r="R171" i="36"/>
  <c r="J171" i="36"/>
  <c r="I171" i="36"/>
  <c r="G171" i="36"/>
  <c r="F171" i="36"/>
  <c r="X170" i="36"/>
  <c r="V170" i="36"/>
  <c r="U170" i="36"/>
  <c r="S170" i="36"/>
  <c r="R170" i="36"/>
  <c r="L170" i="36"/>
  <c r="J170" i="36"/>
  <c r="I170" i="36"/>
  <c r="G170" i="36"/>
  <c r="F170" i="36"/>
  <c r="V166" i="36"/>
  <c r="U166" i="36"/>
  <c r="S166" i="36"/>
  <c r="R166" i="36"/>
  <c r="K166" i="36"/>
  <c r="J166" i="36"/>
  <c r="I166" i="36"/>
  <c r="H166" i="36"/>
  <c r="G166" i="36"/>
  <c r="F166" i="36"/>
  <c r="V165" i="36"/>
  <c r="U165" i="36"/>
  <c r="S165" i="36"/>
  <c r="R165" i="36"/>
  <c r="K165" i="36"/>
  <c r="J165" i="36"/>
  <c r="I165" i="36"/>
  <c r="H165" i="36"/>
  <c r="G165" i="36"/>
  <c r="F165" i="36"/>
  <c r="X164" i="36"/>
  <c r="V164" i="36"/>
  <c r="U164" i="36"/>
  <c r="S164" i="36"/>
  <c r="R164" i="36"/>
  <c r="M164" i="36"/>
  <c r="L164" i="36"/>
  <c r="K164" i="36"/>
  <c r="J164" i="36"/>
  <c r="I164" i="36"/>
  <c r="H164" i="36"/>
  <c r="G164" i="36"/>
  <c r="F164" i="36"/>
  <c r="V159" i="36"/>
  <c r="U159" i="36"/>
  <c r="S159" i="36"/>
  <c r="R159" i="36"/>
  <c r="J159" i="36"/>
  <c r="I159" i="36"/>
  <c r="G159" i="36"/>
  <c r="F159" i="36"/>
  <c r="V158" i="36"/>
  <c r="U158" i="36"/>
  <c r="S158" i="36"/>
  <c r="R158" i="36"/>
  <c r="J158" i="36"/>
  <c r="I158" i="36"/>
  <c r="G158" i="36"/>
  <c r="F158" i="36"/>
  <c r="X157" i="36"/>
  <c r="V157" i="36"/>
  <c r="U157" i="36"/>
  <c r="S157" i="36"/>
  <c r="R157" i="36"/>
  <c r="L157" i="36"/>
  <c r="J157" i="36"/>
  <c r="I157" i="36"/>
  <c r="G157" i="36"/>
  <c r="F157" i="36"/>
  <c r="V153" i="36"/>
  <c r="U153" i="36"/>
  <c r="S153" i="36"/>
  <c r="R153" i="36"/>
  <c r="K153" i="36"/>
  <c r="J153" i="36"/>
  <c r="I153" i="36"/>
  <c r="H153" i="36"/>
  <c r="G153" i="36"/>
  <c r="F153" i="36"/>
  <c r="V152" i="36"/>
  <c r="U152" i="36"/>
  <c r="S152" i="36"/>
  <c r="R152" i="36"/>
  <c r="K152" i="36"/>
  <c r="J152" i="36"/>
  <c r="I152" i="36"/>
  <c r="H152" i="36"/>
  <c r="G152" i="36"/>
  <c r="F152" i="36"/>
  <c r="X151" i="36"/>
  <c r="V151" i="36"/>
  <c r="U151" i="36"/>
  <c r="S151" i="36"/>
  <c r="R151" i="36"/>
  <c r="M151" i="36"/>
  <c r="L151" i="36"/>
  <c r="K151" i="36"/>
  <c r="J151" i="36"/>
  <c r="I151" i="36"/>
  <c r="H151" i="36"/>
  <c r="G151" i="36"/>
  <c r="F151" i="36"/>
  <c r="V146" i="36"/>
  <c r="U146" i="36"/>
  <c r="S146" i="36"/>
  <c r="R146" i="36"/>
  <c r="J146" i="36"/>
  <c r="I146" i="36"/>
  <c r="G146" i="36"/>
  <c r="F146" i="36"/>
  <c r="V145" i="36"/>
  <c r="U145" i="36"/>
  <c r="S145" i="36"/>
  <c r="R145" i="36"/>
  <c r="J145" i="36"/>
  <c r="I145" i="36"/>
  <c r="G145" i="36"/>
  <c r="F145" i="36"/>
  <c r="X144" i="36"/>
  <c r="V144" i="36"/>
  <c r="U144" i="36"/>
  <c r="S144" i="36"/>
  <c r="R144" i="36"/>
  <c r="L144" i="36"/>
  <c r="J144" i="36"/>
  <c r="I144" i="36"/>
  <c r="G144" i="36"/>
  <c r="F144" i="36"/>
  <c r="V140" i="36"/>
  <c r="U140" i="36"/>
  <c r="S140" i="36"/>
  <c r="R140" i="36"/>
  <c r="K140" i="36"/>
  <c r="J140" i="36"/>
  <c r="I140" i="36"/>
  <c r="H140" i="36"/>
  <c r="G140" i="36"/>
  <c r="F140" i="36"/>
  <c r="V139" i="36"/>
  <c r="U139" i="36"/>
  <c r="S139" i="36"/>
  <c r="R139" i="36"/>
  <c r="K139" i="36"/>
  <c r="J139" i="36"/>
  <c r="I139" i="36"/>
  <c r="H139" i="36"/>
  <c r="G139" i="36"/>
  <c r="F139" i="36"/>
  <c r="X138" i="36"/>
  <c r="V138" i="36"/>
  <c r="U138" i="36"/>
  <c r="S138" i="36"/>
  <c r="R138" i="36"/>
  <c r="M138" i="36"/>
  <c r="L138" i="36"/>
  <c r="K138" i="36"/>
  <c r="J138" i="36"/>
  <c r="I138" i="36"/>
  <c r="H138" i="36"/>
  <c r="G138" i="36"/>
  <c r="F138" i="36"/>
  <c r="V133" i="36"/>
  <c r="U133" i="36"/>
  <c r="S133" i="36"/>
  <c r="R133" i="36"/>
  <c r="J133" i="36"/>
  <c r="I133" i="36"/>
  <c r="G133" i="36"/>
  <c r="F133" i="36"/>
  <c r="V132" i="36"/>
  <c r="U132" i="36"/>
  <c r="S132" i="36"/>
  <c r="R132" i="36"/>
  <c r="J132" i="36"/>
  <c r="I132" i="36"/>
  <c r="G132" i="36"/>
  <c r="F132" i="36"/>
  <c r="X131" i="36"/>
  <c r="V131" i="36"/>
  <c r="U131" i="36"/>
  <c r="S131" i="36"/>
  <c r="R131" i="36"/>
  <c r="L131" i="36"/>
  <c r="J131" i="36"/>
  <c r="I131" i="36"/>
  <c r="G131" i="36"/>
  <c r="F131" i="36"/>
  <c r="V127" i="36"/>
  <c r="U127" i="36"/>
  <c r="S127" i="36"/>
  <c r="R127" i="36"/>
  <c r="K127" i="36"/>
  <c r="J127" i="36"/>
  <c r="I127" i="36"/>
  <c r="H127" i="36"/>
  <c r="G127" i="36"/>
  <c r="F127" i="36"/>
  <c r="V126" i="36"/>
  <c r="U126" i="36"/>
  <c r="S126" i="36"/>
  <c r="R126" i="36"/>
  <c r="K126" i="36"/>
  <c r="J126" i="36"/>
  <c r="I126" i="36"/>
  <c r="H126" i="36"/>
  <c r="G126" i="36"/>
  <c r="F126" i="36"/>
  <c r="X125" i="36"/>
  <c r="V125" i="36"/>
  <c r="U125" i="36"/>
  <c r="S125" i="36"/>
  <c r="R125" i="36"/>
  <c r="M125" i="36"/>
  <c r="L125" i="36"/>
  <c r="K125" i="36"/>
  <c r="J125" i="36"/>
  <c r="I125" i="36"/>
  <c r="H125" i="36"/>
  <c r="G125" i="36"/>
  <c r="F125" i="36"/>
  <c r="V120" i="36"/>
  <c r="U120" i="36"/>
  <c r="S120" i="36"/>
  <c r="R120" i="36"/>
  <c r="J120" i="36"/>
  <c r="I120" i="36"/>
  <c r="G120" i="36"/>
  <c r="F120" i="36"/>
  <c r="V119" i="36"/>
  <c r="U119" i="36"/>
  <c r="S119" i="36"/>
  <c r="R119" i="36"/>
  <c r="J119" i="36"/>
  <c r="I119" i="36"/>
  <c r="G119" i="36"/>
  <c r="F119" i="36"/>
  <c r="X118" i="36"/>
  <c r="V118" i="36"/>
  <c r="U118" i="36"/>
  <c r="S118" i="36"/>
  <c r="R118" i="36"/>
  <c r="L118" i="36"/>
  <c r="J118" i="36"/>
  <c r="I118" i="36"/>
  <c r="G118" i="36"/>
  <c r="F118" i="36"/>
  <c r="V114" i="36"/>
  <c r="U114" i="36"/>
  <c r="S114" i="36"/>
  <c r="R114" i="36"/>
  <c r="K114" i="36"/>
  <c r="J114" i="36"/>
  <c r="I114" i="36"/>
  <c r="H114" i="36"/>
  <c r="G114" i="36"/>
  <c r="F114" i="36"/>
  <c r="V113" i="36"/>
  <c r="U113" i="36"/>
  <c r="S113" i="36"/>
  <c r="R113" i="36"/>
  <c r="K113" i="36"/>
  <c r="J113" i="36"/>
  <c r="I113" i="36"/>
  <c r="H113" i="36"/>
  <c r="G113" i="36"/>
  <c r="F113" i="36"/>
  <c r="X112" i="36"/>
  <c r="V112" i="36"/>
  <c r="U112" i="36"/>
  <c r="S112" i="36"/>
  <c r="R112" i="36"/>
  <c r="M112" i="36"/>
  <c r="L112" i="36"/>
  <c r="K112" i="36"/>
  <c r="J112" i="36"/>
  <c r="I112" i="36"/>
  <c r="H112" i="36"/>
  <c r="G112" i="36"/>
  <c r="F112" i="36"/>
  <c r="V107" i="36"/>
  <c r="U107" i="36"/>
  <c r="S107" i="36"/>
  <c r="R107" i="36"/>
  <c r="J107" i="36"/>
  <c r="I107" i="36"/>
  <c r="G107" i="36"/>
  <c r="F107" i="36"/>
  <c r="V106" i="36"/>
  <c r="U106" i="36"/>
  <c r="S106" i="36"/>
  <c r="R106" i="36"/>
  <c r="J106" i="36"/>
  <c r="I106" i="36"/>
  <c r="G106" i="36"/>
  <c r="F106" i="36"/>
  <c r="X105" i="36"/>
  <c r="V105" i="36"/>
  <c r="U105" i="36"/>
  <c r="S105" i="36"/>
  <c r="R105" i="36"/>
  <c r="L105" i="36"/>
  <c r="J105" i="36"/>
  <c r="I105" i="36"/>
  <c r="G105" i="36"/>
  <c r="F105" i="36"/>
  <c r="V101" i="36"/>
  <c r="U101" i="36"/>
  <c r="S101" i="36"/>
  <c r="R101" i="36"/>
  <c r="K101" i="36"/>
  <c r="J101" i="36"/>
  <c r="I101" i="36"/>
  <c r="H101" i="36"/>
  <c r="G101" i="36"/>
  <c r="F101" i="36"/>
  <c r="V100" i="36"/>
  <c r="U100" i="36"/>
  <c r="S100" i="36"/>
  <c r="R100" i="36"/>
  <c r="K100" i="36"/>
  <c r="J100" i="36"/>
  <c r="I100" i="36"/>
  <c r="H100" i="36"/>
  <c r="G100" i="36"/>
  <c r="F100" i="36"/>
  <c r="X99" i="36"/>
  <c r="V99" i="36"/>
  <c r="U99" i="36"/>
  <c r="S99" i="36"/>
  <c r="R99" i="36"/>
  <c r="M99" i="36"/>
  <c r="L99" i="36"/>
  <c r="K99" i="36"/>
  <c r="J99" i="36"/>
  <c r="I99" i="36"/>
  <c r="H99" i="36"/>
  <c r="G99" i="36"/>
  <c r="F99" i="36"/>
  <c r="V94" i="36"/>
  <c r="U94" i="36"/>
  <c r="S94" i="36"/>
  <c r="R94" i="36"/>
  <c r="J94" i="36"/>
  <c r="I94" i="36"/>
  <c r="G94" i="36"/>
  <c r="F94" i="36"/>
  <c r="V93" i="36"/>
  <c r="U93" i="36"/>
  <c r="S93" i="36"/>
  <c r="R93" i="36"/>
  <c r="J93" i="36"/>
  <c r="I93" i="36"/>
  <c r="G93" i="36"/>
  <c r="F93" i="36"/>
  <c r="X92" i="36"/>
  <c r="V92" i="36"/>
  <c r="U92" i="36"/>
  <c r="S92" i="36"/>
  <c r="R92" i="36"/>
  <c r="L92" i="36"/>
  <c r="J92" i="36"/>
  <c r="I92" i="36"/>
  <c r="G92" i="36"/>
  <c r="F92" i="36"/>
  <c r="V88" i="36"/>
  <c r="U88" i="36"/>
  <c r="S88" i="36"/>
  <c r="R88" i="36"/>
  <c r="K88" i="36"/>
  <c r="J88" i="36"/>
  <c r="I88" i="36"/>
  <c r="H88" i="36"/>
  <c r="G88" i="36"/>
  <c r="F88" i="36"/>
  <c r="V87" i="36"/>
  <c r="U87" i="36"/>
  <c r="S87" i="36"/>
  <c r="R87" i="36"/>
  <c r="K87" i="36"/>
  <c r="J87" i="36"/>
  <c r="I87" i="36"/>
  <c r="H87" i="36"/>
  <c r="G87" i="36"/>
  <c r="F87" i="36"/>
  <c r="X86" i="36"/>
  <c r="V86" i="36"/>
  <c r="U86" i="36"/>
  <c r="S86" i="36"/>
  <c r="R86" i="36"/>
  <c r="M86" i="36"/>
  <c r="L86" i="36"/>
  <c r="K86" i="36"/>
  <c r="J86" i="36"/>
  <c r="I86" i="36"/>
  <c r="H86" i="36"/>
  <c r="G86" i="36"/>
  <c r="F86" i="36"/>
  <c r="V81" i="36"/>
  <c r="U81" i="36"/>
  <c r="S81" i="36"/>
  <c r="R81" i="36"/>
  <c r="J81" i="36"/>
  <c r="I81" i="36"/>
  <c r="G81" i="36"/>
  <c r="F81" i="36"/>
  <c r="V80" i="36"/>
  <c r="U80" i="36"/>
  <c r="S80" i="36"/>
  <c r="R80" i="36"/>
  <c r="J80" i="36"/>
  <c r="I80" i="36"/>
  <c r="G80" i="36"/>
  <c r="F80" i="36"/>
  <c r="X79" i="36"/>
  <c r="V79" i="36"/>
  <c r="U79" i="36"/>
  <c r="S79" i="36"/>
  <c r="R79" i="36"/>
  <c r="L79" i="36"/>
  <c r="J79" i="36"/>
  <c r="I79" i="36"/>
  <c r="G79" i="36"/>
  <c r="F79" i="36"/>
  <c r="V75" i="36"/>
  <c r="U75" i="36"/>
  <c r="S75" i="36"/>
  <c r="R75" i="36"/>
  <c r="K75" i="36"/>
  <c r="J75" i="36"/>
  <c r="I75" i="36"/>
  <c r="H75" i="36"/>
  <c r="G75" i="36"/>
  <c r="F75" i="36"/>
  <c r="V74" i="36"/>
  <c r="U74" i="36"/>
  <c r="S74" i="36"/>
  <c r="R74" i="36"/>
  <c r="K74" i="36"/>
  <c r="J74" i="36"/>
  <c r="I74" i="36"/>
  <c r="H74" i="36"/>
  <c r="G74" i="36"/>
  <c r="F74" i="36"/>
  <c r="X73" i="36"/>
  <c r="V73" i="36"/>
  <c r="U73" i="36"/>
  <c r="S73" i="36"/>
  <c r="R73" i="36"/>
  <c r="M73" i="36"/>
  <c r="L73" i="36"/>
  <c r="K73" i="36"/>
  <c r="J73" i="36"/>
  <c r="I73" i="36"/>
  <c r="H73" i="36"/>
  <c r="G73" i="36"/>
  <c r="F73" i="36"/>
  <c r="V263" i="50"/>
  <c r="U263" i="50"/>
  <c r="S263" i="50"/>
  <c r="R263" i="50"/>
  <c r="J263" i="50"/>
  <c r="I263" i="50"/>
  <c r="G263" i="50"/>
  <c r="F263" i="50"/>
  <c r="V262" i="50"/>
  <c r="U262" i="50"/>
  <c r="S262" i="50"/>
  <c r="R262" i="50"/>
  <c r="J262" i="50"/>
  <c r="I262" i="50"/>
  <c r="G262" i="50"/>
  <c r="F262" i="50"/>
  <c r="X261" i="50"/>
  <c r="V261" i="50"/>
  <c r="U261" i="50"/>
  <c r="S261" i="50"/>
  <c r="R261" i="50"/>
  <c r="L261" i="50"/>
  <c r="J261" i="50"/>
  <c r="I261" i="50"/>
  <c r="G261" i="50"/>
  <c r="F261" i="50"/>
  <c r="V257" i="50"/>
  <c r="U257" i="50"/>
  <c r="S257" i="50"/>
  <c r="R257" i="50"/>
  <c r="K257" i="50"/>
  <c r="J257" i="50"/>
  <c r="I257" i="50"/>
  <c r="H257" i="50"/>
  <c r="G257" i="50"/>
  <c r="F257" i="50"/>
  <c r="V256" i="50"/>
  <c r="U256" i="50"/>
  <c r="S256" i="50"/>
  <c r="R256" i="50"/>
  <c r="K256" i="50"/>
  <c r="J256" i="50"/>
  <c r="I256" i="50"/>
  <c r="H256" i="50"/>
  <c r="G256" i="50"/>
  <c r="F256" i="50"/>
  <c r="X255" i="50"/>
  <c r="V255" i="50"/>
  <c r="U255" i="50"/>
  <c r="S255" i="50"/>
  <c r="R255" i="50"/>
  <c r="M255" i="50"/>
  <c r="L255" i="50"/>
  <c r="K255" i="50"/>
  <c r="J255" i="50"/>
  <c r="I255" i="50"/>
  <c r="H255" i="50"/>
  <c r="G255" i="50"/>
  <c r="F255" i="50"/>
  <c r="V250" i="50"/>
  <c r="U250" i="50"/>
  <c r="S250" i="50"/>
  <c r="R250" i="50"/>
  <c r="J250" i="50"/>
  <c r="I250" i="50"/>
  <c r="G250" i="50"/>
  <c r="F250" i="50"/>
  <c r="V249" i="50"/>
  <c r="U249" i="50"/>
  <c r="S249" i="50"/>
  <c r="R249" i="50"/>
  <c r="J249" i="50"/>
  <c r="I249" i="50"/>
  <c r="G249" i="50"/>
  <c r="F249" i="50"/>
  <c r="X248" i="50"/>
  <c r="V248" i="50"/>
  <c r="U248" i="50"/>
  <c r="S248" i="50"/>
  <c r="R248" i="50"/>
  <c r="L248" i="50"/>
  <c r="J248" i="50"/>
  <c r="I248" i="50"/>
  <c r="G248" i="50"/>
  <c r="F248" i="50"/>
  <c r="V244" i="50"/>
  <c r="U244" i="50"/>
  <c r="S244" i="50"/>
  <c r="R244" i="50"/>
  <c r="K244" i="50"/>
  <c r="J244" i="50"/>
  <c r="I244" i="50"/>
  <c r="H244" i="50"/>
  <c r="G244" i="50"/>
  <c r="F244" i="50"/>
  <c r="V243" i="50"/>
  <c r="U243" i="50"/>
  <c r="S243" i="50"/>
  <c r="R243" i="50"/>
  <c r="K243" i="50"/>
  <c r="J243" i="50"/>
  <c r="I243" i="50"/>
  <c r="H243" i="50"/>
  <c r="G243" i="50"/>
  <c r="F243" i="50"/>
  <c r="X242" i="50"/>
  <c r="V242" i="50"/>
  <c r="U242" i="50"/>
  <c r="S242" i="50"/>
  <c r="R242" i="50"/>
  <c r="M242" i="50"/>
  <c r="L242" i="50"/>
  <c r="K242" i="50"/>
  <c r="J242" i="50"/>
  <c r="I242" i="50"/>
  <c r="H242" i="50"/>
  <c r="G242" i="50"/>
  <c r="F242" i="50"/>
  <c r="V237" i="50"/>
  <c r="U237" i="50"/>
  <c r="S237" i="50"/>
  <c r="R237" i="50"/>
  <c r="J237" i="50"/>
  <c r="I237" i="50"/>
  <c r="G237" i="50"/>
  <c r="F237" i="50"/>
  <c r="V236" i="50"/>
  <c r="U236" i="50"/>
  <c r="S236" i="50"/>
  <c r="R236" i="50"/>
  <c r="J236" i="50"/>
  <c r="I236" i="50"/>
  <c r="G236" i="50"/>
  <c r="F236" i="50"/>
  <c r="X235" i="50"/>
  <c r="V235" i="50"/>
  <c r="U235" i="50"/>
  <c r="S235" i="50"/>
  <c r="R235" i="50"/>
  <c r="L235" i="50"/>
  <c r="J235" i="50"/>
  <c r="I235" i="50"/>
  <c r="G235" i="50"/>
  <c r="F235" i="50"/>
  <c r="V231" i="50"/>
  <c r="U231" i="50"/>
  <c r="S231" i="50"/>
  <c r="R231" i="50"/>
  <c r="K231" i="50"/>
  <c r="J231" i="50"/>
  <c r="I231" i="50"/>
  <c r="H231" i="50"/>
  <c r="G231" i="50"/>
  <c r="F231" i="50"/>
  <c r="V230" i="50"/>
  <c r="U230" i="50"/>
  <c r="S230" i="50"/>
  <c r="R230" i="50"/>
  <c r="K230" i="50"/>
  <c r="J230" i="50"/>
  <c r="I230" i="50"/>
  <c r="H230" i="50"/>
  <c r="G230" i="50"/>
  <c r="F230" i="50"/>
  <c r="X229" i="50"/>
  <c r="V229" i="50"/>
  <c r="U229" i="50"/>
  <c r="S229" i="50"/>
  <c r="R229" i="50"/>
  <c r="M229" i="50"/>
  <c r="L229" i="50"/>
  <c r="K229" i="50"/>
  <c r="J229" i="50"/>
  <c r="I229" i="50"/>
  <c r="H229" i="50"/>
  <c r="G229" i="50"/>
  <c r="F229" i="50"/>
  <c r="V224" i="50"/>
  <c r="U224" i="50"/>
  <c r="S224" i="50"/>
  <c r="R224" i="50"/>
  <c r="J224" i="50"/>
  <c r="I224" i="50"/>
  <c r="G224" i="50"/>
  <c r="F224" i="50"/>
  <c r="V223" i="50"/>
  <c r="U223" i="50"/>
  <c r="S223" i="50"/>
  <c r="R223" i="50"/>
  <c r="J223" i="50"/>
  <c r="I223" i="50"/>
  <c r="G223" i="50"/>
  <c r="F223" i="50"/>
  <c r="X222" i="50"/>
  <c r="V222" i="50"/>
  <c r="U222" i="50"/>
  <c r="S222" i="50"/>
  <c r="R222" i="50"/>
  <c r="L222" i="50"/>
  <c r="J222" i="50"/>
  <c r="I222" i="50"/>
  <c r="G222" i="50"/>
  <c r="F222" i="50"/>
  <c r="V218" i="50"/>
  <c r="U218" i="50"/>
  <c r="S218" i="50"/>
  <c r="R218" i="50"/>
  <c r="K218" i="50"/>
  <c r="J218" i="50"/>
  <c r="I218" i="50"/>
  <c r="H218" i="50"/>
  <c r="G218" i="50"/>
  <c r="F218" i="50"/>
  <c r="V217" i="50"/>
  <c r="U217" i="50"/>
  <c r="S217" i="50"/>
  <c r="R217" i="50"/>
  <c r="K217" i="50"/>
  <c r="J217" i="50"/>
  <c r="I217" i="50"/>
  <c r="H217" i="50"/>
  <c r="G217" i="50"/>
  <c r="F217" i="50"/>
  <c r="X216" i="50"/>
  <c r="V216" i="50"/>
  <c r="U216" i="50"/>
  <c r="S216" i="50"/>
  <c r="R216" i="50"/>
  <c r="M216" i="50"/>
  <c r="L216" i="50"/>
  <c r="K216" i="50"/>
  <c r="J216" i="50"/>
  <c r="I216" i="50"/>
  <c r="H216" i="50"/>
  <c r="G216" i="50"/>
  <c r="F216" i="50"/>
  <c r="V211" i="50"/>
  <c r="U211" i="50"/>
  <c r="S211" i="50"/>
  <c r="R211" i="50"/>
  <c r="J211" i="50"/>
  <c r="I211" i="50"/>
  <c r="G211" i="50"/>
  <c r="F211" i="50"/>
  <c r="V210" i="50"/>
  <c r="U210" i="50"/>
  <c r="S210" i="50"/>
  <c r="R210" i="50"/>
  <c r="J210" i="50"/>
  <c r="I210" i="50"/>
  <c r="G210" i="50"/>
  <c r="F210" i="50"/>
  <c r="X209" i="50"/>
  <c r="V209" i="50"/>
  <c r="U209" i="50"/>
  <c r="S209" i="50"/>
  <c r="R209" i="50"/>
  <c r="L209" i="50"/>
  <c r="J209" i="50"/>
  <c r="I209" i="50"/>
  <c r="G209" i="50"/>
  <c r="F209" i="50"/>
  <c r="V205" i="50"/>
  <c r="U205" i="50"/>
  <c r="S205" i="50"/>
  <c r="R205" i="50"/>
  <c r="K205" i="50"/>
  <c r="J205" i="50"/>
  <c r="I205" i="50"/>
  <c r="H205" i="50"/>
  <c r="G205" i="50"/>
  <c r="F205" i="50"/>
  <c r="V204" i="50"/>
  <c r="U204" i="50"/>
  <c r="S204" i="50"/>
  <c r="R204" i="50"/>
  <c r="K204" i="50"/>
  <c r="J204" i="50"/>
  <c r="I204" i="50"/>
  <c r="H204" i="50"/>
  <c r="G204" i="50"/>
  <c r="F204" i="50"/>
  <c r="X203" i="50"/>
  <c r="V203" i="50"/>
  <c r="U203" i="50"/>
  <c r="S203" i="50"/>
  <c r="R203" i="50"/>
  <c r="M203" i="50"/>
  <c r="L203" i="50"/>
  <c r="K203" i="50"/>
  <c r="J203" i="50"/>
  <c r="I203" i="50"/>
  <c r="H203" i="50"/>
  <c r="G203" i="50"/>
  <c r="F203" i="50"/>
  <c r="V198" i="50"/>
  <c r="U198" i="50"/>
  <c r="S198" i="50"/>
  <c r="R198" i="50"/>
  <c r="J198" i="50"/>
  <c r="I198" i="50"/>
  <c r="G198" i="50"/>
  <c r="F198" i="50"/>
  <c r="V197" i="50"/>
  <c r="U197" i="50"/>
  <c r="S197" i="50"/>
  <c r="R197" i="50"/>
  <c r="J197" i="50"/>
  <c r="I197" i="50"/>
  <c r="G197" i="50"/>
  <c r="F197" i="50"/>
  <c r="X196" i="50"/>
  <c r="V196" i="50"/>
  <c r="U196" i="50"/>
  <c r="S196" i="50"/>
  <c r="R196" i="50"/>
  <c r="L196" i="50"/>
  <c r="J196" i="50"/>
  <c r="I196" i="50"/>
  <c r="G196" i="50"/>
  <c r="F196" i="50"/>
  <c r="V192" i="50"/>
  <c r="U192" i="50"/>
  <c r="S192" i="50"/>
  <c r="R192" i="50"/>
  <c r="K192" i="50"/>
  <c r="J192" i="50"/>
  <c r="I192" i="50"/>
  <c r="H192" i="50"/>
  <c r="G192" i="50"/>
  <c r="F192" i="50"/>
  <c r="V191" i="50"/>
  <c r="U191" i="50"/>
  <c r="S191" i="50"/>
  <c r="R191" i="50"/>
  <c r="K191" i="50"/>
  <c r="J191" i="50"/>
  <c r="I191" i="50"/>
  <c r="H191" i="50"/>
  <c r="G191" i="50"/>
  <c r="F191" i="50"/>
  <c r="X190" i="50"/>
  <c r="V190" i="50"/>
  <c r="U190" i="50"/>
  <c r="S190" i="50"/>
  <c r="R190" i="50"/>
  <c r="M190" i="50"/>
  <c r="L190" i="50"/>
  <c r="K190" i="50"/>
  <c r="J190" i="50"/>
  <c r="I190" i="50"/>
  <c r="H190" i="50"/>
  <c r="G190" i="50"/>
  <c r="F190" i="50"/>
  <c r="V185" i="50"/>
  <c r="U185" i="50"/>
  <c r="S185" i="50"/>
  <c r="R185" i="50"/>
  <c r="J185" i="50"/>
  <c r="I185" i="50"/>
  <c r="G185" i="50"/>
  <c r="F185" i="50"/>
  <c r="V184" i="50"/>
  <c r="U184" i="50"/>
  <c r="S184" i="50"/>
  <c r="R184" i="50"/>
  <c r="J184" i="50"/>
  <c r="I184" i="50"/>
  <c r="G184" i="50"/>
  <c r="F184" i="50"/>
  <c r="X183" i="50"/>
  <c r="V183" i="50"/>
  <c r="U183" i="50"/>
  <c r="S183" i="50"/>
  <c r="R183" i="50"/>
  <c r="L183" i="50"/>
  <c r="J183" i="50"/>
  <c r="I183" i="50"/>
  <c r="G183" i="50"/>
  <c r="F183" i="50"/>
  <c r="V179" i="50"/>
  <c r="U179" i="50"/>
  <c r="S179" i="50"/>
  <c r="R179" i="50"/>
  <c r="K179" i="50"/>
  <c r="J179" i="50"/>
  <c r="I179" i="50"/>
  <c r="H179" i="50"/>
  <c r="G179" i="50"/>
  <c r="F179" i="50"/>
  <c r="V178" i="50"/>
  <c r="U178" i="50"/>
  <c r="S178" i="50"/>
  <c r="R178" i="50"/>
  <c r="K178" i="50"/>
  <c r="J178" i="50"/>
  <c r="I178" i="50"/>
  <c r="H178" i="50"/>
  <c r="G178" i="50"/>
  <c r="F178" i="50"/>
  <c r="X177" i="50"/>
  <c r="V177" i="50"/>
  <c r="U177" i="50"/>
  <c r="S177" i="50"/>
  <c r="R177" i="50"/>
  <c r="M177" i="50"/>
  <c r="L177" i="50"/>
  <c r="K177" i="50"/>
  <c r="J177" i="50"/>
  <c r="I177" i="50"/>
  <c r="H177" i="50"/>
  <c r="G177" i="50"/>
  <c r="F177" i="50"/>
  <c r="V172" i="50"/>
  <c r="U172" i="50"/>
  <c r="S172" i="50"/>
  <c r="R172" i="50"/>
  <c r="J172" i="50"/>
  <c r="I172" i="50"/>
  <c r="G172" i="50"/>
  <c r="F172" i="50"/>
  <c r="V171" i="50"/>
  <c r="U171" i="50"/>
  <c r="S171" i="50"/>
  <c r="R171" i="50"/>
  <c r="J171" i="50"/>
  <c r="I171" i="50"/>
  <c r="G171" i="50"/>
  <c r="F171" i="50"/>
  <c r="X170" i="50"/>
  <c r="V170" i="50"/>
  <c r="U170" i="50"/>
  <c r="S170" i="50"/>
  <c r="R170" i="50"/>
  <c r="L170" i="50"/>
  <c r="J170" i="50"/>
  <c r="I170" i="50"/>
  <c r="G170" i="50"/>
  <c r="F170" i="50"/>
  <c r="V166" i="50"/>
  <c r="U166" i="50"/>
  <c r="S166" i="50"/>
  <c r="R166" i="50"/>
  <c r="K166" i="50"/>
  <c r="J166" i="50"/>
  <c r="I166" i="50"/>
  <c r="H166" i="50"/>
  <c r="G166" i="50"/>
  <c r="F166" i="50"/>
  <c r="V165" i="50"/>
  <c r="U165" i="50"/>
  <c r="S165" i="50"/>
  <c r="R165" i="50"/>
  <c r="K165" i="50"/>
  <c r="J165" i="50"/>
  <c r="I165" i="50"/>
  <c r="H165" i="50"/>
  <c r="G165" i="50"/>
  <c r="F165" i="50"/>
  <c r="X164" i="50"/>
  <c r="V164" i="50"/>
  <c r="U164" i="50"/>
  <c r="S164" i="50"/>
  <c r="R164" i="50"/>
  <c r="M164" i="50"/>
  <c r="L164" i="50"/>
  <c r="K164" i="50"/>
  <c r="J164" i="50"/>
  <c r="I164" i="50"/>
  <c r="H164" i="50"/>
  <c r="G164" i="50"/>
  <c r="F164" i="50"/>
  <c r="V159" i="50"/>
  <c r="U159" i="50"/>
  <c r="S159" i="50"/>
  <c r="R159" i="50"/>
  <c r="J159" i="50"/>
  <c r="I159" i="50"/>
  <c r="G159" i="50"/>
  <c r="F159" i="50"/>
  <c r="V158" i="50"/>
  <c r="U158" i="50"/>
  <c r="S158" i="50"/>
  <c r="R158" i="50"/>
  <c r="J158" i="50"/>
  <c r="I158" i="50"/>
  <c r="G158" i="50"/>
  <c r="F158" i="50"/>
  <c r="X157" i="50"/>
  <c r="V157" i="50"/>
  <c r="U157" i="50"/>
  <c r="S157" i="50"/>
  <c r="R157" i="50"/>
  <c r="L157" i="50"/>
  <c r="J157" i="50"/>
  <c r="I157" i="50"/>
  <c r="G157" i="50"/>
  <c r="F157" i="50"/>
  <c r="V153" i="50"/>
  <c r="U153" i="50"/>
  <c r="S153" i="50"/>
  <c r="R153" i="50"/>
  <c r="K153" i="50"/>
  <c r="J153" i="50"/>
  <c r="I153" i="50"/>
  <c r="H153" i="50"/>
  <c r="G153" i="50"/>
  <c r="F153" i="50"/>
  <c r="V152" i="50"/>
  <c r="U152" i="50"/>
  <c r="S152" i="50"/>
  <c r="R152" i="50"/>
  <c r="K152" i="50"/>
  <c r="J152" i="50"/>
  <c r="I152" i="50"/>
  <c r="H152" i="50"/>
  <c r="G152" i="50"/>
  <c r="F152" i="50"/>
  <c r="X151" i="50"/>
  <c r="V151" i="50"/>
  <c r="U151" i="50"/>
  <c r="S151" i="50"/>
  <c r="R151" i="50"/>
  <c r="M151" i="50"/>
  <c r="L151" i="50"/>
  <c r="K151" i="50"/>
  <c r="J151" i="50"/>
  <c r="I151" i="50"/>
  <c r="H151" i="50"/>
  <c r="G151" i="50"/>
  <c r="F151" i="50"/>
  <c r="V146" i="50"/>
  <c r="U146" i="50"/>
  <c r="S146" i="50"/>
  <c r="R146" i="50"/>
  <c r="J146" i="50"/>
  <c r="I146" i="50"/>
  <c r="G146" i="50"/>
  <c r="F146" i="50"/>
  <c r="V145" i="50"/>
  <c r="U145" i="50"/>
  <c r="S145" i="50"/>
  <c r="R145" i="50"/>
  <c r="J145" i="50"/>
  <c r="I145" i="50"/>
  <c r="G145" i="50"/>
  <c r="F145" i="50"/>
  <c r="X144" i="50"/>
  <c r="V144" i="50"/>
  <c r="U144" i="50"/>
  <c r="S144" i="50"/>
  <c r="R144" i="50"/>
  <c r="L144" i="50"/>
  <c r="J144" i="50"/>
  <c r="I144" i="50"/>
  <c r="G144" i="50"/>
  <c r="F144" i="50"/>
  <c r="V140" i="50"/>
  <c r="U140" i="50"/>
  <c r="S140" i="50"/>
  <c r="R140" i="50"/>
  <c r="K140" i="50"/>
  <c r="J140" i="50"/>
  <c r="I140" i="50"/>
  <c r="H140" i="50"/>
  <c r="G140" i="50"/>
  <c r="F140" i="50"/>
  <c r="V139" i="50"/>
  <c r="U139" i="50"/>
  <c r="S139" i="50"/>
  <c r="R139" i="50"/>
  <c r="K139" i="50"/>
  <c r="J139" i="50"/>
  <c r="I139" i="50"/>
  <c r="H139" i="50"/>
  <c r="G139" i="50"/>
  <c r="F139" i="50"/>
  <c r="X138" i="50"/>
  <c r="V138" i="50"/>
  <c r="U138" i="50"/>
  <c r="S138" i="50"/>
  <c r="R138" i="50"/>
  <c r="M138" i="50"/>
  <c r="L138" i="50"/>
  <c r="K138" i="50"/>
  <c r="J138" i="50"/>
  <c r="I138" i="50"/>
  <c r="H138" i="50"/>
  <c r="G138" i="50"/>
  <c r="F138" i="50"/>
  <c r="V133" i="50"/>
  <c r="U133" i="50"/>
  <c r="S133" i="50"/>
  <c r="R133" i="50"/>
  <c r="J133" i="50"/>
  <c r="I133" i="50"/>
  <c r="G133" i="50"/>
  <c r="F133" i="50"/>
  <c r="V132" i="50"/>
  <c r="U132" i="50"/>
  <c r="S132" i="50"/>
  <c r="R132" i="50"/>
  <c r="J132" i="50"/>
  <c r="I132" i="50"/>
  <c r="G132" i="50"/>
  <c r="F132" i="50"/>
  <c r="X131" i="50"/>
  <c r="V131" i="50"/>
  <c r="U131" i="50"/>
  <c r="S131" i="50"/>
  <c r="R131" i="50"/>
  <c r="L131" i="50"/>
  <c r="J131" i="50"/>
  <c r="I131" i="50"/>
  <c r="G131" i="50"/>
  <c r="F131" i="50"/>
  <c r="V127" i="50"/>
  <c r="U127" i="50"/>
  <c r="S127" i="50"/>
  <c r="R127" i="50"/>
  <c r="K127" i="50"/>
  <c r="J127" i="50"/>
  <c r="I127" i="50"/>
  <c r="H127" i="50"/>
  <c r="G127" i="50"/>
  <c r="F127" i="50"/>
  <c r="V126" i="50"/>
  <c r="U126" i="50"/>
  <c r="S126" i="50"/>
  <c r="R126" i="50"/>
  <c r="K126" i="50"/>
  <c r="J126" i="50"/>
  <c r="I126" i="50"/>
  <c r="H126" i="50"/>
  <c r="G126" i="50"/>
  <c r="F126" i="50"/>
  <c r="X125" i="50"/>
  <c r="V125" i="50"/>
  <c r="U125" i="50"/>
  <c r="S125" i="50"/>
  <c r="R125" i="50"/>
  <c r="M125" i="50"/>
  <c r="L125" i="50"/>
  <c r="K125" i="50"/>
  <c r="J125" i="50"/>
  <c r="I125" i="50"/>
  <c r="H125" i="50"/>
  <c r="G125" i="50"/>
  <c r="F125" i="50"/>
  <c r="V120" i="50"/>
  <c r="U120" i="50"/>
  <c r="S120" i="50"/>
  <c r="R120" i="50"/>
  <c r="J120" i="50"/>
  <c r="I120" i="50"/>
  <c r="G120" i="50"/>
  <c r="F120" i="50"/>
  <c r="V119" i="50"/>
  <c r="U119" i="50"/>
  <c r="S119" i="50"/>
  <c r="R119" i="50"/>
  <c r="J119" i="50"/>
  <c r="I119" i="50"/>
  <c r="G119" i="50"/>
  <c r="F119" i="50"/>
  <c r="X118" i="50"/>
  <c r="V118" i="50"/>
  <c r="U118" i="50"/>
  <c r="S118" i="50"/>
  <c r="R118" i="50"/>
  <c r="L118" i="50"/>
  <c r="J118" i="50"/>
  <c r="I118" i="50"/>
  <c r="G118" i="50"/>
  <c r="F118" i="50"/>
  <c r="V114" i="50"/>
  <c r="U114" i="50"/>
  <c r="S114" i="50"/>
  <c r="R114" i="50"/>
  <c r="K114" i="50"/>
  <c r="J114" i="50"/>
  <c r="I114" i="50"/>
  <c r="H114" i="50"/>
  <c r="G114" i="50"/>
  <c r="F114" i="50"/>
  <c r="V113" i="50"/>
  <c r="U113" i="50"/>
  <c r="S113" i="50"/>
  <c r="R113" i="50"/>
  <c r="K113" i="50"/>
  <c r="J113" i="50"/>
  <c r="I113" i="50"/>
  <c r="H113" i="50"/>
  <c r="G113" i="50"/>
  <c r="F113" i="50"/>
  <c r="X112" i="50"/>
  <c r="V112" i="50"/>
  <c r="U112" i="50"/>
  <c r="S112" i="50"/>
  <c r="R112" i="50"/>
  <c r="M112" i="50"/>
  <c r="L112" i="50"/>
  <c r="K112" i="50"/>
  <c r="J112" i="50"/>
  <c r="I112" i="50"/>
  <c r="H112" i="50"/>
  <c r="G112" i="50"/>
  <c r="F112" i="50"/>
  <c r="V107" i="50"/>
  <c r="U107" i="50"/>
  <c r="S107" i="50"/>
  <c r="R107" i="50"/>
  <c r="J107" i="50"/>
  <c r="I107" i="50"/>
  <c r="G107" i="50"/>
  <c r="F107" i="50"/>
  <c r="V106" i="50"/>
  <c r="U106" i="50"/>
  <c r="S106" i="50"/>
  <c r="R106" i="50"/>
  <c r="J106" i="50"/>
  <c r="I106" i="50"/>
  <c r="G106" i="50"/>
  <c r="F106" i="50"/>
  <c r="X105" i="50"/>
  <c r="V105" i="50"/>
  <c r="U105" i="50"/>
  <c r="S105" i="50"/>
  <c r="R105" i="50"/>
  <c r="L105" i="50"/>
  <c r="J105" i="50"/>
  <c r="I105" i="50"/>
  <c r="G105" i="50"/>
  <c r="F105" i="50"/>
  <c r="V101" i="50"/>
  <c r="U101" i="50"/>
  <c r="S101" i="50"/>
  <c r="R101" i="50"/>
  <c r="K101" i="50"/>
  <c r="J101" i="50"/>
  <c r="I101" i="50"/>
  <c r="H101" i="50"/>
  <c r="G101" i="50"/>
  <c r="F101" i="50"/>
  <c r="V100" i="50"/>
  <c r="U100" i="50"/>
  <c r="S100" i="50"/>
  <c r="R100" i="50"/>
  <c r="K100" i="50"/>
  <c r="J100" i="50"/>
  <c r="I100" i="50"/>
  <c r="H100" i="50"/>
  <c r="G100" i="50"/>
  <c r="F100" i="50"/>
  <c r="X99" i="50"/>
  <c r="V99" i="50"/>
  <c r="U99" i="50"/>
  <c r="S99" i="50"/>
  <c r="R99" i="50"/>
  <c r="M99" i="50"/>
  <c r="L99" i="50"/>
  <c r="K99" i="50"/>
  <c r="J99" i="50"/>
  <c r="I99" i="50"/>
  <c r="H99" i="50"/>
  <c r="G99" i="50"/>
  <c r="F99" i="50"/>
  <c r="V94" i="50"/>
  <c r="U94" i="50"/>
  <c r="S94" i="50"/>
  <c r="R94" i="50"/>
  <c r="J94" i="50"/>
  <c r="I94" i="50"/>
  <c r="G94" i="50"/>
  <c r="F94" i="50"/>
  <c r="V93" i="50"/>
  <c r="U93" i="50"/>
  <c r="S93" i="50"/>
  <c r="R93" i="50"/>
  <c r="J93" i="50"/>
  <c r="I93" i="50"/>
  <c r="G93" i="50"/>
  <c r="F93" i="50"/>
  <c r="X92" i="50"/>
  <c r="V92" i="50"/>
  <c r="U92" i="50"/>
  <c r="S92" i="50"/>
  <c r="R92" i="50"/>
  <c r="L92" i="50"/>
  <c r="J92" i="50"/>
  <c r="I92" i="50"/>
  <c r="G92" i="50"/>
  <c r="F92" i="50"/>
  <c r="V88" i="50"/>
  <c r="U88" i="50"/>
  <c r="S88" i="50"/>
  <c r="R88" i="50"/>
  <c r="K88" i="50"/>
  <c r="J88" i="50"/>
  <c r="I88" i="50"/>
  <c r="H88" i="50"/>
  <c r="G88" i="50"/>
  <c r="F88" i="50"/>
  <c r="V87" i="50"/>
  <c r="U87" i="50"/>
  <c r="S87" i="50"/>
  <c r="R87" i="50"/>
  <c r="K87" i="50"/>
  <c r="J87" i="50"/>
  <c r="I87" i="50"/>
  <c r="H87" i="50"/>
  <c r="G87" i="50"/>
  <c r="F87" i="50"/>
  <c r="X86" i="50"/>
  <c r="V86" i="50"/>
  <c r="U86" i="50"/>
  <c r="S86" i="50"/>
  <c r="R86" i="50"/>
  <c r="M86" i="50"/>
  <c r="L86" i="50"/>
  <c r="K86" i="50"/>
  <c r="J86" i="50"/>
  <c r="I86" i="50"/>
  <c r="H86" i="50"/>
  <c r="G86" i="50"/>
  <c r="F86" i="50"/>
  <c r="V81" i="50"/>
  <c r="U81" i="50"/>
  <c r="S81" i="50"/>
  <c r="R81" i="50"/>
  <c r="J81" i="50"/>
  <c r="I81" i="50"/>
  <c r="G81" i="50"/>
  <c r="F81" i="50"/>
  <c r="V80" i="50"/>
  <c r="U80" i="50"/>
  <c r="S80" i="50"/>
  <c r="R80" i="50"/>
  <c r="J80" i="50"/>
  <c r="I80" i="50"/>
  <c r="G80" i="50"/>
  <c r="F80" i="50"/>
  <c r="X79" i="50"/>
  <c r="V79" i="50"/>
  <c r="U79" i="50"/>
  <c r="S79" i="50"/>
  <c r="R79" i="50"/>
  <c r="L79" i="50"/>
  <c r="J79" i="50"/>
  <c r="I79" i="50"/>
  <c r="G79" i="50"/>
  <c r="F79" i="50"/>
  <c r="V75" i="50"/>
  <c r="U75" i="50"/>
  <c r="S75" i="50"/>
  <c r="R75" i="50"/>
  <c r="K75" i="50"/>
  <c r="J75" i="50"/>
  <c r="I75" i="50"/>
  <c r="H75" i="50"/>
  <c r="G75" i="50"/>
  <c r="F75" i="50"/>
  <c r="V74" i="50"/>
  <c r="U74" i="50"/>
  <c r="S74" i="50"/>
  <c r="R74" i="50"/>
  <c r="K74" i="50"/>
  <c r="J74" i="50"/>
  <c r="I74" i="50"/>
  <c r="H74" i="50"/>
  <c r="G74" i="50"/>
  <c r="F74" i="50"/>
  <c r="X73" i="50"/>
  <c r="V73" i="50"/>
  <c r="U73" i="50"/>
  <c r="S73" i="50"/>
  <c r="R73" i="50"/>
  <c r="M73" i="50"/>
  <c r="L73" i="50"/>
  <c r="K73" i="50"/>
  <c r="J73" i="50"/>
  <c r="I73" i="50"/>
  <c r="H73" i="50"/>
  <c r="G73" i="50"/>
  <c r="F73" i="50"/>
  <c r="V263" i="35"/>
  <c r="U263" i="35"/>
  <c r="S263" i="35"/>
  <c r="R263" i="35"/>
  <c r="J263" i="35"/>
  <c r="I263" i="35"/>
  <c r="G263" i="35"/>
  <c r="F263" i="35"/>
  <c r="V262" i="35"/>
  <c r="U262" i="35"/>
  <c r="S262" i="35"/>
  <c r="R262" i="35"/>
  <c r="J262" i="35"/>
  <c r="I262" i="35"/>
  <c r="G262" i="35"/>
  <c r="F262" i="35"/>
  <c r="X261" i="35"/>
  <c r="V261" i="35"/>
  <c r="U261" i="35"/>
  <c r="S261" i="35"/>
  <c r="R261" i="35"/>
  <c r="L261" i="35"/>
  <c r="J261" i="35"/>
  <c r="I261" i="35"/>
  <c r="G261" i="35"/>
  <c r="F261" i="35"/>
  <c r="V257" i="35"/>
  <c r="U257" i="35"/>
  <c r="S257" i="35"/>
  <c r="R257" i="35"/>
  <c r="K257" i="35"/>
  <c r="J257" i="35"/>
  <c r="I257" i="35"/>
  <c r="H257" i="35"/>
  <c r="G257" i="35"/>
  <c r="F257" i="35"/>
  <c r="V256" i="35"/>
  <c r="U256" i="35"/>
  <c r="S256" i="35"/>
  <c r="R256" i="35"/>
  <c r="K256" i="35"/>
  <c r="J256" i="35"/>
  <c r="I256" i="35"/>
  <c r="H256" i="35"/>
  <c r="G256" i="35"/>
  <c r="F256" i="35"/>
  <c r="X255" i="35"/>
  <c r="V255" i="35"/>
  <c r="U255" i="35"/>
  <c r="S255" i="35"/>
  <c r="R255" i="35"/>
  <c r="M255" i="35"/>
  <c r="L255" i="35"/>
  <c r="K255" i="35"/>
  <c r="J255" i="35"/>
  <c r="I255" i="35"/>
  <c r="H255" i="35"/>
  <c r="G255" i="35"/>
  <c r="F255" i="35"/>
  <c r="V250" i="35"/>
  <c r="U250" i="35"/>
  <c r="S250" i="35"/>
  <c r="R250" i="35"/>
  <c r="J250" i="35"/>
  <c r="I250" i="35"/>
  <c r="G250" i="35"/>
  <c r="F250" i="35"/>
  <c r="V249" i="35"/>
  <c r="U249" i="35"/>
  <c r="S249" i="35"/>
  <c r="R249" i="35"/>
  <c r="J249" i="35"/>
  <c r="I249" i="35"/>
  <c r="G249" i="35"/>
  <c r="F249" i="35"/>
  <c r="X248" i="35"/>
  <c r="V248" i="35"/>
  <c r="U248" i="35"/>
  <c r="S248" i="35"/>
  <c r="R248" i="35"/>
  <c r="L248" i="35"/>
  <c r="J248" i="35"/>
  <c r="I248" i="35"/>
  <c r="G248" i="35"/>
  <c r="F248" i="35"/>
  <c r="V244" i="35"/>
  <c r="U244" i="35"/>
  <c r="S244" i="35"/>
  <c r="R244" i="35"/>
  <c r="K244" i="35"/>
  <c r="J244" i="35"/>
  <c r="I244" i="35"/>
  <c r="H244" i="35"/>
  <c r="G244" i="35"/>
  <c r="F244" i="35"/>
  <c r="V243" i="35"/>
  <c r="U243" i="35"/>
  <c r="S243" i="35"/>
  <c r="R243" i="35"/>
  <c r="K243" i="35"/>
  <c r="J243" i="35"/>
  <c r="I243" i="35"/>
  <c r="H243" i="35"/>
  <c r="G243" i="35"/>
  <c r="F243" i="35"/>
  <c r="X242" i="35"/>
  <c r="V242" i="35"/>
  <c r="U242" i="35"/>
  <c r="S242" i="35"/>
  <c r="R242" i="35"/>
  <c r="M242" i="35"/>
  <c r="L242" i="35"/>
  <c r="K242" i="35"/>
  <c r="J242" i="35"/>
  <c r="I242" i="35"/>
  <c r="H242" i="35"/>
  <c r="G242" i="35"/>
  <c r="F242" i="35"/>
  <c r="V237" i="35"/>
  <c r="U237" i="35"/>
  <c r="S237" i="35"/>
  <c r="R237" i="35"/>
  <c r="J237" i="35"/>
  <c r="I237" i="35"/>
  <c r="G237" i="35"/>
  <c r="F237" i="35"/>
  <c r="V236" i="35"/>
  <c r="U236" i="35"/>
  <c r="S236" i="35"/>
  <c r="R236" i="35"/>
  <c r="J236" i="35"/>
  <c r="I236" i="35"/>
  <c r="G236" i="35"/>
  <c r="F236" i="35"/>
  <c r="X235" i="35"/>
  <c r="V235" i="35"/>
  <c r="U235" i="35"/>
  <c r="S235" i="35"/>
  <c r="R235" i="35"/>
  <c r="L235" i="35"/>
  <c r="J235" i="35"/>
  <c r="I235" i="35"/>
  <c r="G235" i="35"/>
  <c r="F235" i="35"/>
  <c r="V231" i="35"/>
  <c r="U231" i="35"/>
  <c r="S231" i="35"/>
  <c r="R231" i="35"/>
  <c r="K231" i="35"/>
  <c r="J231" i="35"/>
  <c r="I231" i="35"/>
  <c r="H231" i="35"/>
  <c r="G231" i="35"/>
  <c r="F231" i="35"/>
  <c r="V230" i="35"/>
  <c r="U230" i="35"/>
  <c r="S230" i="35"/>
  <c r="R230" i="35"/>
  <c r="K230" i="35"/>
  <c r="J230" i="35"/>
  <c r="I230" i="35"/>
  <c r="H230" i="35"/>
  <c r="G230" i="35"/>
  <c r="F230" i="35"/>
  <c r="X229" i="35"/>
  <c r="V229" i="35"/>
  <c r="U229" i="35"/>
  <c r="S229" i="35"/>
  <c r="R229" i="35"/>
  <c r="M229" i="35"/>
  <c r="L229" i="35"/>
  <c r="K229" i="35"/>
  <c r="J229" i="35"/>
  <c r="I229" i="35"/>
  <c r="H229" i="35"/>
  <c r="G229" i="35"/>
  <c r="F229" i="35"/>
  <c r="V224" i="35"/>
  <c r="U224" i="35"/>
  <c r="S224" i="35"/>
  <c r="R224" i="35"/>
  <c r="J224" i="35"/>
  <c r="I224" i="35"/>
  <c r="G224" i="35"/>
  <c r="F224" i="35"/>
  <c r="V223" i="35"/>
  <c r="U223" i="35"/>
  <c r="S223" i="35"/>
  <c r="R223" i="35"/>
  <c r="J223" i="35"/>
  <c r="I223" i="35"/>
  <c r="G223" i="35"/>
  <c r="F223" i="35"/>
  <c r="X222" i="35"/>
  <c r="V222" i="35"/>
  <c r="U222" i="35"/>
  <c r="S222" i="35"/>
  <c r="R222" i="35"/>
  <c r="L222" i="35"/>
  <c r="J222" i="35"/>
  <c r="I222" i="35"/>
  <c r="G222" i="35"/>
  <c r="F222" i="35"/>
  <c r="V218" i="35"/>
  <c r="U218" i="35"/>
  <c r="S218" i="35"/>
  <c r="R218" i="35"/>
  <c r="K218" i="35"/>
  <c r="J218" i="35"/>
  <c r="I218" i="35"/>
  <c r="H218" i="35"/>
  <c r="G218" i="35"/>
  <c r="F218" i="35"/>
  <c r="V217" i="35"/>
  <c r="U217" i="35"/>
  <c r="S217" i="35"/>
  <c r="R217" i="35"/>
  <c r="K217" i="35"/>
  <c r="J217" i="35"/>
  <c r="I217" i="35"/>
  <c r="H217" i="35"/>
  <c r="G217" i="35"/>
  <c r="F217" i="35"/>
  <c r="X216" i="35"/>
  <c r="V216" i="35"/>
  <c r="U216" i="35"/>
  <c r="S216" i="35"/>
  <c r="R216" i="35"/>
  <c r="M216" i="35"/>
  <c r="L216" i="35"/>
  <c r="K216" i="35"/>
  <c r="J216" i="35"/>
  <c r="I216" i="35"/>
  <c r="H216" i="35"/>
  <c r="G216" i="35"/>
  <c r="F216" i="35"/>
  <c r="V211" i="35"/>
  <c r="U211" i="35"/>
  <c r="S211" i="35"/>
  <c r="R211" i="35"/>
  <c r="J211" i="35"/>
  <c r="I211" i="35"/>
  <c r="G211" i="35"/>
  <c r="F211" i="35"/>
  <c r="V210" i="35"/>
  <c r="U210" i="35"/>
  <c r="S210" i="35"/>
  <c r="R210" i="35"/>
  <c r="J210" i="35"/>
  <c r="I210" i="35"/>
  <c r="G210" i="35"/>
  <c r="F210" i="35"/>
  <c r="X209" i="35"/>
  <c r="V209" i="35"/>
  <c r="U209" i="35"/>
  <c r="S209" i="35"/>
  <c r="R209" i="35"/>
  <c r="L209" i="35"/>
  <c r="J209" i="35"/>
  <c r="I209" i="35"/>
  <c r="G209" i="35"/>
  <c r="F209" i="35"/>
  <c r="V205" i="35"/>
  <c r="U205" i="35"/>
  <c r="S205" i="35"/>
  <c r="R205" i="35"/>
  <c r="K205" i="35"/>
  <c r="J205" i="35"/>
  <c r="I205" i="35"/>
  <c r="H205" i="35"/>
  <c r="G205" i="35"/>
  <c r="F205" i="35"/>
  <c r="V204" i="35"/>
  <c r="U204" i="35"/>
  <c r="S204" i="35"/>
  <c r="R204" i="35"/>
  <c r="K204" i="35"/>
  <c r="J204" i="35"/>
  <c r="I204" i="35"/>
  <c r="H204" i="35"/>
  <c r="G204" i="35"/>
  <c r="F204" i="35"/>
  <c r="X203" i="35"/>
  <c r="V203" i="35"/>
  <c r="U203" i="35"/>
  <c r="S203" i="35"/>
  <c r="R203" i="35"/>
  <c r="M203" i="35"/>
  <c r="L203" i="35"/>
  <c r="K203" i="35"/>
  <c r="J203" i="35"/>
  <c r="I203" i="35"/>
  <c r="H203" i="35"/>
  <c r="G203" i="35"/>
  <c r="F203" i="35"/>
  <c r="V198" i="35"/>
  <c r="U198" i="35"/>
  <c r="S198" i="35"/>
  <c r="R198" i="35"/>
  <c r="J198" i="35"/>
  <c r="I198" i="35"/>
  <c r="G198" i="35"/>
  <c r="F198" i="35"/>
  <c r="V197" i="35"/>
  <c r="U197" i="35"/>
  <c r="S197" i="35"/>
  <c r="R197" i="35"/>
  <c r="J197" i="35"/>
  <c r="I197" i="35"/>
  <c r="G197" i="35"/>
  <c r="F197" i="35"/>
  <c r="X196" i="35"/>
  <c r="V196" i="35"/>
  <c r="U196" i="35"/>
  <c r="S196" i="35"/>
  <c r="R196" i="35"/>
  <c r="L196" i="35"/>
  <c r="J196" i="35"/>
  <c r="I196" i="35"/>
  <c r="G196" i="35"/>
  <c r="F196" i="35"/>
  <c r="V192" i="35"/>
  <c r="U192" i="35"/>
  <c r="S192" i="35"/>
  <c r="R192" i="35"/>
  <c r="K192" i="35"/>
  <c r="J192" i="35"/>
  <c r="I192" i="35"/>
  <c r="H192" i="35"/>
  <c r="G192" i="35"/>
  <c r="F192" i="35"/>
  <c r="V191" i="35"/>
  <c r="U191" i="35"/>
  <c r="S191" i="35"/>
  <c r="R191" i="35"/>
  <c r="K191" i="35"/>
  <c r="J191" i="35"/>
  <c r="I191" i="35"/>
  <c r="H191" i="35"/>
  <c r="G191" i="35"/>
  <c r="F191" i="35"/>
  <c r="X190" i="35"/>
  <c r="V190" i="35"/>
  <c r="U190" i="35"/>
  <c r="S190" i="35"/>
  <c r="R190" i="35"/>
  <c r="M190" i="35"/>
  <c r="L190" i="35"/>
  <c r="K190" i="35"/>
  <c r="J190" i="35"/>
  <c r="I190" i="35"/>
  <c r="H190" i="35"/>
  <c r="G190" i="35"/>
  <c r="F190" i="35"/>
  <c r="V185" i="35"/>
  <c r="U185" i="35"/>
  <c r="S185" i="35"/>
  <c r="R185" i="35"/>
  <c r="J185" i="35"/>
  <c r="I185" i="35"/>
  <c r="G185" i="35"/>
  <c r="F185" i="35"/>
  <c r="V184" i="35"/>
  <c r="U184" i="35"/>
  <c r="S184" i="35"/>
  <c r="R184" i="35"/>
  <c r="J184" i="35"/>
  <c r="I184" i="35"/>
  <c r="G184" i="35"/>
  <c r="F184" i="35"/>
  <c r="X183" i="35"/>
  <c r="V183" i="35"/>
  <c r="U183" i="35"/>
  <c r="S183" i="35"/>
  <c r="R183" i="35"/>
  <c r="L183" i="35"/>
  <c r="J183" i="35"/>
  <c r="I183" i="35"/>
  <c r="G183" i="35"/>
  <c r="F183" i="35"/>
  <c r="V179" i="35"/>
  <c r="U179" i="35"/>
  <c r="S179" i="35"/>
  <c r="R179" i="35"/>
  <c r="K179" i="35"/>
  <c r="J179" i="35"/>
  <c r="I179" i="35"/>
  <c r="H179" i="35"/>
  <c r="G179" i="35"/>
  <c r="F179" i="35"/>
  <c r="V178" i="35"/>
  <c r="U178" i="35"/>
  <c r="S178" i="35"/>
  <c r="R178" i="35"/>
  <c r="K178" i="35"/>
  <c r="J178" i="35"/>
  <c r="I178" i="35"/>
  <c r="H178" i="35"/>
  <c r="G178" i="35"/>
  <c r="F178" i="35"/>
  <c r="X177" i="35"/>
  <c r="V177" i="35"/>
  <c r="U177" i="35"/>
  <c r="S177" i="35"/>
  <c r="R177" i="35"/>
  <c r="M177" i="35"/>
  <c r="L177" i="35"/>
  <c r="K177" i="35"/>
  <c r="J177" i="35"/>
  <c r="I177" i="35"/>
  <c r="H177" i="35"/>
  <c r="G177" i="35"/>
  <c r="F177" i="35"/>
  <c r="V172" i="35"/>
  <c r="U172" i="35"/>
  <c r="S172" i="35"/>
  <c r="R172" i="35"/>
  <c r="J172" i="35"/>
  <c r="I172" i="35"/>
  <c r="G172" i="35"/>
  <c r="F172" i="35"/>
  <c r="V171" i="35"/>
  <c r="U171" i="35"/>
  <c r="S171" i="35"/>
  <c r="R171" i="35"/>
  <c r="J171" i="35"/>
  <c r="I171" i="35"/>
  <c r="G171" i="35"/>
  <c r="F171" i="35"/>
  <c r="X170" i="35"/>
  <c r="V170" i="35"/>
  <c r="U170" i="35"/>
  <c r="S170" i="35"/>
  <c r="R170" i="35"/>
  <c r="L170" i="35"/>
  <c r="J170" i="35"/>
  <c r="I170" i="35"/>
  <c r="G170" i="35"/>
  <c r="F170" i="35"/>
  <c r="V166" i="35"/>
  <c r="U166" i="35"/>
  <c r="S166" i="35"/>
  <c r="R166" i="35"/>
  <c r="K166" i="35"/>
  <c r="J166" i="35"/>
  <c r="I166" i="35"/>
  <c r="H166" i="35"/>
  <c r="G166" i="35"/>
  <c r="F166" i="35"/>
  <c r="V165" i="35"/>
  <c r="U165" i="35"/>
  <c r="S165" i="35"/>
  <c r="R165" i="35"/>
  <c r="K165" i="35"/>
  <c r="J165" i="35"/>
  <c r="I165" i="35"/>
  <c r="H165" i="35"/>
  <c r="G165" i="35"/>
  <c r="F165" i="35"/>
  <c r="X164" i="35"/>
  <c r="V164" i="35"/>
  <c r="U164" i="35"/>
  <c r="S164" i="35"/>
  <c r="R164" i="35"/>
  <c r="M164" i="35"/>
  <c r="L164" i="35"/>
  <c r="K164" i="35"/>
  <c r="J164" i="35"/>
  <c r="I164" i="35"/>
  <c r="H164" i="35"/>
  <c r="G164" i="35"/>
  <c r="F164" i="35"/>
  <c r="V159" i="35"/>
  <c r="U159" i="35"/>
  <c r="S159" i="35"/>
  <c r="R159" i="35"/>
  <c r="J159" i="35"/>
  <c r="I159" i="35"/>
  <c r="G159" i="35"/>
  <c r="F159" i="35"/>
  <c r="V158" i="35"/>
  <c r="U158" i="35"/>
  <c r="S158" i="35"/>
  <c r="R158" i="35"/>
  <c r="J158" i="35"/>
  <c r="I158" i="35"/>
  <c r="G158" i="35"/>
  <c r="F158" i="35"/>
  <c r="X157" i="35"/>
  <c r="V157" i="35"/>
  <c r="U157" i="35"/>
  <c r="S157" i="35"/>
  <c r="R157" i="35"/>
  <c r="L157" i="35"/>
  <c r="J157" i="35"/>
  <c r="I157" i="35"/>
  <c r="G157" i="35"/>
  <c r="F157" i="35"/>
  <c r="V153" i="35"/>
  <c r="U153" i="35"/>
  <c r="S153" i="35"/>
  <c r="R153" i="35"/>
  <c r="K153" i="35"/>
  <c r="J153" i="35"/>
  <c r="I153" i="35"/>
  <c r="H153" i="35"/>
  <c r="G153" i="35"/>
  <c r="F153" i="35"/>
  <c r="V152" i="35"/>
  <c r="U152" i="35"/>
  <c r="S152" i="35"/>
  <c r="R152" i="35"/>
  <c r="K152" i="35"/>
  <c r="J152" i="35"/>
  <c r="I152" i="35"/>
  <c r="H152" i="35"/>
  <c r="G152" i="35"/>
  <c r="F152" i="35"/>
  <c r="X151" i="35"/>
  <c r="V151" i="35"/>
  <c r="U151" i="35"/>
  <c r="S151" i="35"/>
  <c r="R151" i="35"/>
  <c r="M151" i="35"/>
  <c r="L151" i="35"/>
  <c r="K151" i="35"/>
  <c r="J151" i="35"/>
  <c r="I151" i="35"/>
  <c r="H151" i="35"/>
  <c r="G151" i="35"/>
  <c r="F151" i="35"/>
  <c r="V146" i="35"/>
  <c r="U146" i="35"/>
  <c r="S146" i="35"/>
  <c r="R146" i="35"/>
  <c r="J146" i="35"/>
  <c r="I146" i="35"/>
  <c r="G146" i="35"/>
  <c r="F146" i="35"/>
  <c r="V145" i="35"/>
  <c r="U145" i="35"/>
  <c r="S145" i="35"/>
  <c r="R145" i="35"/>
  <c r="J145" i="35"/>
  <c r="I145" i="35"/>
  <c r="G145" i="35"/>
  <c r="F145" i="35"/>
  <c r="X144" i="35"/>
  <c r="V144" i="35"/>
  <c r="U144" i="35"/>
  <c r="S144" i="35"/>
  <c r="R144" i="35"/>
  <c r="L144" i="35"/>
  <c r="J144" i="35"/>
  <c r="I144" i="35"/>
  <c r="G144" i="35"/>
  <c r="F144" i="35"/>
  <c r="V140" i="35"/>
  <c r="U140" i="35"/>
  <c r="S140" i="35"/>
  <c r="R140" i="35"/>
  <c r="K140" i="35"/>
  <c r="J140" i="35"/>
  <c r="I140" i="35"/>
  <c r="H140" i="35"/>
  <c r="G140" i="35"/>
  <c r="F140" i="35"/>
  <c r="V139" i="35"/>
  <c r="U139" i="35"/>
  <c r="S139" i="35"/>
  <c r="R139" i="35"/>
  <c r="K139" i="35"/>
  <c r="J139" i="35"/>
  <c r="I139" i="35"/>
  <c r="H139" i="35"/>
  <c r="G139" i="35"/>
  <c r="F139" i="35"/>
  <c r="X138" i="35"/>
  <c r="V138" i="35"/>
  <c r="U138" i="35"/>
  <c r="S138" i="35"/>
  <c r="R138" i="35"/>
  <c r="M138" i="35"/>
  <c r="L138" i="35"/>
  <c r="K138" i="35"/>
  <c r="J138" i="35"/>
  <c r="I138" i="35"/>
  <c r="H138" i="35"/>
  <c r="G138" i="35"/>
  <c r="F138" i="35"/>
  <c r="V133" i="35"/>
  <c r="U133" i="35"/>
  <c r="S133" i="35"/>
  <c r="R133" i="35"/>
  <c r="J133" i="35"/>
  <c r="I133" i="35"/>
  <c r="G133" i="35"/>
  <c r="F133" i="35"/>
  <c r="V132" i="35"/>
  <c r="U132" i="35"/>
  <c r="S132" i="35"/>
  <c r="R132" i="35"/>
  <c r="J132" i="35"/>
  <c r="I132" i="35"/>
  <c r="G132" i="35"/>
  <c r="F132" i="35"/>
  <c r="X131" i="35"/>
  <c r="V131" i="35"/>
  <c r="U131" i="35"/>
  <c r="S131" i="35"/>
  <c r="R131" i="35"/>
  <c r="L131" i="35"/>
  <c r="J131" i="35"/>
  <c r="I131" i="35"/>
  <c r="G131" i="35"/>
  <c r="F131" i="35"/>
  <c r="V127" i="35"/>
  <c r="U127" i="35"/>
  <c r="S127" i="35"/>
  <c r="R127" i="35"/>
  <c r="K127" i="35"/>
  <c r="J127" i="35"/>
  <c r="I127" i="35"/>
  <c r="H127" i="35"/>
  <c r="G127" i="35"/>
  <c r="F127" i="35"/>
  <c r="V126" i="35"/>
  <c r="U126" i="35"/>
  <c r="S126" i="35"/>
  <c r="R126" i="35"/>
  <c r="K126" i="35"/>
  <c r="J126" i="35"/>
  <c r="I126" i="35"/>
  <c r="H126" i="35"/>
  <c r="G126" i="35"/>
  <c r="F126" i="35"/>
  <c r="X125" i="35"/>
  <c r="V125" i="35"/>
  <c r="U125" i="35"/>
  <c r="S125" i="35"/>
  <c r="R125" i="35"/>
  <c r="M125" i="35"/>
  <c r="L125" i="35"/>
  <c r="K125" i="35"/>
  <c r="J125" i="35"/>
  <c r="I125" i="35"/>
  <c r="H125" i="35"/>
  <c r="G125" i="35"/>
  <c r="F125" i="35"/>
  <c r="V120" i="35"/>
  <c r="U120" i="35"/>
  <c r="S120" i="35"/>
  <c r="R120" i="35"/>
  <c r="J120" i="35"/>
  <c r="I120" i="35"/>
  <c r="G120" i="35"/>
  <c r="F120" i="35"/>
  <c r="V119" i="35"/>
  <c r="U119" i="35"/>
  <c r="S119" i="35"/>
  <c r="R119" i="35"/>
  <c r="J119" i="35"/>
  <c r="I119" i="35"/>
  <c r="G119" i="35"/>
  <c r="F119" i="35"/>
  <c r="X118" i="35"/>
  <c r="V118" i="35"/>
  <c r="U118" i="35"/>
  <c r="S118" i="35"/>
  <c r="R118" i="35"/>
  <c r="L118" i="35"/>
  <c r="J118" i="35"/>
  <c r="I118" i="35"/>
  <c r="G118" i="35"/>
  <c r="F118" i="35"/>
  <c r="V114" i="35"/>
  <c r="U114" i="35"/>
  <c r="S114" i="35"/>
  <c r="R114" i="35"/>
  <c r="K114" i="35"/>
  <c r="J114" i="35"/>
  <c r="I114" i="35"/>
  <c r="H114" i="35"/>
  <c r="G114" i="35"/>
  <c r="F114" i="35"/>
  <c r="V113" i="35"/>
  <c r="U113" i="35"/>
  <c r="S113" i="35"/>
  <c r="R113" i="35"/>
  <c r="K113" i="35"/>
  <c r="J113" i="35"/>
  <c r="I113" i="35"/>
  <c r="H113" i="35"/>
  <c r="G113" i="35"/>
  <c r="F113" i="35"/>
  <c r="X112" i="35"/>
  <c r="V112" i="35"/>
  <c r="U112" i="35"/>
  <c r="S112" i="35"/>
  <c r="R112" i="35"/>
  <c r="M112" i="35"/>
  <c r="L112" i="35"/>
  <c r="K112" i="35"/>
  <c r="J112" i="35"/>
  <c r="I112" i="35"/>
  <c r="H112" i="35"/>
  <c r="G112" i="35"/>
  <c r="F112" i="35"/>
  <c r="V107" i="35"/>
  <c r="U107" i="35"/>
  <c r="S107" i="35"/>
  <c r="R107" i="35"/>
  <c r="J107" i="35"/>
  <c r="I107" i="35"/>
  <c r="G107" i="35"/>
  <c r="F107" i="35"/>
  <c r="V106" i="35"/>
  <c r="U106" i="35"/>
  <c r="S106" i="35"/>
  <c r="R106" i="35"/>
  <c r="J106" i="35"/>
  <c r="I106" i="35"/>
  <c r="G106" i="35"/>
  <c r="F106" i="35"/>
  <c r="X105" i="35"/>
  <c r="V105" i="35"/>
  <c r="U105" i="35"/>
  <c r="S105" i="35"/>
  <c r="R105" i="35"/>
  <c r="L105" i="35"/>
  <c r="J105" i="35"/>
  <c r="I105" i="35"/>
  <c r="G105" i="35"/>
  <c r="F105" i="35"/>
  <c r="V101" i="35"/>
  <c r="U101" i="35"/>
  <c r="S101" i="35"/>
  <c r="R101" i="35"/>
  <c r="K101" i="35"/>
  <c r="J101" i="35"/>
  <c r="I101" i="35"/>
  <c r="H101" i="35"/>
  <c r="G101" i="35"/>
  <c r="F101" i="35"/>
  <c r="V100" i="35"/>
  <c r="U100" i="35"/>
  <c r="S100" i="35"/>
  <c r="R100" i="35"/>
  <c r="K100" i="35"/>
  <c r="J100" i="35"/>
  <c r="I100" i="35"/>
  <c r="H100" i="35"/>
  <c r="G100" i="35"/>
  <c r="F100" i="35"/>
  <c r="X99" i="35"/>
  <c r="V99" i="35"/>
  <c r="U99" i="35"/>
  <c r="S99" i="35"/>
  <c r="R99" i="35"/>
  <c r="M99" i="35"/>
  <c r="L99" i="35"/>
  <c r="K99" i="35"/>
  <c r="J99" i="35"/>
  <c r="I99" i="35"/>
  <c r="H99" i="35"/>
  <c r="G99" i="35"/>
  <c r="F99" i="35"/>
  <c r="V94" i="35"/>
  <c r="U94" i="35"/>
  <c r="S94" i="35"/>
  <c r="R94" i="35"/>
  <c r="J94" i="35"/>
  <c r="I94" i="35"/>
  <c r="G94" i="35"/>
  <c r="F94" i="35"/>
  <c r="V93" i="35"/>
  <c r="U93" i="35"/>
  <c r="S93" i="35"/>
  <c r="R93" i="35"/>
  <c r="J93" i="35"/>
  <c r="I93" i="35"/>
  <c r="G93" i="35"/>
  <c r="F93" i="35"/>
  <c r="X92" i="35"/>
  <c r="V92" i="35"/>
  <c r="U92" i="35"/>
  <c r="S92" i="35"/>
  <c r="R92" i="35"/>
  <c r="L92" i="35"/>
  <c r="J92" i="35"/>
  <c r="I92" i="35"/>
  <c r="G92" i="35"/>
  <c r="F92" i="35"/>
  <c r="V88" i="35"/>
  <c r="U88" i="35"/>
  <c r="S88" i="35"/>
  <c r="R88" i="35"/>
  <c r="K88" i="35"/>
  <c r="J88" i="35"/>
  <c r="I88" i="35"/>
  <c r="H88" i="35"/>
  <c r="G88" i="35"/>
  <c r="F88" i="35"/>
  <c r="V87" i="35"/>
  <c r="U87" i="35"/>
  <c r="S87" i="35"/>
  <c r="R87" i="35"/>
  <c r="K87" i="35"/>
  <c r="J87" i="35"/>
  <c r="I87" i="35"/>
  <c r="H87" i="35"/>
  <c r="G87" i="35"/>
  <c r="F87" i="35"/>
  <c r="X86" i="35"/>
  <c r="V86" i="35"/>
  <c r="U86" i="35"/>
  <c r="S86" i="35"/>
  <c r="R86" i="35"/>
  <c r="M86" i="35"/>
  <c r="L86" i="35"/>
  <c r="K86" i="35"/>
  <c r="J86" i="35"/>
  <c r="I86" i="35"/>
  <c r="H86" i="35"/>
  <c r="G86" i="35"/>
  <c r="F86" i="35"/>
  <c r="V81" i="35"/>
  <c r="U81" i="35"/>
  <c r="S81" i="35"/>
  <c r="R81" i="35"/>
  <c r="J81" i="35"/>
  <c r="I81" i="35"/>
  <c r="G81" i="35"/>
  <c r="F81" i="35"/>
  <c r="V80" i="35"/>
  <c r="U80" i="35"/>
  <c r="S80" i="35"/>
  <c r="R80" i="35"/>
  <c r="J80" i="35"/>
  <c r="I80" i="35"/>
  <c r="G80" i="35"/>
  <c r="F80" i="35"/>
  <c r="X79" i="35"/>
  <c r="V79" i="35"/>
  <c r="U79" i="35"/>
  <c r="S79" i="35"/>
  <c r="R79" i="35"/>
  <c r="L79" i="35"/>
  <c r="J79" i="35"/>
  <c r="I79" i="35"/>
  <c r="G79" i="35"/>
  <c r="F79" i="35"/>
  <c r="V75" i="35"/>
  <c r="U75" i="35"/>
  <c r="S75" i="35"/>
  <c r="R75" i="35"/>
  <c r="K75" i="35"/>
  <c r="J75" i="35"/>
  <c r="I75" i="35"/>
  <c r="H75" i="35"/>
  <c r="G75" i="35"/>
  <c r="F75" i="35"/>
  <c r="V74" i="35"/>
  <c r="U74" i="35"/>
  <c r="S74" i="35"/>
  <c r="R74" i="35"/>
  <c r="K74" i="35"/>
  <c r="J74" i="35"/>
  <c r="I74" i="35"/>
  <c r="H74" i="35"/>
  <c r="G74" i="35"/>
  <c r="F74" i="35"/>
  <c r="X73" i="35"/>
  <c r="V73" i="35"/>
  <c r="U73" i="35"/>
  <c r="S73" i="35"/>
  <c r="R73" i="35"/>
  <c r="M73" i="35"/>
  <c r="L73" i="35"/>
  <c r="K73" i="35"/>
  <c r="J73" i="35"/>
  <c r="I73" i="35"/>
  <c r="H73" i="35"/>
  <c r="G73" i="35"/>
  <c r="F73" i="35"/>
  <c r="V263" i="49"/>
  <c r="U263" i="49"/>
  <c r="S263" i="49"/>
  <c r="R263" i="49"/>
  <c r="J263" i="49"/>
  <c r="I263" i="49"/>
  <c r="G263" i="49"/>
  <c r="F263" i="49"/>
  <c r="V262" i="49"/>
  <c r="U262" i="49"/>
  <c r="S262" i="49"/>
  <c r="R262" i="49"/>
  <c r="J262" i="49"/>
  <c r="I262" i="49"/>
  <c r="G262" i="49"/>
  <c r="F262" i="49"/>
  <c r="X261" i="49"/>
  <c r="V261" i="49"/>
  <c r="U261" i="49"/>
  <c r="S261" i="49"/>
  <c r="R261" i="49"/>
  <c r="L261" i="49"/>
  <c r="J261" i="49"/>
  <c r="I261" i="49"/>
  <c r="G261" i="49"/>
  <c r="F261" i="49"/>
  <c r="V257" i="49"/>
  <c r="U257" i="49"/>
  <c r="S257" i="49"/>
  <c r="R257" i="49"/>
  <c r="K257" i="49"/>
  <c r="J257" i="49"/>
  <c r="I257" i="49"/>
  <c r="H257" i="49"/>
  <c r="G257" i="49"/>
  <c r="F257" i="49"/>
  <c r="V256" i="49"/>
  <c r="U256" i="49"/>
  <c r="S256" i="49"/>
  <c r="R256" i="49"/>
  <c r="K256" i="49"/>
  <c r="J256" i="49"/>
  <c r="I256" i="49"/>
  <c r="H256" i="49"/>
  <c r="G256" i="49"/>
  <c r="F256" i="49"/>
  <c r="X255" i="49"/>
  <c r="V255" i="49"/>
  <c r="U255" i="49"/>
  <c r="S255" i="49"/>
  <c r="R255" i="49"/>
  <c r="M255" i="49"/>
  <c r="L255" i="49"/>
  <c r="K255" i="49"/>
  <c r="J255" i="49"/>
  <c r="I255" i="49"/>
  <c r="H255" i="49"/>
  <c r="G255" i="49"/>
  <c r="F255" i="49"/>
  <c r="V250" i="49"/>
  <c r="U250" i="49"/>
  <c r="S250" i="49"/>
  <c r="R250" i="49"/>
  <c r="J250" i="49"/>
  <c r="I250" i="49"/>
  <c r="G250" i="49"/>
  <c r="F250" i="49"/>
  <c r="V249" i="49"/>
  <c r="U249" i="49"/>
  <c r="S249" i="49"/>
  <c r="R249" i="49"/>
  <c r="J249" i="49"/>
  <c r="I249" i="49"/>
  <c r="G249" i="49"/>
  <c r="F249" i="49"/>
  <c r="X248" i="49"/>
  <c r="V248" i="49"/>
  <c r="U248" i="49"/>
  <c r="S248" i="49"/>
  <c r="R248" i="49"/>
  <c r="L248" i="49"/>
  <c r="J248" i="49"/>
  <c r="I248" i="49"/>
  <c r="G248" i="49"/>
  <c r="F248" i="49"/>
  <c r="V244" i="49"/>
  <c r="U244" i="49"/>
  <c r="S244" i="49"/>
  <c r="R244" i="49"/>
  <c r="K244" i="49"/>
  <c r="J244" i="49"/>
  <c r="I244" i="49"/>
  <c r="H244" i="49"/>
  <c r="G244" i="49"/>
  <c r="F244" i="49"/>
  <c r="V243" i="49"/>
  <c r="U243" i="49"/>
  <c r="S243" i="49"/>
  <c r="R243" i="49"/>
  <c r="K243" i="49"/>
  <c r="J243" i="49"/>
  <c r="I243" i="49"/>
  <c r="H243" i="49"/>
  <c r="G243" i="49"/>
  <c r="F243" i="49"/>
  <c r="X242" i="49"/>
  <c r="V242" i="49"/>
  <c r="U242" i="49"/>
  <c r="S242" i="49"/>
  <c r="R242" i="49"/>
  <c r="M242" i="49"/>
  <c r="L242" i="49"/>
  <c r="K242" i="49"/>
  <c r="J242" i="49"/>
  <c r="I242" i="49"/>
  <c r="H242" i="49"/>
  <c r="G242" i="49"/>
  <c r="F242" i="49"/>
  <c r="V237" i="49"/>
  <c r="U237" i="49"/>
  <c r="S237" i="49"/>
  <c r="R237" i="49"/>
  <c r="J237" i="49"/>
  <c r="I237" i="49"/>
  <c r="G237" i="49"/>
  <c r="F237" i="49"/>
  <c r="V236" i="49"/>
  <c r="U236" i="49"/>
  <c r="S236" i="49"/>
  <c r="R236" i="49"/>
  <c r="J236" i="49"/>
  <c r="I236" i="49"/>
  <c r="G236" i="49"/>
  <c r="F236" i="49"/>
  <c r="X235" i="49"/>
  <c r="V235" i="49"/>
  <c r="U235" i="49"/>
  <c r="S235" i="49"/>
  <c r="R235" i="49"/>
  <c r="L235" i="49"/>
  <c r="J235" i="49"/>
  <c r="I235" i="49"/>
  <c r="G235" i="49"/>
  <c r="F235" i="49"/>
  <c r="V231" i="49"/>
  <c r="U231" i="49"/>
  <c r="S231" i="49"/>
  <c r="R231" i="49"/>
  <c r="K231" i="49"/>
  <c r="J231" i="49"/>
  <c r="I231" i="49"/>
  <c r="H231" i="49"/>
  <c r="G231" i="49"/>
  <c r="F231" i="49"/>
  <c r="V230" i="49"/>
  <c r="U230" i="49"/>
  <c r="S230" i="49"/>
  <c r="R230" i="49"/>
  <c r="K230" i="49"/>
  <c r="J230" i="49"/>
  <c r="I230" i="49"/>
  <c r="H230" i="49"/>
  <c r="G230" i="49"/>
  <c r="F230" i="49"/>
  <c r="X229" i="49"/>
  <c r="V229" i="49"/>
  <c r="U229" i="49"/>
  <c r="S229" i="49"/>
  <c r="R229" i="49"/>
  <c r="M229" i="49"/>
  <c r="L229" i="49"/>
  <c r="K229" i="49"/>
  <c r="J229" i="49"/>
  <c r="I229" i="49"/>
  <c r="H229" i="49"/>
  <c r="G229" i="49"/>
  <c r="F229" i="49"/>
  <c r="V224" i="49"/>
  <c r="U224" i="49"/>
  <c r="S224" i="49"/>
  <c r="R224" i="49"/>
  <c r="J224" i="49"/>
  <c r="I224" i="49"/>
  <c r="G224" i="49"/>
  <c r="F224" i="49"/>
  <c r="V223" i="49"/>
  <c r="U223" i="49"/>
  <c r="S223" i="49"/>
  <c r="R223" i="49"/>
  <c r="J223" i="49"/>
  <c r="I223" i="49"/>
  <c r="G223" i="49"/>
  <c r="F223" i="49"/>
  <c r="X222" i="49"/>
  <c r="V222" i="49"/>
  <c r="U222" i="49"/>
  <c r="S222" i="49"/>
  <c r="R222" i="49"/>
  <c r="L222" i="49"/>
  <c r="J222" i="49"/>
  <c r="I222" i="49"/>
  <c r="G222" i="49"/>
  <c r="F222" i="49"/>
  <c r="V218" i="49"/>
  <c r="U218" i="49"/>
  <c r="S218" i="49"/>
  <c r="R218" i="49"/>
  <c r="K218" i="49"/>
  <c r="J218" i="49"/>
  <c r="I218" i="49"/>
  <c r="H218" i="49"/>
  <c r="G218" i="49"/>
  <c r="F218" i="49"/>
  <c r="V217" i="49"/>
  <c r="U217" i="49"/>
  <c r="S217" i="49"/>
  <c r="R217" i="49"/>
  <c r="K217" i="49"/>
  <c r="J217" i="49"/>
  <c r="I217" i="49"/>
  <c r="H217" i="49"/>
  <c r="G217" i="49"/>
  <c r="F217" i="49"/>
  <c r="X216" i="49"/>
  <c r="V216" i="49"/>
  <c r="U216" i="49"/>
  <c r="S216" i="49"/>
  <c r="R216" i="49"/>
  <c r="M216" i="49"/>
  <c r="L216" i="49"/>
  <c r="K216" i="49"/>
  <c r="J216" i="49"/>
  <c r="I216" i="49"/>
  <c r="H216" i="49"/>
  <c r="G216" i="49"/>
  <c r="F216" i="49"/>
  <c r="V211" i="49"/>
  <c r="U211" i="49"/>
  <c r="S211" i="49"/>
  <c r="R211" i="49"/>
  <c r="J211" i="49"/>
  <c r="I211" i="49"/>
  <c r="G211" i="49"/>
  <c r="F211" i="49"/>
  <c r="V210" i="49"/>
  <c r="U210" i="49"/>
  <c r="S210" i="49"/>
  <c r="R210" i="49"/>
  <c r="J210" i="49"/>
  <c r="I210" i="49"/>
  <c r="G210" i="49"/>
  <c r="F210" i="49"/>
  <c r="X209" i="49"/>
  <c r="V209" i="49"/>
  <c r="U209" i="49"/>
  <c r="S209" i="49"/>
  <c r="R209" i="49"/>
  <c r="L209" i="49"/>
  <c r="J209" i="49"/>
  <c r="I209" i="49"/>
  <c r="G209" i="49"/>
  <c r="F209" i="49"/>
  <c r="V205" i="49"/>
  <c r="U205" i="49"/>
  <c r="S205" i="49"/>
  <c r="R205" i="49"/>
  <c r="K205" i="49"/>
  <c r="J205" i="49"/>
  <c r="I205" i="49"/>
  <c r="H205" i="49"/>
  <c r="G205" i="49"/>
  <c r="F205" i="49"/>
  <c r="V204" i="49"/>
  <c r="U204" i="49"/>
  <c r="S204" i="49"/>
  <c r="R204" i="49"/>
  <c r="K204" i="49"/>
  <c r="J204" i="49"/>
  <c r="I204" i="49"/>
  <c r="H204" i="49"/>
  <c r="G204" i="49"/>
  <c r="F204" i="49"/>
  <c r="X203" i="49"/>
  <c r="V203" i="49"/>
  <c r="U203" i="49"/>
  <c r="S203" i="49"/>
  <c r="R203" i="49"/>
  <c r="M203" i="49"/>
  <c r="L203" i="49"/>
  <c r="K203" i="49"/>
  <c r="J203" i="49"/>
  <c r="I203" i="49"/>
  <c r="H203" i="49"/>
  <c r="G203" i="49"/>
  <c r="F203" i="49"/>
  <c r="V198" i="49"/>
  <c r="U198" i="49"/>
  <c r="S198" i="49"/>
  <c r="R198" i="49"/>
  <c r="J198" i="49"/>
  <c r="I198" i="49"/>
  <c r="G198" i="49"/>
  <c r="F198" i="49"/>
  <c r="V197" i="49"/>
  <c r="U197" i="49"/>
  <c r="S197" i="49"/>
  <c r="R197" i="49"/>
  <c r="J197" i="49"/>
  <c r="I197" i="49"/>
  <c r="G197" i="49"/>
  <c r="F197" i="49"/>
  <c r="X196" i="49"/>
  <c r="V196" i="49"/>
  <c r="U196" i="49"/>
  <c r="S196" i="49"/>
  <c r="R196" i="49"/>
  <c r="L196" i="49"/>
  <c r="J196" i="49"/>
  <c r="I196" i="49"/>
  <c r="G196" i="49"/>
  <c r="F196" i="49"/>
  <c r="V192" i="49"/>
  <c r="U192" i="49"/>
  <c r="S192" i="49"/>
  <c r="R192" i="49"/>
  <c r="K192" i="49"/>
  <c r="J192" i="49"/>
  <c r="I192" i="49"/>
  <c r="H192" i="49"/>
  <c r="G192" i="49"/>
  <c r="F192" i="49"/>
  <c r="V191" i="49"/>
  <c r="U191" i="49"/>
  <c r="S191" i="49"/>
  <c r="R191" i="49"/>
  <c r="K191" i="49"/>
  <c r="J191" i="49"/>
  <c r="I191" i="49"/>
  <c r="H191" i="49"/>
  <c r="G191" i="49"/>
  <c r="F191" i="49"/>
  <c r="X190" i="49"/>
  <c r="V190" i="49"/>
  <c r="U190" i="49"/>
  <c r="S190" i="49"/>
  <c r="R190" i="49"/>
  <c r="M190" i="49"/>
  <c r="L190" i="49"/>
  <c r="K190" i="49"/>
  <c r="J190" i="49"/>
  <c r="I190" i="49"/>
  <c r="H190" i="49"/>
  <c r="G190" i="49"/>
  <c r="F190" i="49"/>
  <c r="V185" i="49"/>
  <c r="U185" i="49"/>
  <c r="S185" i="49"/>
  <c r="R185" i="49"/>
  <c r="J185" i="49"/>
  <c r="I185" i="49"/>
  <c r="G185" i="49"/>
  <c r="F185" i="49"/>
  <c r="V184" i="49"/>
  <c r="U184" i="49"/>
  <c r="S184" i="49"/>
  <c r="R184" i="49"/>
  <c r="J184" i="49"/>
  <c r="I184" i="49"/>
  <c r="G184" i="49"/>
  <c r="F184" i="49"/>
  <c r="X183" i="49"/>
  <c r="V183" i="49"/>
  <c r="U183" i="49"/>
  <c r="S183" i="49"/>
  <c r="R183" i="49"/>
  <c r="L183" i="49"/>
  <c r="J183" i="49"/>
  <c r="I183" i="49"/>
  <c r="G183" i="49"/>
  <c r="F183" i="49"/>
  <c r="V179" i="49"/>
  <c r="U179" i="49"/>
  <c r="S179" i="49"/>
  <c r="R179" i="49"/>
  <c r="K179" i="49"/>
  <c r="J179" i="49"/>
  <c r="I179" i="49"/>
  <c r="H179" i="49"/>
  <c r="G179" i="49"/>
  <c r="F179" i="49"/>
  <c r="V178" i="49"/>
  <c r="U178" i="49"/>
  <c r="S178" i="49"/>
  <c r="R178" i="49"/>
  <c r="K178" i="49"/>
  <c r="J178" i="49"/>
  <c r="I178" i="49"/>
  <c r="H178" i="49"/>
  <c r="G178" i="49"/>
  <c r="F178" i="49"/>
  <c r="X177" i="49"/>
  <c r="V177" i="49"/>
  <c r="U177" i="49"/>
  <c r="S177" i="49"/>
  <c r="R177" i="49"/>
  <c r="M177" i="49"/>
  <c r="L177" i="49"/>
  <c r="K177" i="49"/>
  <c r="J177" i="49"/>
  <c r="I177" i="49"/>
  <c r="H177" i="49"/>
  <c r="G177" i="49"/>
  <c r="F177" i="49"/>
  <c r="V172" i="49"/>
  <c r="U172" i="49"/>
  <c r="S172" i="49"/>
  <c r="R172" i="49"/>
  <c r="J172" i="49"/>
  <c r="I172" i="49"/>
  <c r="G172" i="49"/>
  <c r="F172" i="49"/>
  <c r="V171" i="49"/>
  <c r="U171" i="49"/>
  <c r="S171" i="49"/>
  <c r="R171" i="49"/>
  <c r="J171" i="49"/>
  <c r="I171" i="49"/>
  <c r="G171" i="49"/>
  <c r="F171" i="49"/>
  <c r="X170" i="49"/>
  <c r="V170" i="49"/>
  <c r="U170" i="49"/>
  <c r="S170" i="49"/>
  <c r="R170" i="49"/>
  <c r="L170" i="49"/>
  <c r="J170" i="49"/>
  <c r="I170" i="49"/>
  <c r="G170" i="49"/>
  <c r="F170" i="49"/>
  <c r="V166" i="49"/>
  <c r="U166" i="49"/>
  <c r="S166" i="49"/>
  <c r="R166" i="49"/>
  <c r="K166" i="49"/>
  <c r="J166" i="49"/>
  <c r="I166" i="49"/>
  <c r="H166" i="49"/>
  <c r="G166" i="49"/>
  <c r="F166" i="49"/>
  <c r="V165" i="49"/>
  <c r="U165" i="49"/>
  <c r="S165" i="49"/>
  <c r="R165" i="49"/>
  <c r="K165" i="49"/>
  <c r="J165" i="49"/>
  <c r="I165" i="49"/>
  <c r="H165" i="49"/>
  <c r="G165" i="49"/>
  <c r="F165" i="49"/>
  <c r="X164" i="49"/>
  <c r="V164" i="49"/>
  <c r="U164" i="49"/>
  <c r="S164" i="49"/>
  <c r="R164" i="49"/>
  <c r="M164" i="49"/>
  <c r="L164" i="49"/>
  <c r="K164" i="49"/>
  <c r="J164" i="49"/>
  <c r="I164" i="49"/>
  <c r="H164" i="49"/>
  <c r="G164" i="49"/>
  <c r="F164" i="49"/>
  <c r="V159" i="49"/>
  <c r="U159" i="49"/>
  <c r="S159" i="49"/>
  <c r="R159" i="49"/>
  <c r="J159" i="49"/>
  <c r="I159" i="49"/>
  <c r="G159" i="49"/>
  <c r="F159" i="49"/>
  <c r="V158" i="49"/>
  <c r="U158" i="49"/>
  <c r="S158" i="49"/>
  <c r="R158" i="49"/>
  <c r="J158" i="49"/>
  <c r="I158" i="49"/>
  <c r="G158" i="49"/>
  <c r="F158" i="49"/>
  <c r="X157" i="49"/>
  <c r="V157" i="49"/>
  <c r="U157" i="49"/>
  <c r="S157" i="49"/>
  <c r="R157" i="49"/>
  <c r="L157" i="49"/>
  <c r="J157" i="49"/>
  <c r="I157" i="49"/>
  <c r="G157" i="49"/>
  <c r="F157" i="49"/>
  <c r="V153" i="49"/>
  <c r="U153" i="49"/>
  <c r="S153" i="49"/>
  <c r="R153" i="49"/>
  <c r="K153" i="49"/>
  <c r="J153" i="49"/>
  <c r="I153" i="49"/>
  <c r="H153" i="49"/>
  <c r="G153" i="49"/>
  <c r="F153" i="49"/>
  <c r="V152" i="49"/>
  <c r="U152" i="49"/>
  <c r="S152" i="49"/>
  <c r="R152" i="49"/>
  <c r="K152" i="49"/>
  <c r="J152" i="49"/>
  <c r="I152" i="49"/>
  <c r="H152" i="49"/>
  <c r="G152" i="49"/>
  <c r="F152" i="49"/>
  <c r="X151" i="49"/>
  <c r="V151" i="49"/>
  <c r="U151" i="49"/>
  <c r="S151" i="49"/>
  <c r="R151" i="49"/>
  <c r="M151" i="49"/>
  <c r="L151" i="49"/>
  <c r="K151" i="49"/>
  <c r="J151" i="49"/>
  <c r="I151" i="49"/>
  <c r="H151" i="49"/>
  <c r="G151" i="49"/>
  <c r="F151" i="49"/>
  <c r="V146" i="49"/>
  <c r="U146" i="49"/>
  <c r="S146" i="49"/>
  <c r="R146" i="49"/>
  <c r="J146" i="49"/>
  <c r="I146" i="49"/>
  <c r="G146" i="49"/>
  <c r="F146" i="49"/>
  <c r="V145" i="49"/>
  <c r="U145" i="49"/>
  <c r="S145" i="49"/>
  <c r="R145" i="49"/>
  <c r="J145" i="49"/>
  <c r="I145" i="49"/>
  <c r="G145" i="49"/>
  <c r="F145" i="49"/>
  <c r="X144" i="49"/>
  <c r="V144" i="49"/>
  <c r="U144" i="49"/>
  <c r="S144" i="49"/>
  <c r="R144" i="49"/>
  <c r="L144" i="49"/>
  <c r="J144" i="49"/>
  <c r="I144" i="49"/>
  <c r="G144" i="49"/>
  <c r="F144" i="49"/>
  <c r="V140" i="49"/>
  <c r="U140" i="49"/>
  <c r="S140" i="49"/>
  <c r="R140" i="49"/>
  <c r="K140" i="49"/>
  <c r="J140" i="49"/>
  <c r="I140" i="49"/>
  <c r="H140" i="49"/>
  <c r="G140" i="49"/>
  <c r="F140" i="49"/>
  <c r="V139" i="49"/>
  <c r="U139" i="49"/>
  <c r="S139" i="49"/>
  <c r="R139" i="49"/>
  <c r="K139" i="49"/>
  <c r="J139" i="49"/>
  <c r="I139" i="49"/>
  <c r="H139" i="49"/>
  <c r="G139" i="49"/>
  <c r="F139" i="49"/>
  <c r="X138" i="49"/>
  <c r="V138" i="49"/>
  <c r="U138" i="49"/>
  <c r="S138" i="49"/>
  <c r="R138" i="49"/>
  <c r="M138" i="49"/>
  <c r="L138" i="49"/>
  <c r="K138" i="49"/>
  <c r="J138" i="49"/>
  <c r="I138" i="49"/>
  <c r="H138" i="49"/>
  <c r="G138" i="49"/>
  <c r="F138" i="49"/>
  <c r="V133" i="49"/>
  <c r="U133" i="49"/>
  <c r="S133" i="49"/>
  <c r="R133" i="49"/>
  <c r="J133" i="49"/>
  <c r="I133" i="49"/>
  <c r="G133" i="49"/>
  <c r="F133" i="49"/>
  <c r="V132" i="49"/>
  <c r="U132" i="49"/>
  <c r="S132" i="49"/>
  <c r="R132" i="49"/>
  <c r="J132" i="49"/>
  <c r="I132" i="49"/>
  <c r="G132" i="49"/>
  <c r="F132" i="49"/>
  <c r="X131" i="49"/>
  <c r="V131" i="49"/>
  <c r="U131" i="49"/>
  <c r="S131" i="49"/>
  <c r="R131" i="49"/>
  <c r="L131" i="49"/>
  <c r="J131" i="49"/>
  <c r="I131" i="49"/>
  <c r="G131" i="49"/>
  <c r="F131" i="49"/>
  <c r="V127" i="49"/>
  <c r="U127" i="49"/>
  <c r="S127" i="49"/>
  <c r="R127" i="49"/>
  <c r="K127" i="49"/>
  <c r="J127" i="49"/>
  <c r="I127" i="49"/>
  <c r="H127" i="49"/>
  <c r="G127" i="49"/>
  <c r="F127" i="49"/>
  <c r="V126" i="49"/>
  <c r="U126" i="49"/>
  <c r="S126" i="49"/>
  <c r="R126" i="49"/>
  <c r="K126" i="49"/>
  <c r="J126" i="49"/>
  <c r="I126" i="49"/>
  <c r="H126" i="49"/>
  <c r="G126" i="49"/>
  <c r="F126" i="49"/>
  <c r="X125" i="49"/>
  <c r="V125" i="49"/>
  <c r="U125" i="49"/>
  <c r="S125" i="49"/>
  <c r="R125" i="49"/>
  <c r="M125" i="49"/>
  <c r="L125" i="49"/>
  <c r="K125" i="49"/>
  <c r="J125" i="49"/>
  <c r="I125" i="49"/>
  <c r="H125" i="49"/>
  <c r="G125" i="49"/>
  <c r="F125" i="49"/>
  <c r="V120" i="49"/>
  <c r="U120" i="49"/>
  <c r="S120" i="49"/>
  <c r="R120" i="49"/>
  <c r="J120" i="49"/>
  <c r="I120" i="49"/>
  <c r="G120" i="49"/>
  <c r="F120" i="49"/>
  <c r="V119" i="49"/>
  <c r="U119" i="49"/>
  <c r="S119" i="49"/>
  <c r="R119" i="49"/>
  <c r="J119" i="49"/>
  <c r="I119" i="49"/>
  <c r="G119" i="49"/>
  <c r="F119" i="49"/>
  <c r="X118" i="49"/>
  <c r="V118" i="49"/>
  <c r="U118" i="49"/>
  <c r="S118" i="49"/>
  <c r="R118" i="49"/>
  <c r="L118" i="49"/>
  <c r="J118" i="49"/>
  <c r="I118" i="49"/>
  <c r="G118" i="49"/>
  <c r="F118" i="49"/>
  <c r="V114" i="49"/>
  <c r="U114" i="49"/>
  <c r="S114" i="49"/>
  <c r="R114" i="49"/>
  <c r="K114" i="49"/>
  <c r="J114" i="49"/>
  <c r="I114" i="49"/>
  <c r="H114" i="49"/>
  <c r="G114" i="49"/>
  <c r="F114" i="49"/>
  <c r="V113" i="49"/>
  <c r="U113" i="49"/>
  <c r="S113" i="49"/>
  <c r="R113" i="49"/>
  <c r="K113" i="49"/>
  <c r="J113" i="49"/>
  <c r="I113" i="49"/>
  <c r="H113" i="49"/>
  <c r="G113" i="49"/>
  <c r="F113" i="49"/>
  <c r="X112" i="49"/>
  <c r="V112" i="49"/>
  <c r="U112" i="49"/>
  <c r="S112" i="49"/>
  <c r="R112" i="49"/>
  <c r="M112" i="49"/>
  <c r="L112" i="49"/>
  <c r="K112" i="49"/>
  <c r="J112" i="49"/>
  <c r="I112" i="49"/>
  <c r="H112" i="49"/>
  <c r="G112" i="49"/>
  <c r="F112" i="49"/>
  <c r="V107" i="49"/>
  <c r="U107" i="49"/>
  <c r="S107" i="49"/>
  <c r="R107" i="49"/>
  <c r="J107" i="49"/>
  <c r="I107" i="49"/>
  <c r="G107" i="49"/>
  <c r="F107" i="49"/>
  <c r="V106" i="49"/>
  <c r="U106" i="49"/>
  <c r="S106" i="49"/>
  <c r="R106" i="49"/>
  <c r="J106" i="49"/>
  <c r="I106" i="49"/>
  <c r="G106" i="49"/>
  <c r="F106" i="49"/>
  <c r="X105" i="49"/>
  <c r="V105" i="49"/>
  <c r="U105" i="49"/>
  <c r="S105" i="49"/>
  <c r="R105" i="49"/>
  <c r="L105" i="49"/>
  <c r="J105" i="49"/>
  <c r="I105" i="49"/>
  <c r="G105" i="49"/>
  <c r="F105" i="49"/>
  <c r="V101" i="49"/>
  <c r="U101" i="49"/>
  <c r="S101" i="49"/>
  <c r="R101" i="49"/>
  <c r="K101" i="49"/>
  <c r="J101" i="49"/>
  <c r="I101" i="49"/>
  <c r="H101" i="49"/>
  <c r="G101" i="49"/>
  <c r="F101" i="49"/>
  <c r="V100" i="49"/>
  <c r="U100" i="49"/>
  <c r="S100" i="49"/>
  <c r="R100" i="49"/>
  <c r="K100" i="49"/>
  <c r="J100" i="49"/>
  <c r="I100" i="49"/>
  <c r="H100" i="49"/>
  <c r="G100" i="49"/>
  <c r="F100" i="49"/>
  <c r="X99" i="49"/>
  <c r="V99" i="49"/>
  <c r="U99" i="49"/>
  <c r="S99" i="49"/>
  <c r="R99" i="49"/>
  <c r="M99" i="49"/>
  <c r="L99" i="49"/>
  <c r="K99" i="49"/>
  <c r="J99" i="49"/>
  <c r="I99" i="49"/>
  <c r="H99" i="49"/>
  <c r="G99" i="49"/>
  <c r="F99" i="49"/>
  <c r="V94" i="49"/>
  <c r="U94" i="49"/>
  <c r="S94" i="49"/>
  <c r="R94" i="49"/>
  <c r="J94" i="49"/>
  <c r="I94" i="49"/>
  <c r="G94" i="49"/>
  <c r="F94" i="49"/>
  <c r="V93" i="49"/>
  <c r="U93" i="49"/>
  <c r="S93" i="49"/>
  <c r="R93" i="49"/>
  <c r="J93" i="49"/>
  <c r="I93" i="49"/>
  <c r="G93" i="49"/>
  <c r="F93" i="49"/>
  <c r="X92" i="49"/>
  <c r="V92" i="49"/>
  <c r="U92" i="49"/>
  <c r="S92" i="49"/>
  <c r="R92" i="49"/>
  <c r="L92" i="49"/>
  <c r="J92" i="49"/>
  <c r="I92" i="49"/>
  <c r="G92" i="49"/>
  <c r="F92" i="49"/>
  <c r="V88" i="49"/>
  <c r="U88" i="49"/>
  <c r="S88" i="49"/>
  <c r="R88" i="49"/>
  <c r="K88" i="49"/>
  <c r="J88" i="49"/>
  <c r="I88" i="49"/>
  <c r="H88" i="49"/>
  <c r="G88" i="49"/>
  <c r="F88" i="49"/>
  <c r="V87" i="49"/>
  <c r="U87" i="49"/>
  <c r="S87" i="49"/>
  <c r="R87" i="49"/>
  <c r="K87" i="49"/>
  <c r="J87" i="49"/>
  <c r="I87" i="49"/>
  <c r="H87" i="49"/>
  <c r="G87" i="49"/>
  <c r="F87" i="49"/>
  <c r="X86" i="49"/>
  <c r="V86" i="49"/>
  <c r="U86" i="49"/>
  <c r="S86" i="49"/>
  <c r="R86" i="49"/>
  <c r="M86" i="49"/>
  <c r="L86" i="49"/>
  <c r="K86" i="49"/>
  <c r="J86" i="49"/>
  <c r="I86" i="49"/>
  <c r="H86" i="49"/>
  <c r="G86" i="49"/>
  <c r="F86" i="49"/>
  <c r="V81" i="49"/>
  <c r="U81" i="49"/>
  <c r="S81" i="49"/>
  <c r="R81" i="49"/>
  <c r="J81" i="49"/>
  <c r="I81" i="49"/>
  <c r="G81" i="49"/>
  <c r="F81" i="49"/>
  <c r="V80" i="49"/>
  <c r="U80" i="49"/>
  <c r="S80" i="49"/>
  <c r="R80" i="49"/>
  <c r="J80" i="49"/>
  <c r="I80" i="49"/>
  <c r="G80" i="49"/>
  <c r="F80" i="49"/>
  <c r="X79" i="49"/>
  <c r="V79" i="49"/>
  <c r="U79" i="49"/>
  <c r="S79" i="49"/>
  <c r="R79" i="49"/>
  <c r="L79" i="49"/>
  <c r="J79" i="49"/>
  <c r="I79" i="49"/>
  <c r="G79" i="49"/>
  <c r="F79" i="49"/>
  <c r="V75" i="49"/>
  <c r="U75" i="49"/>
  <c r="S75" i="49"/>
  <c r="R75" i="49"/>
  <c r="K75" i="49"/>
  <c r="J75" i="49"/>
  <c r="I75" i="49"/>
  <c r="H75" i="49"/>
  <c r="G75" i="49"/>
  <c r="F75" i="49"/>
  <c r="V74" i="49"/>
  <c r="U74" i="49"/>
  <c r="S74" i="49"/>
  <c r="R74" i="49"/>
  <c r="K74" i="49"/>
  <c r="J74" i="49"/>
  <c r="I74" i="49"/>
  <c r="H74" i="49"/>
  <c r="G74" i="49"/>
  <c r="F74" i="49"/>
  <c r="X73" i="49"/>
  <c r="V73" i="49"/>
  <c r="U73" i="49"/>
  <c r="S73" i="49"/>
  <c r="R73" i="49"/>
  <c r="M73" i="49"/>
  <c r="L73" i="49"/>
  <c r="K73" i="49"/>
  <c r="J73" i="49"/>
  <c r="I73" i="49"/>
  <c r="H73" i="49"/>
  <c r="G73" i="49"/>
  <c r="F73" i="49"/>
  <c r="V263" i="34"/>
  <c r="U263" i="34"/>
  <c r="S263" i="34"/>
  <c r="R263" i="34"/>
  <c r="J263" i="34"/>
  <c r="I263" i="34"/>
  <c r="G263" i="34"/>
  <c r="F263" i="34"/>
  <c r="V262" i="34"/>
  <c r="U262" i="34"/>
  <c r="S262" i="34"/>
  <c r="R262" i="34"/>
  <c r="J262" i="34"/>
  <c r="I262" i="34"/>
  <c r="G262" i="34"/>
  <c r="F262" i="34"/>
  <c r="X261" i="34"/>
  <c r="V261" i="34"/>
  <c r="U261" i="34"/>
  <c r="S261" i="34"/>
  <c r="R261" i="34"/>
  <c r="L261" i="34"/>
  <c r="J261" i="34"/>
  <c r="I261" i="34"/>
  <c r="G261" i="34"/>
  <c r="F261" i="34"/>
  <c r="V257" i="34"/>
  <c r="U257" i="34"/>
  <c r="S257" i="34"/>
  <c r="R257" i="34"/>
  <c r="K257" i="34"/>
  <c r="J257" i="34"/>
  <c r="I257" i="34"/>
  <c r="H257" i="34"/>
  <c r="G257" i="34"/>
  <c r="F257" i="34"/>
  <c r="V256" i="34"/>
  <c r="U256" i="34"/>
  <c r="S256" i="34"/>
  <c r="R256" i="34"/>
  <c r="K256" i="34"/>
  <c r="J256" i="34"/>
  <c r="I256" i="34"/>
  <c r="H256" i="34"/>
  <c r="G256" i="34"/>
  <c r="F256" i="34"/>
  <c r="X255" i="34"/>
  <c r="V255" i="34"/>
  <c r="U255" i="34"/>
  <c r="S255" i="34"/>
  <c r="R255" i="34"/>
  <c r="M255" i="34"/>
  <c r="L255" i="34"/>
  <c r="K255" i="34"/>
  <c r="J255" i="34"/>
  <c r="I255" i="34"/>
  <c r="H255" i="34"/>
  <c r="G255" i="34"/>
  <c r="F255" i="34"/>
  <c r="V250" i="34"/>
  <c r="U250" i="34"/>
  <c r="S250" i="34"/>
  <c r="R250" i="34"/>
  <c r="J250" i="34"/>
  <c r="I250" i="34"/>
  <c r="G250" i="34"/>
  <c r="F250" i="34"/>
  <c r="V249" i="34"/>
  <c r="U249" i="34"/>
  <c r="S249" i="34"/>
  <c r="R249" i="34"/>
  <c r="J249" i="34"/>
  <c r="I249" i="34"/>
  <c r="G249" i="34"/>
  <c r="F249" i="34"/>
  <c r="X248" i="34"/>
  <c r="V248" i="34"/>
  <c r="U248" i="34"/>
  <c r="S248" i="34"/>
  <c r="R248" i="34"/>
  <c r="L248" i="34"/>
  <c r="J248" i="34"/>
  <c r="I248" i="34"/>
  <c r="G248" i="34"/>
  <c r="F248" i="34"/>
  <c r="V244" i="34"/>
  <c r="U244" i="34"/>
  <c r="S244" i="34"/>
  <c r="R244" i="34"/>
  <c r="K244" i="34"/>
  <c r="J244" i="34"/>
  <c r="I244" i="34"/>
  <c r="H244" i="34"/>
  <c r="G244" i="34"/>
  <c r="F244" i="34"/>
  <c r="V243" i="34"/>
  <c r="U243" i="34"/>
  <c r="S243" i="34"/>
  <c r="R243" i="34"/>
  <c r="K243" i="34"/>
  <c r="J243" i="34"/>
  <c r="I243" i="34"/>
  <c r="H243" i="34"/>
  <c r="G243" i="34"/>
  <c r="F243" i="34"/>
  <c r="X242" i="34"/>
  <c r="V242" i="34"/>
  <c r="U242" i="34"/>
  <c r="S242" i="34"/>
  <c r="R242" i="34"/>
  <c r="M242" i="34"/>
  <c r="L242" i="34"/>
  <c r="K242" i="34"/>
  <c r="J242" i="34"/>
  <c r="I242" i="34"/>
  <c r="H242" i="34"/>
  <c r="G242" i="34"/>
  <c r="F242" i="34"/>
  <c r="V237" i="34"/>
  <c r="U237" i="34"/>
  <c r="S237" i="34"/>
  <c r="R237" i="34"/>
  <c r="J237" i="34"/>
  <c r="I237" i="34"/>
  <c r="G237" i="34"/>
  <c r="F237" i="34"/>
  <c r="V236" i="34"/>
  <c r="U236" i="34"/>
  <c r="S236" i="34"/>
  <c r="R236" i="34"/>
  <c r="J236" i="34"/>
  <c r="I236" i="34"/>
  <c r="G236" i="34"/>
  <c r="F236" i="34"/>
  <c r="X235" i="34"/>
  <c r="V235" i="34"/>
  <c r="U235" i="34"/>
  <c r="S235" i="34"/>
  <c r="R235" i="34"/>
  <c r="L235" i="34"/>
  <c r="J235" i="34"/>
  <c r="I235" i="34"/>
  <c r="G235" i="34"/>
  <c r="F235" i="34"/>
  <c r="V231" i="34"/>
  <c r="U231" i="34"/>
  <c r="S231" i="34"/>
  <c r="R231" i="34"/>
  <c r="K231" i="34"/>
  <c r="J231" i="34"/>
  <c r="I231" i="34"/>
  <c r="H231" i="34"/>
  <c r="G231" i="34"/>
  <c r="F231" i="34"/>
  <c r="V230" i="34"/>
  <c r="U230" i="34"/>
  <c r="S230" i="34"/>
  <c r="R230" i="34"/>
  <c r="K230" i="34"/>
  <c r="J230" i="34"/>
  <c r="I230" i="34"/>
  <c r="H230" i="34"/>
  <c r="G230" i="34"/>
  <c r="F230" i="34"/>
  <c r="X229" i="34"/>
  <c r="V229" i="34"/>
  <c r="U229" i="34"/>
  <c r="S229" i="34"/>
  <c r="R229" i="34"/>
  <c r="M229" i="34"/>
  <c r="L229" i="34"/>
  <c r="K229" i="34"/>
  <c r="J229" i="34"/>
  <c r="I229" i="34"/>
  <c r="H229" i="34"/>
  <c r="G229" i="34"/>
  <c r="F229" i="34"/>
  <c r="V224" i="34"/>
  <c r="U224" i="34"/>
  <c r="S224" i="34"/>
  <c r="R224" i="34"/>
  <c r="J224" i="34"/>
  <c r="I224" i="34"/>
  <c r="G224" i="34"/>
  <c r="F224" i="34"/>
  <c r="V223" i="34"/>
  <c r="U223" i="34"/>
  <c r="S223" i="34"/>
  <c r="R223" i="34"/>
  <c r="J223" i="34"/>
  <c r="I223" i="34"/>
  <c r="G223" i="34"/>
  <c r="F223" i="34"/>
  <c r="X222" i="34"/>
  <c r="V222" i="34"/>
  <c r="U222" i="34"/>
  <c r="S222" i="34"/>
  <c r="R222" i="34"/>
  <c r="L222" i="34"/>
  <c r="J222" i="34"/>
  <c r="I222" i="34"/>
  <c r="G222" i="34"/>
  <c r="F222" i="34"/>
  <c r="V218" i="34"/>
  <c r="U218" i="34"/>
  <c r="S218" i="34"/>
  <c r="R218" i="34"/>
  <c r="K218" i="34"/>
  <c r="J218" i="34"/>
  <c r="I218" i="34"/>
  <c r="H218" i="34"/>
  <c r="G218" i="34"/>
  <c r="F218" i="34"/>
  <c r="V217" i="34"/>
  <c r="U217" i="34"/>
  <c r="S217" i="34"/>
  <c r="R217" i="34"/>
  <c r="K217" i="34"/>
  <c r="J217" i="34"/>
  <c r="I217" i="34"/>
  <c r="H217" i="34"/>
  <c r="G217" i="34"/>
  <c r="F217" i="34"/>
  <c r="X216" i="34"/>
  <c r="V216" i="34"/>
  <c r="U216" i="34"/>
  <c r="S216" i="34"/>
  <c r="R216" i="34"/>
  <c r="M216" i="34"/>
  <c r="L216" i="34"/>
  <c r="K216" i="34"/>
  <c r="J216" i="34"/>
  <c r="I216" i="34"/>
  <c r="H216" i="34"/>
  <c r="G216" i="34"/>
  <c r="F216" i="34"/>
  <c r="V211" i="34"/>
  <c r="U211" i="34"/>
  <c r="S211" i="34"/>
  <c r="R211" i="34"/>
  <c r="J211" i="34"/>
  <c r="I211" i="34"/>
  <c r="G211" i="34"/>
  <c r="F211" i="34"/>
  <c r="V210" i="34"/>
  <c r="U210" i="34"/>
  <c r="S210" i="34"/>
  <c r="R210" i="34"/>
  <c r="J210" i="34"/>
  <c r="I210" i="34"/>
  <c r="G210" i="34"/>
  <c r="F210" i="34"/>
  <c r="X209" i="34"/>
  <c r="V209" i="34"/>
  <c r="U209" i="34"/>
  <c r="S209" i="34"/>
  <c r="R209" i="34"/>
  <c r="L209" i="34"/>
  <c r="J209" i="34"/>
  <c r="I209" i="34"/>
  <c r="G209" i="34"/>
  <c r="F209" i="34"/>
  <c r="V205" i="34"/>
  <c r="U205" i="34"/>
  <c r="S205" i="34"/>
  <c r="R205" i="34"/>
  <c r="K205" i="34"/>
  <c r="J205" i="34"/>
  <c r="I205" i="34"/>
  <c r="H205" i="34"/>
  <c r="G205" i="34"/>
  <c r="F205" i="34"/>
  <c r="V204" i="34"/>
  <c r="U204" i="34"/>
  <c r="S204" i="34"/>
  <c r="R204" i="34"/>
  <c r="K204" i="34"/>
  <c r="J204" i="34"/>
  <c r="I204" i="34"/>
  <c r="H204" i="34"/>
  <c r="G204" i="34"/>
  <c r="F204" i="34"/>
  <c r="X203" i="34"/>
  <c r="V203" i="34"/>
  <c r="U203" i="34"/>
  <c r="S203" i="34"/>
  <c r="R203" i="34"/>
  <c r="M203" i="34"/>
  <c r="L203" i="34"/>
  <c r="K203" i="34"/>
  <c r="J203" i="34"/>
  <c r="I203" i="34"/>
  <c r="H203" i="34"/>
  <c r="G203" i="34"/>
  <c r="F203" i="34"/>
  <c r="V198" i="34"/>
  <c r="U198" i="34"/>
  <c r="S198" i="34"/>
  <c r="R198" i="34"/>
  <c r="J198" i="34"/>
  <c r="I198" i="34"/>
  <c r="G198" i="34"/>
  <c r="F198" i="34"/>
  <c r="V197" i="34"/>
  <c r="U197" i="34"/>
  <c r="S197" i="34"/>
  <c r="R197" i="34"/>
  <c r="J197" i="34"/>
  <c r="I197" i="34"/>
  <c r="G197" i="34"/>
  <c r="F197" i="34"/>
  <c r="X196" i="34"/>
  <c r="V196" i="34"/>
  <c r="U196" i="34"/>
  <c r="S196" i="34"/>
  <c r="R196" i="34"/>
  <c r="L196" i="34"/>
  <c r="J196" i="34"/>
  <c r="I196" i="34"/>
  <c r="G196" i="34"/>
  <c r="F196" i="34"/>
  <c r="V192" i="34"/>
  <c r="U192" i="34"/>
  <c r="S192" i="34"/>
  <c r="R192" i="34"/>
  <c r="K192" i="34"/>
  <c r="J192" i="34"/>
  <c r="I192" i="34"/>
  <c r="H192" i="34"/>
  <c r="G192" i="34"/>
  <c r="F192" i="34"/>
  <c r="V191" i="34"/>
  <c r="U191" i="34"/>
  <c r="S191" i="34"/>
  <c r="R191" i="34"/>
  <c r="K191" i="34"/>
  <c r="J191" i="34"/>
  <c r="I191" i="34"/>
  <c r="H191" i="34"/>
  <c r="G191" i="34"/>
  <c r="F191" i="34"/>
  <c r="X190" i="34"/>
  <c r="V190" i="34"/>
  <c r="U190" i="34"/>
  <c r="S190" i="34"/>
  <c r="R190" i="34"/>
  <c r="M190" i="34"/>
  <c r="L190" i="34"/>
  <c r="K190" i="34"/>
  <c r="J190" i="34"/>
  <c r="I190" i="34"/>
  <c r="H190" i="34"/>
  <c r="G190" i="34"/>
  <c r="F190" i="34"/>
  <c r="V185" i="34"/>
  <c r="U185" i="34"/>
  <c r="S185" i="34"/>
  <c r="R185" i="34"/>
  <c r="J185" i="34"/>
  <c r="I185" i="34"/>
  <c r="G185" i="34"/>
  <c r="F185" i="34"/>
  <c r="V184" i="34"/>
  <c r="U184" i="34"/>
  <c r="S184" i="34"/>
  <c r="R184" i="34"/>
  <c r="J184" i="34"/>
  <c r="I184" i="34"/>
  <c r="G184" i="34"/>
  <c r="F184" i="34"/>
  <c r="X183" i="34"/>
  <c r="V183" i="34"/>
  <c r="U183" i="34"/>
  <c r="S183" i="34"/>
  <c r="R183" i="34"/>
  <c r="L183" i="34"/>
  <c r="J183" i="34"/>
  <c r="I183" i="34"/>
  <c r="G183" i="34"/>
  <c r="F183" i="34"/>
  <c r="V179" i="34"/>
  <c r="U179" i="34"/>
  <c r="S179" i="34"/>
  <c r="R179" i="34"/>
  <c r="K179" i="34"/>
  <c r="J179" i="34"/>
  <c r="I179" i="34"/>
  <c r="H179" i="34"/>
  <c r="G179" i="34"/>
  <c r="F179" i="34"/>
  <c r="V178" i="34"/>
  <c r="U178" i="34"/>
  <c r="S178" i="34"/>
  <c r="R178" i="34"/>
  <c r="K178" i="34"/>
  <c r="J178" i="34"/>
  <c r="I178" i="34"/>
  <c r="H178" i="34"/>
  <c r="G178" i="34"/>
  <c r="F178" i="34"/>
  <c r="X177" i="34"/>
  <c r="V177" i="34"/>
  <c r="U177" i="34"/>
  <c r="S177" i="34"/>
  <c r="R177" i="34"/>
  <c r="M177" i="34"/>
  <c r="L177" i="34"/>
  <c r="K177" i="34"/>
  <c r="J177" i="34"/>
  <c r="I177" i="34"/>
  <c r="H177" i="34"/>
  <c r="G177" i="34"/>
  <c r="F177" i="34"/>
  <c r="V172" i="34"/>
  <c r="U172" i="34"/>
  <c r="S172" i="34"/>
  <c r="R172" i="34"/>
  <c r="J172" i="34"/>
  <c r="I172" i="34"/>
  <c r="G172" i="34"/>
  <c r="F172" i="34"/>
  <c r="V171" i="34"/>
  <c r="U171" i="34"/>
  <c r="S171" i="34"/>
  <c r="R171" i="34"/>
  <c r="J171" i="34"/>
  <c r="I171" i="34"/>
  <c r="G171" i="34"/>
  <c r="F171" i="34"/>
  <c r="X170" i="34"/>
  <c r="V170" i="34"/>
  <c r="U170" i="34"/>
  <c r="S170" i="34"/>
  <c r="R170" i="34"/>
  <c r="L170" i="34"/>
  <c r="J170" i="34"/>
  <c r="I170" i="34"/>
  <c r="G170" i="34"/>
  <c r="F170" i="34"/>
  <c r="V166" i="34"/>
  <c r="U166" i="34"/>
  <c r="S166" i="34"/>
  <c r="R166" i="34"/>
  <c r="K166" i="34"/>
  <c r="J166" i="34"/>
  <c r="I166" i="34"/>
  <c r="H166" i="34"/>
  <c r="G166" i="34"/>
  <c r="F166" i="34"/>
  <c r="V165" i="34"/>
  <c r="U165" i="34"/>
  <c r="S165" i="34"/>
  <c r="R165" i="34"/>
  <c r="K165" i="34"/>
  <c r="J165" i="34"/>
  <c r="I165" i="34"/>
  <c r="H165" i="34"/>
  <c r="G165" i="34"/>
  <c r="F165" i="34"/>
  <c r="X164" i="34"/>
  <c r="V164" i="34"/>
  <c r="U164" i="34"/>
  <c r="S164" i="34"/>
  <c r="R164" i="34"/>
  <c r="M164" i="34"/>
  <c r="L164" i="34"/>
  <c r="K164" i="34"/>
  <c r="J164" i="34"/>
  <c r="I164" i="34"/>
  <c r="H164" i="34"/>
  <c r="G164" i="34"/>
  <c r="F164" i="34"/>
  <c r="V159" i="34"/>
  <c r="U159" i="34"/>
  <c r="S159" i="34"/>
  <c r="R159" i="34"/>
  <c r="J159" i="34"/>
  <c r="I159" i="34"/>
  <c r="G159" i="34"/>
  <c r="F159" i="34"/>
  <c r="V158" i="34"/>
  <c r="U158" i="34"/>
  <c r="S158" i="34"/>
  <c r="R158" i="34"/>
  <c r="J158" i="34"/>
  <c r="I158" i="34"/>
  <c r="G158" i="34"/>
  <c r="F158" i="34"/>
  <c r="X157" i="34"/>
  <c r="V157" i="34"/>
  <c r="U157" i="34"/>
  <c r="S157" i="34"/>
  <c r="R157" i="34"/>
  <c r="L157" i="34"/>
  <c r="J157" i="34"/>
  <c r="I157" i="34"/>
  <c r="G157" i="34"/>
  <c r="F157" i="34"/>
  <c r="V153" i="34"/>
  <c r="U153" i="34"/>
  <c r="S153" i="34"/>
  <c r="R153" i="34"/>
  <c r="K153" i="34"/>
  <c r="J153" i="34"/>
  <c r="I153" i="34"/>
  <c r="H153" i="34"/>
  <c r="G153" i="34"/>
  <c r="F153" i="34"/>
  <c r="V152" i="34"/>
  <c r="U152" i="34"/>
  <c r="S152" i="34"/>
  <c r="R152" i="34"/>
  <c r="K152" i="34"/>
  <c r="J152" i="34"/>
  <c r="I152" i="34"/>
  <c r="H152" i="34"/>
  <c r="G152" i="34"/>
  <c r="F152" i="34"/>
  <c r="X151" i="34"/>
  <c r="V151" i="34"/>
  <c r="U151" i="34"/>
  <c r="S151" i="34"/>
  <c r="R151" i="34"/>
  <c r="M151" i="34"/>
  <c r="L151" i="34"/>
  <c r="K151" i="34"/>
  <c r="J151" i="34"/>
  <c r="I151" i="34"/>
  <c r="H151" i="34"/>
  <c r="G151" i="34"/>
  <c r="F151" i="34"/>
  <c r="V146" i="34"/>
  <c r="U146" i="34"/>
  <c r="S146" i="34"/>
  <c r="R146" i="34"/>
  <c r="J146" i="34"/>
  <c r="I146" i="34"/>
  <c r="G146" i="34"/>
  <c r="F146" i="34"/>
  <c r="V145" i="34"/>
  <c r="U145" i="34"/>
  <c r="S145" i="34"/>
  <c r="R145" i="34"/>
  <c r="J145" i="34"/>
  <c r="I145" i="34"/>
  <c r="G145" i="34"/>
  <c r="F145" i="34"/>
  <c r="X144" i="34"/>
  <c r="V144" i="34"/>
  <c r="U144" i="34"/>
  <c r="S144" i="34"/>
  <c r="R144" i="34"/>
  <c r="L144" i="34"/>
  <c r="J144" i="34"/>
  <c r="I144" i="34"/>
  <c r="G144" i="34"/>
  <c r="F144" i="34"/>
  <c r="V140" i="34"/>
  <c r="U140" i="34"/>
  <c r="S140" i="34"/>
  <c r="R140" i="34"/>
  <c r="K140" i="34"/>
  <c r="J140" i="34"/>
  <c r="I140" i="34"/>
  <c r="H140" i="34"/>
  <c r="G140" i="34"/>
  <c r="F140" i="34"/>
  <c r="V139" i="34"/>
  <c r="U139" i="34"/>
  <c r="S139" i="34"/>
  <c r="R139" i="34"/>
  <c r="K139" i="34"/>
  <c r="J139" i="34"/>
  <c r="I139" i="34"/>
  <c r="H139" i="34"/>
  <c r="G139" i="34"/>
  <c r="F139" i="34"/>
  <c r="X138" i="34"/>
  <c r="V138" i="34"/>
  <c r="U138" i="34"/>
  <c r="S138" i="34"/>
  <c r="R138" i="34"/>
  <c r="M138" i="34"/>
  <c r="L138" i="34"/>
  <c r="K138" i="34"/>
  <c r="J138" i="34"/>
  <c r="I138" i="34"/>
  <c r="H138" i="34"/>
  <c r="G138" i="34"/>
  <c r="F138" i="34"/>
  <c r="V133" i="34"/>
  <c r="U133" i="34"/>
  <c r="S133" i="34"/>
  <c r="R133" i="34"/>
  <c r="J133" i="34"/>
  <c r="I133" i="34"/>
  <c r="G133" i="34"/>
  <c r="F133" i="34"/>
  <c r="V132" i="34"/>
  <c r="U132" i="34"/>
  <c r="S132" i="34"/>
  <c r="R132" i="34"/>
  <c r="J132" i="34"/>
  <c r="I132" i="34"/>
  <c r="G132" i="34"/>
  <c r="F132" i="34"/>
  <c r="X131" i="34"/>
  <c r="V131" i="34"/>
  <c r="U131" i="34"/>
  <c r="S131" i="34"/>
  <c r="R131" i="34"/>
  <c r="L131" i="34"/>
  <c r="J131" i="34"/>
  <c r="I131" i="34"/>
  <c r="G131" i="34"/>
  <c r="F131" i="34"/>
  <c r="V127" i="34"/>
  <c r="U127" i="34"/>
  <c r="S127" i="34"/>
  <c r="R127" i="34"/>
  <c r="K127" i="34"/>
  <c r="J127" i="34"/>
  <c r="I127" i="34"/>
  <c r="H127" i="34"/>
  <c r="G127" i="34"/>
  <c r="F127" i="34"/>
  <c r="V126" i="34"/>
  <c r="U126" i="34"/>
  <c r="S126" i="34"/>
  <c r="R126" i="34"/>
  <c r="K126" i="34"/>
  <c r="J126" i="34"/>
  <c r="I126" i="34"/>
  <c r="H126" i="34"/>
  <c r="G126" i="34"/>
  <c r="F126" i="34"/>
  <c r="X125" i="34"/>
  <c r="V125" i="34"/>
  <c r="U125" i="34"/>
  <c r="S125" i="34"/>
  <c r="R125" i="34"/>
  <c r="M125" i="34"/>
  <c r="L125" i="34"/>
  <c r="K125" i="34"/>
  <c r="J125" i="34"/>
  <c r="I125" i="34"/>
  <c r="H125" i="34"/>
  <c r="G125" i="34"/>
  <c r="F125" i="34"/>
  <c r="V120" i="34"/>
  <c r="U120" i="34"/>
  <c r="S120" i="34"/>
  <c r="R120" i="34"/>
  <c r="J120" i="34"/>
  <c r="I120" i="34"/>
  <c r="G120" i="34"/>
  <c r="F120" i="34"/>
  <c r="V119" i="34"/>
  <c r="U119" i="34"/>
  <c r="S119" i="34"/>
  <c r="R119" i="34"/>
  <c r="J119" i="34"/>
  <c r="I119" i="34"/>
  <c r="G119" i="34"/>
  <c r="F119" i="34"/>
  <c r="X118" i="34"/>
  <c r="V118" i="34"/>
  <c r="U118" i="34"/>
  <c r="S118" i="34"/>
  <c r="R118" i="34"/>
  <c r="L118" i="34"/>
  <c r="J118" i="34"/>
  <c r="I118" i="34"/>
  <c r="G118" i="34"/>
  <c r="F118" i="34"/>
  <c r="V114" i="34"/>
  <c r="U114" i="34"/>
  <c r="S114" i="34"/>
  <c r="R114" i="34"/>
  <c r="K114" i="34"/>
  <c r="J114" i="34"/>
  <c r="I114" i="34"/>
  <c r="H114" i="34"/>
  <c r="G114" i="34"/>
  <c r="F114" i="34"/>
  <c r="V113" i="34"/>
  <c r="U113" i="34"/>
  <c r="S113" i="34"/>
  <c r="R113" i="34"/>
  <c r="K113" i="34"/>
  <c r="J113" i="34"/>
  <c r="I113" i="34"/>
  <c r="H113" i="34"/>
  <c r="G113" i="34"/>
  <c r="F113" i="34"/>
  <c r="X112" i="34"/>
  <c r="V112" i="34"/>
  <c r="U112" i="34"/>
  <c r="S112" i="34"/>
  <c r="R112" i="34"/>
  <c r="M112" i="34"/>
  <c r="L112" i="34"/>
  <c r="K112" i="34"/>
  <c r="J112" i="34"/>
  <c r="I112" i="34"/>
  <c r="H112" i="34"/>
  <c r="G112" i="34"/>
  <c r="F112" i="34"/>
  <c r="V107" i="34"/>
  <c r="U107" i="34"/>
  <c r="S107" i="34"/>
  <c r="R107" i="34"/>
  <c r="J107" i="34"/>
  <c r="I107" i="34"/>
  <c r="G107" i="34"/>
  <c r="F107" i="34"/>
  <c r="V106" i="34"/>
  <c r="U106" i="34"/>
  <c r="S106" i="34"/>
  <c r="R106" i="34"/>
  <c r="J106" i="34"/>
  <c r="I106" i="34"/>
  <c r="G106" i="34"/>
  <c r="F106" i="34"/>
  <c r="X105" i="34"/>
  <c r="V105" i="34"/>
  <c r="U105" i="34"/>
  <c r="S105" i="34"/>
  <c r="R105" i="34"/>
  <c r="L105" i="34"/>
  <c r="J105" i="34"/>
  <c r="I105" i="34"/>
  <c r="G105" i="34"/>
  <c r="F105" i="34"/>
  <c r="V101" i="34"/>
  <c r="U101" i="34"/>
  <c r="S101" i="34"/>
  <c r="R101" i="34"/>
  <c r="K101" i="34"/>
  <c r="J101" i="34"/>
  <c r="I101" i="34"/>
  <c r="H101" i="34"/>
  <c r="G101" i="34"/>
  <c r="F101" i="34"/>
  <c r="V100" i="34"/>
  <c r="U100" i="34"/>
  <c r="S100" i="34"/>
  <c r="R100" i="34"/>
  <c r="K100" i="34"/>
  <c r="J100" i="34"/>
  <c r="I100" i="34"/>
  <c r="H100" i="34"/>
  <c r="G100" i="34"/>
  <c r="F100" i="34"/>
  <c r="X99" i="34"/>
  <c r="V99" i="34"/>
  <c r="U99" i="34"/>
  <c r="S99" i="34"/>
  <c r="R99" i="34"/>
  <c r="M99" i="34"/>
  <c r="L99" i="34"/>
  <c r="K99" i="34"/>
  <c r="J99" i="34"/>
  <c r="I99" i="34"/>
  <c r="H99" i="34"/>
  <c r="G99" i="34"/>
  <c r="F99" i="34"/>
  <c r="V94" i="34"/>
  <c r="U94" i="34"/>
  <c r="S94" i="34"/>
  <c r="R94" i="34"/>
  <c r="J94" i="34"/>
  <c r="I94" i="34"/>
  <c r="G94" i="34"/>
  <c r="F94" i="34"/>
  <c r="V93" i="34"/>
  <c r="U93" i="34"/>
  <c r="S93" i="34"/>
  <c r="R93" i="34"/>
  <c r="J93" i="34"/>
  <c r="I93" i="34"/>
  <c r="G93" i="34"/>
  <c r="F93" i="34"/>
  <c r="X92" i="34"/>
  <c r="V92" i="34"/>
  <c r="U92" i="34"/>
  <c r="S92" i="34"/>
  <c r="R92" i="34"/>
  <c r="L92" i="34"/>
  <c r="J92" i="34"/>
  <c r="I92" i="34"/>
  <c r="G92" i="34"/>
  <c r="F92" i="34"/>
  <c r="V88" i="34"/>
  <c r="U88" i="34"/>
  <c r="S88" i="34"/>
  <c r="R88" i="34"/>
  <c r="K88" i="34"/>
  <c r="J88" i="34"/>
  <c r="I88" i="34"/>
  <c r="H88" i="34"/>
  <c r="G88" i="34"/>
  <c r="F88" i="34"/>
  <c r="V87" i="34"/>
  <c r="U87" i="34"/>
  <c r="S87" i="34"/>
  <c r="R87" i="34"/>
  <c r="K87" i="34"/>
  <c r="J87" i="34"/>
  <c r="I87" i="34"/>
  <c r="H87" i="34"/>
  <c r="G87" i="34"/>
  <c r="F87" i="34"/>
  <c r="X86" i="34"/>
  <c r="V86" i="34"/>
  <c r="U86" i="34"/>
  <c r="S86" i="34"/>
  <c r="R86" i="34"/>
  <c r="M86" i="34"/>
  <c r="L86" i="34"/>
  <c r="K86" i="34"/>
  <c r="J86" i="34"/>
  <c r="I86" i="34"/>
  <c r="H86" i="34"/>
  <c r="G86" i="34"/>
  <c r="F86" i="34"/>
  <c r="V81" i="34"/>
  <c r="U81" i="34"/>
  <c r="S81" i="34"/>
  <c r="R81" i="34"/>
  <c r="J81" i="34"/>
  <c r="I81" i="34"/>
  <c r="G81" i="34"/>
  <c r="F81" i="34"/>
  <c r="V80" i="34"/>
  <c r="U80" i="34"/>
  <c r="S80" i="34"/>
  <c r="R80" i="34"/>
  <c r="J80" i="34"/>
  <c r="I80" i="34"/>
  <c r="G80" i="34"/>
  <c r="F80" i="34"/>
  <c r="X79" i="34"/>
  <c r="V79" i="34"/>
  <c r="U79" i="34"/>
  <c r="S79" i="34"/>
  <c r="R79" i="34"/>
  <c r="L79" i="34"/>
  <c r="J79" i="34"/>
  <c r="I79" i="34"/>
  <c r="G79" i="34"/>
  <c r="F79" i="34"/>
  <c r="V75" i="34"/>
  <c r="U75" i="34"/>
  <c r="S75" i="34"/>
  <c r="R75" i="34"/>
  <c r="K75" i="34"/>
  <c r="J75" i="34"/>
  <c r="I75" i="34"/>
  <c r="H75" i="34"/>
  <c r="G75" i="34"/>
  <c r="F75" i="34"/>
  <c r="V74" i="34"/>
  <c r="U74" i="34"/>
  <c r="S74" i="34"/>
  <c r="R74" i="34"/>
  <c r="K74" i="34"/>
  <c r="J74" i="34"/>
  <c r="I74" i="34"/>
  <c r="H74" i="34"/>
  <c r="G74" i="34"/>
  <c r="F74" i="34"/>
  <c r="X73" i="34"/>
  <c r="V73" i="34"/>
  <c r="U73" i="34"/>
  <c r="S73" i="34"/>
  <c r="R73" i="34"/>
  <c r="M73" i="34"/>
  <c r="L73" i="34"/>
  <c r="K73" i="34"/>
  <c r="J73" i="34"/>
  <c r="I73" i="34"/>
  <c r="H73" i="34"/>
  <c r="G73" i="34"/>
  <c r="F73" i="34"/>
  <c r="V263" i="48"/>
  <c r="U263" i="48"/>
  <c r="S263" i="48"/>
  <c r="R263" i="48"/>
  <c r="J263" i="48"/>
  <c r="I263" i="48"/>
  <c r="G263" i="48"/>
  <c r="F263" i="48"/>
  <c r="V262" i="48"/>
  <c r="U262" i="48"/>
  <c r="S262" i="48"/>
  <c r="R262" i="48"/>
  <c r="J262" i="48"/>
  <c r="I262" i="48"/>
  <c r="G262" i="48"/>
  <c r="F262" i="48"/>
  <c r="X261" i="48"/>
  <c r="V261" i="48"/>
  <c r="U261" i="48"/>
  <c r="S261" i="48"/>
  <c r="R261" i="48"/>
  <c r="L261" i="48"/>
  <c r="J261" i="48"/>
  <c r="I261" i="48"/>
  <c r="G261" i="48"/>
  <c r="F261" i="48"/>
  <c r="V257" i="48"/>
  <c r="U257" i="48"/>
  <c r="S257" i="48"/>
  <c r="R257" i="48"/>
  <c r="K257" i="48"/>
  <c r="J257" i="48"/>
  <c r="I257" i="48"/>
  <c r="H257" i="48"/>
  <c r="G257" i="48"/>
  <c r="F257" i="48"/>
  <c r="V256" i="48"/>
  <c r="U256" i="48"/>
  <c r="S256" i="48"/>
  <c r="R256" i="48"/>
  <c r="K256" i="48"/>
  <c r="J256" i="48"/>
  <c r="I256" i="48"/>
  <c r="H256" i="48"/>
  <c r="G256" i="48"/>
  <c r="F256" i="48"/>
  <c r="X255" i="48"/>
  <c r="V255" i="48"/>
  <c r="U255" i="48"/>
  <c r="S255" i="48"/>
  <c r="R255" i="48"/>
  <c r="M255" i="48"/>
  <c r="L255" i="48"/>
  <c r="K255" i="48"/>
  <c r="J255" i="48"/>
  <c r="I255" i="48"/>
  <c r="H255" i="48"/>
  <c r="G255" i="48"/>
  <c r="F255" i="48"/>
  <c r="V250" i="48"/>
  <c r="U250" i="48"/>
  <c r="S250" i="48"/>
  <c r="R250" i="48"/>
  <c r="J250" i="48"/>
  <c r="I250" i="48"/>
  <c r="G250" i="48"/>
  <c r="F250" i="48"/>
  <c r="V249" i="48"/>
  <c r="U249" i="48"/>
  <c r="S249" i="48"/>
  <c r="R249" i="48"/>
  <c r="J249" i="48"/>
  <c r="I249" i="48"/>
  <c r="G249" i="48"/>
  <c r="F249" i="48"/>
  <c r="X248" i="48"/>
  <c r="V248" i="48"/>
  <c r="U248" i="48"/>
  <c r="S248" i="48"/>
  <c r="R248" i="48"/>
  <c r="L248" i="48"/>
  <c r="J248" i="48"/>
  <c r="I248" i="48"/>
  <c r="G248" i="48"/>
  <c r="F248" i="48"/>
  <c r="V244" i="48"/>
  <c r="U244" i="48"/>
  <c r="S244" i="48"/>
  <c r="R244" i="48"/>
  <c r="K244" i="48"/>
  <c r="J244" i="48"/>
  <c r="I244" i="48"/>
  <c r="H244" i="48"/>
  <c r="G244" i="48"/>
  <c r="F244" i="48"/>
  <c r="V243" i="48"/>
  <c r="U243" i="48"/>
  <c r="S243" i="48"/>
  <c r="R243" i="48"/>
  <c r="K243" i="48"/>
  <c r="J243" i="48"/>
  <c r="I243" i="48"/>
  <c r="H243" i="48"/>
  <c r="G243" i="48"/>
  <c r="F243" i="48"/>
  <c r="X242" i="48"/>
  <c r="V242" i="48"/>
  <c r="U242" i="48"/>
  <c r="S242" i="48"/>
  <c r="R242" i="48"/>
  <c r="M242" i="48"/>
  <c r="L242" i="48"/>
  <c r="K242" i="48"/>
  <c r="J242" i="48"/>
  <c r="I242" i="48"/>
  <c r="H242" i="48"/>
  <c r="G242" i="48"/>
  <c r="F242" i="48"/>
  <c r="V237" i="48"/>
  <c r="U237" i="48"/>
  <c r="S237" i="48"/>
  <c r="R237" i="48"/>
  <c r="J237" i="48"/>
  <c r="I237" i="48"/>
  <c r="G237" i="48"/>
  <c r="F237" i="48"/>
  <c r="V236" i="48"/>
  <c r="U236" i="48"/>
  <c r="S236" i="48"/>
  <c r="R236" i="48"/>
  <c r="J236" i="48"/>
  <c r="I236" i="48"/>
  <c r="G236" i="48"/>
  <c r="F236" i="48"/>
  <c r="X235" i="48"/>
  <c r="V235" i="48"/>
  <c r="U235" i="48"/>
  <c r="S235" i="48"/>
  <c r="R235" i="48"/>
  <c r="L235" i="48"/>
  <c r="J235" i="48"/>
  <c r="I235" i="48"/>
  <c r="G235" i="48"/>
  <c r="F235" i="48"/>
  <c r="V231" i="48"/>
  <c r="U231" i="48"/>
  <c r="S231" i="48"/>
  <c r="R231" i="48"/>
  <c r="K231" i="48"/>
  <c r="J231" i="48"/>
  <c r="I231" i="48"/>
  <c r="H231" i="48"/>
  <c r="G231" i="48"/>
  <c r="F231" i="48"/>
  <c r="V230" i="48"/>
  <c r="U230" i="48"/>
  <c r="S230" i="48"/>
  <c r="R230" i="48"/>
  <c r="K230" i="48"/>
  <c r="J230" i="48"/>
  <c r="I230" i="48"/>
  <c r="H230" i="48"/>
  <c r="G230" i="48"/>
  <c r="F230" i="48"/>
  <c r="X229" i="48"/>
  <c r="V229" i="48"/>
  <c r="U229" i="48"/>
  <c r="S229" i="48"/>
  <c r="R229" i="48"/>
  <c r="M229" i="48"/>
  <c r="L229" i="48"/>
  <c r="K229" i="48"/>
  <c r="J229" i="48"/>
  <c r="I229" i="48"/>
  <c r="H229" i="48"/>
  <c r="G229" i="48"/>
  <c r="F229" i="48"/>
  <c r="V224" i="48"/>
  <c r="U224" i="48"/>
  <c r="S224" i="48"/>
  <c r="R224" i="48"/>
  <c r="J224" i="48"/>
  <c r="I224" i="48"/>
  <c r="G224" i="48"/>
  <c r="F224" i="48"/>
  <c r="V223" i="48"/>
  <c r="U223" i="48"/>
  <c r="S223" i="48"/>
  <c r="R223" i="48"/>
  <c r="J223" i="48"/>
  <c r="I223" i="48"/>
  <c r="G223" i="48"/>
  <c r="F223" i="48"/>
  <c r="X222" i="48"/>
  <c r="V222" i="48"/>
  <c r="U222" i="48"/>
  <c r="S222" i="48"/>
  <c r="R222" i="48"/>
  <c r="L222" i="48"/>
  <c r="J222" i="48"/>
  <c r="I222" i="48"/>
  <c r="G222" i="48"/>
  <c r="F222" i="48"/>
  <c r="V218" i="48"/>
  <c r="U218" i="48"/>
  <c r="S218" i="48"/>
  <c r="R218" i="48"/>
  <c r="K218" i="48"/>
  <c r="J218" i="48"/>
  <c r="I218" i="48"/>
  <c r="H218" i="48"/>
  <c r="G218" i="48"/>
  <c r="F218" i="48"/>
  <c r="V217" i="48"/>
  <c r="U217" i="48"/>
  <c r="S217" i="48"/>
  <c r="R217" i="48"/>
  <c r="K217" i="48"/>
  <c r="J217" i="48"/>
  <c r="I217" i="48"/>
  <c r="H217" i="48"/>
  <c r="G217" i="48"/>
  <c r="F217" i="48"/>
  <c r="X216" i="48"/>
  <c r="V216" i="48"/>
  <c r="U216" i="48"/>
  <c r="S216" i="48"/>
  <c r="R216" i="48"/>
  <c r="M216" i="48"/>
  <c r="L216" i="48"/>
  <c r="K216" i="48"/>
  <c r="J216" i="48"/>
  <c r="I216" i="48"/>
  <c r="H216" i="48"/>
  <c r="G216" i="48"/>
  <c r="F216" i="48"/>
  <c r="V211" i="48"/>
  <c r="U211" i="48"/>
  <c r="S211" i="48"/>
  <c r="R211" i="48"/>
  <c r="J211" i="48"/>
  <c r="I211" i="48"/>
  <c r="G211" i="48"/>
  <c r="F211" i="48"/>
  <c r="V210" i="48"/>
  <c r="U210" i="48"/>
  <c r="S210" i="48"/>
  <c r="R210" i="48"/>
  <c r="J210" i="48"/>
  <c r="I210" i="48"/>
  <c r="G210" i="48"/>
  <c r="F210" i="48"/>
  <c r="X209" i="48"/>
  <c r="V209" i="48"/>
  <c r="U209" i="48"/>
  <c r="S209" i="48"/>
  <c r="R209" i="48"/>
  <c r="L209" i="48"/>
  <c r="J209" i="48"/>
  <c r="I209" i="48"/>
  <c r="G209" i="48"/>
  <c r="F209" i="48"/>
  <c r="V205" i="48"/>
  <c r="U205" i="48"/>
  <c r="S205" i="48"/>
  <c r="R205" i="48"/>
  <c r="K205" i="48"/>
  <c r="J205" i="48"/>
  <c r="I205" i="48"/>
  <c r="H205" i="48"/>
  <c r="G205" i="48"/>
  <c r="F205" i="48"/>
  <c r="V204" i="48"/>
  <c r="U204" i="48"/>
  <c r="S204" i="48"/>
  <c r="R204" i="48"/>
  <c r="K204" i="48"/>
  <c r="J204" i="48"/>
  <c r="I204" i="48"/>
  <c r="H204" i="48"/>
  <c r="G204" i="48"/>
  <c r="F204" i="48"/>
  <c r="X203" i="48"/>
  <c r="V203" i="48"/>
  <c r="U203" i="48"/>
  <c r="S203" i="48"/>
  <c r="R203" i="48"/>
  <c r="M203" i="48"/>
  <c r="L203" i="48"/>
  <c r="K203" i="48"/>
  <c r="J203" i="48"/>
  <c r="I203" i="48"/>
  <c r="H203" i="48"/>
  <c r="G203" i="48"/>
  <c r="F203" i="48"/>
  <c r="V198" i="48"/>
  <c r="U198" i="48"/>
  <c r="S198" i="48"/>
  <c r="R198" i="48"/>
  <c r="J198" i="48"/>
  <c r="I198" i="48"/>
  <c r="G198" i="48"/>
  <c r="F198" i="48"/>
  <c r="V197" i="48"/>
  <c r="U197" i="48"/>
  <c r="S197" i="48"/>
  <c r="R197" i="48"/>
  <c r="J197" i="48"/>
  <c r="I197" i="48"/>
  <c r="G197" i="48"/>
  <c r="F197" i="48"/>
  <c r="X196" i="48"/>
  <c r="V196" i="48"/>
  <c r="U196" i="48"/>
  <c r="S196" i="48"/>
  <c r="R196" i="48"/>
  <c r="L196" i="48"/>
  <c r="J196" i="48"/>
  <c r="I196" i="48"/>
  <c r="G196" i="48"/>
  <c r="F196" i="48"/>
  <c r="V192" i="48"/>
  <c r="U192" i="48"/>
  <c r="S192" i="48"/>
  <c r="R192" i="48"/>
  <c r="K192" i="48"/>
  <c r="J192" i="48"/>
  <c r="I192" i="48"/>
  <c r="H192" i="48"/>
  <c r="G192" i="48"/>
  <c r="F192" i="48"/>
  <c r="V191" i="48"/>
  <c r="U191" i="48"/>
  <c r="S191" i="48"/>
  <c r="R191" i="48"/>
  <c r="K191" i="48"/>
  <c r="J191" i="48"/>
  <c r="I191" i="48"/>
  <c r="H191" i="48"/>
  <c r="G191" i="48"/>
  <c r="F191" i="48"/>
  <c r="X190" i="48"/>
  <c r="V190" i="48"/>
  <c r="U190" i="48"/>
  <c r="S190" i="48"/>
  <c r="R190" i="48"/>
  <c r="M190" i="48"/>
  <c r="L190" i="48"/>
  <c r="K190" i="48"/>
  <c r="J190" i="48"/>
  <c r="I190" i="48"/>
  <c r="H190" i="48"/>
  <c r="G190" i="48"/>
  <c r="F190" i="48"/>
  <c r="V185" i="48"/>
  <c r="U185" i="48"/>
  <c r="S185" i="48"/>
  <c r="R185" i="48"/>
  <c r="J185" i="48"/>
  <c r="I185" i="48"/>
  <c r="G185" i="48"/>
  <c r="F185" i="48"/>
  <c r="V184" i="48"/>
  <c r="U184" i="48"/>
  <c r="S184" i="48"/>
  <c r="R184" i="48"/>
  <c r="J184" i="48"/>
  <c r="I184" i="48"/>
  <c r="G184" i="48"/>
  <c r="F184" i="48"/>
  <c r="X183" i="48"/>
  <c r="V183" i="48"/>
  <c r="U183" i="48"/>
  <c r="S183" i="48"/>
  <c r="R183" i="48"/>
  <c r="L183" i="48"/>
  <c r="J183" i="48"/>
  <c r="I183" i="48"/>
  <c r="G183" i="48"/>
  <c r="F183" i="48"/>
  <c r="V179" i="48"/>
  <c r="U179" i="48"/>
  <c r="S179" i="48"/>
  <c r="R179" i="48"/>
  <c r="K179" i="48"/>
  <c r="J179" i="48"/>
  <c r="I179" i="48"/>
  <c r="H179" i="48"/>
  <c r="G179" i="48"/>
  <c r="F179" i="48"/>
  <c r="V178" i="48"/>
  <c r="U178" i="48"/>
  <c r="S178" i="48"/>
  <c r="R178" i="48"/>
  <c r="K178" i="48"/>
  <c r="J178" i="48"/>
  <c r="I178" i="48"/>
  <c r="H178" i="48"/>
  <c r="G178" i="48"/>
  <c r="F178" i="48"/>
  <c r="X177" i="48"/>
  <c r="V177" i="48"/>
  <c r="U177" i="48"/>
  <c r="S177" i="48"/>
  <c r="R177" i="48"/>
  <c r="M177" i="48"/>
  <c r="L177" i="48"/>
  <c r="K177" i="48"/>
  <c r="J177" i="48"/>
  <c r="I177" i="48"/>
  <c r="H177" i="48"/>
  <c r="G177" i="48"/>
  <c r="F177" i="48"/>
  <c r="V172" i="48"/>
  <c r="U172" i="48"/>
  <c r="S172" i="48"/>
  <c r="R172" i="48"/>
  <c r="J172" i="48"/>
  <c r="I172" i="48"/>
  <c r="G172" i="48"/>
  <c r="F172" i="48"/>
  <c r="V171" i="48"/>
  <c r="U171" i="48"/>
  <c r="S171" i="48"/>
  <c r="R171" i="48"/>
  <c r="J171" i="48"/>
  <c r="I171" i="48"/>
  <c r="G171" i="48"/>
  <c r="F171" i="48"/>
  <c r="X170" i="48"/>
  <c r="V170" i="48"/>
  <c r="U170" i="48"/>
  <c r="S170" i="48"/>
  <c r="R170" i="48"/>
  <c r="L170" i="48"/>
  <c r="J170" i="48"/>
  <c r="I170" i="48"/>
  <c r="G170" i="48"/>
  <c r="F170" i="48"/>
  <c r="V166" i="48"/>
  <c r="U166" i="48"/>
  <c r="S166" i="48"/>
  <c r="R166" i="48"/>
  <c r="K166" i="48"/>
  <c r="J166" i="48"/>
  <c r="I166" i="48"/>
  <c r="H166" i="48"/>
  <c r="G166" i="48"/>
  <c r="F166" i="48"/>
  <c r="V165" i="48"/>
  <c r="U165" i="48"/>
  <c r="S165" i="48"/>
  <c r="R165" i="48"/>
  <c r="K165" i="48"/>
  <c r="J165" i="48"/>
  <c r="I165" i="48"/>
  <c r="H165" i="48"/>
  <c r="G165" i="48"/>
  <c r="F165" i="48"/>
  <c r="X164" i="48"/>
  <c r="V164" i="48"/>
  <c r="U164" i="48"/>
  <c r="S164" i="48"/>
  <c r="R164" i="48"/>
  <c r="M164" i="48"/>
  <c r="L164" i="48"/>
  <c r="K164" i="48"/>
  <c r="J164" i="48"/>
  <c r="I164" i="48"/>
  <c r="H164" i="48"/>
  <c r="G164" i="48"/>
  <c r="F164" i="48"/>
  <c r="V159" i="48"/>
  <c r="U159" i="48"/>
  <c r="S159" i="48"/>
  <c r="R159" i="48"/>
  <c r="J159" i="48"/>
  <c r="I159" i="48"/>
  <c r="G159" i="48"/>
  <c r="F159" i="48"/>
  <c r="V158" i="48"/>
  <c r="U158" i="48"/>
  <c r="S158" i="48"/>
  <c r="R158" i="48"/>
  <c r="J158" i="48"/>
  <c r="I158" i="48"/>
  <c r="G158" i="48"/>
  <c r="F158" i="48"/>
  <c r="X157" i="48"/>
  <c r="V157" i="48"/>
  <c r="U157" i="48"/>
  <c r="S157" i="48"/>
  <c r="R157" i="48"/>
  <c r="L157" i="48"/>
  <c r="J157" i="48"/>
  <c r="I157" i="48"/>
  <c r="G157" i="48"/>
  <c r="F157" i="48"/>
  <c r="V153" i="48"/>
  <c r="U153" i="48"/>
  <c r="S153" i="48"/>
  <c r="R153" i="48"/>
  <c r="K153" i="48"/>
  <c r="J153" i="48"/>
  <c r="I153" i="48"/>
  <c r="H153" i="48"/>
  <c r="G153" i="48"/>
  <c r="F153" i="48"/>
  <c r="V152" i="48"/>
  <c r="U152" i="48"/>
  <c r="S152" i="48"/>
  <c r="R152" i="48"/>
  <c r="K152" i="48"/>
  <c r="J152" i="48"/>
  <c r="I152" i="48"/>
  <c r="H152" i="48"/>
  <c r="G152" i="48"/>
  <c r="F152" i="48"/>
  <c r="X151" i="48"/>
  <c r="V151" i="48"/>
  <c r="U151" i="48"/>
  <c r="S151" i="48"/>
  <c r="R151" i="48"/>
  <c r="M151" i="48"/>
  <c r="L151" i="48"/>
  <c r="K151" i="48"/>
  <c r="J151" i="48"/>
  <c r="I151" i="48"/>
  <c r="H151" i="48"/>
  <c r="G151" i="48"/>
  <c r="F151" i="48"/>
  <c r="V146" i="48"/>
  <c r="U146" i="48"/>
  <c r="S146" i="48"/>
  <c r="R146" i="48"/>
  <c r="J146" i="48"/>
  <c r="I146" i="48"/>
  <c r="G146" i="48"/>
  <c r="F146" i="48"/>
  <c r="V145" i="48"/>
  <c r="U145" i="48"/>
  <c r="S145" i="48"/>
  <c r="R145" i="48"/>
  <c r="J145" i="48"/>
  <c r="I145" i="48"/>
  <c r="G145" i="48"/>
  <c r="F145" i="48"/>
  <c r="X144" i="48"/>
  <c r="V144" i="48"/>
  <c r="U144" i="48"/>
  <c r="S144" i="48"/>
  <c r="R144" i="48"/>
  <c r="L144" i="48"/>
  <c r="J144" i="48"/>
  <c r="I144" i="48"/>
  <c r="G144" i="48"/>
  <c r="F144" i="48"/>
  <c r="V140" i="48"/>
  <c r="U140" i="48"/>
  <c r="S140" i="48"/>
  <c r="R140" i="48"/>
  <c r="K140" i="48"/>
  <c r="J140" i="48"/>
  <c r="I140" i="48"/>
  <c r="H140" i="48"/>
  <c r="G140" i="48"/>
  <c r="F140" i="48"/>
  <c r="V139" i="48"/>
  <c r="U139" i="48"/>
  <c r="S139" i="48"/>
  <c r="R139" i="48"/>
  <c r="K139" i="48"/>
  <c r="J139" i="48"/>
  <c r="I139" i="48"/>
  <c r="H139" i="48"/>
  <c r="G139" i="48"/>
  <c r="F139" i="48"/>
  <c r="X138" i="48"/>
  <c r="V138" i="48"/>
  <c r="U138" i="48"/>
  <c r="S138" i="48"/>
  <c r="R138" i="48"/>
  <c r="M138" i="48"/>
  <c r="L138" i="48"/>
  <c r="K138" i="48"/>
  <c r="J138" i="48"/>
  <c r="I138" i="48"/>
  <c r="H138" i="48"/>
  <c r="G138" i="48"/>
  <c r="F138" i="48"/>
  <c r="V133" i="48"/>
  <c r="U133" i="48"/>
  <c r="S133" i="48"/>
  <c r="R133" i="48"/>
  <c r="J133" i="48"/>
  <c r="I133" i="48"/>
  <c r="G133" i="48"/>
  <c r="F133" i="48"/>
  <c r="V132" i="48"/>
  <c r="U132" i="48"/>
  <c r="S132" i="48"/>
  <c r="R132" i="48"/>
  <c r="J132" i="48"/>
  <c r="I132" i="48"/>
  <c r="G132" i="48"/>
  <c r="F132" i="48"/>
  <c r="X131" i="48"/>
  <c r="V131" i="48"/>
  <c r="U131" i="48"/>
  <c r="S131" i="48"/>
  <c r="R131" i="48"/>
  <c r="L131" i="48"/>
  <c r="J131" i="48"/>
  <c r="I131" i="48"/>
  <c r="G131" i="48"/>
  <c r="F131" i="48"/>
  <c r="V127" i="48"/>
  <c r="U127" i="48"/>
  <c r="S127" i="48"/>
  <c r="R127" i="48"/>
  <c r="K127" i="48"/>
  <c r="J127" i="48"/>
  <c r="I127" i="48"/>
  <c r="H127" i="48"/>
  <c r="G127" i="48"/>
  <c r="F127" i="48"/>
  <c r="V126" i="48"/>
  <c r="U126" i="48"/>
  <c r="S126" i="48"/>
  <c r="R126" i="48"/>
  <c r="K126" i="48"/>
  <c r="J126" i="48"/>
  <c r="I126" i="48"/>
  <c r="H126" i="48"/>
  <c r="G126" i="48"/>
  <c r="F126" i="48"/>
  <c r="X125" i="48"/>
  <c r="V125" i="48"/>
  <c r="U125" i="48"/>
  <c r="S125" i="48"/>
  <c r="R125" i="48"/>
  <c r="M125" i="48"/>
  <c r="L125" i="48"/>
  <c r="K125" i="48"/>
  <c r="J125" i="48"/>
  <c r="I125" i="48"/>
  <c r="H125" i="48"/>
  <c r="G125" i="48"/>
  <c r="F125" i="48"/>
  <c r="V120" i="48"/>
  <c r="U120" i="48"/>
  <c r="S120" i="48"/>
  <c r="R120" i="48"/>
  <c r="J120" i="48"/>
  <c r="I120" i="48"/>
  <c r="G120" i="48"/>
  <c r="F120" i="48"/>
  <c r="V119" i="48"/>
  <c r="U119" i="48"/>
  <c r="S119" i="48"/>
  <c r="R119" i="48"/>
  <c r="J119" i="48"/>
  <c r="I119" i="48"/>
  <c r="G119" i="48"/>
  <c r="F119" i="48"/>
  <c r="X118" i="48"/>
  <c r="V118" i="48"/>
  <c r="U118" i="48"/>
  <c r="S118" i="48"/>
  <c r="R118" i="48"/>
  <c r="L118" i="48"/>
  <c r="J118" i="48"/>
  <c r="I118" i="48"/>
  <c r="G118" i="48"/>
  <c r="F118" i="48"/>
  <c r="V114" i="48"/>
  <c r="U114" i="48"/>
  <c r="S114" i="48"/>
  <c r="R114" i="48"/>
  <c r="K114" i="48"/>
  <c r="J114" i="48"/>
  <c r="I114" i="48"/>
  <c r="H114" i="48"/>
  <c r="G114" i="48"/>
  <c r="F114" i="48"/>
  <c r="V113" i="48"/>
  <c r="U113" i="48"/>
  <c r="S113" i="48"/>
  <c r="R113" i="48"/>
  <c r="K113" i="48"/>
  <c r="J113" i="48"/>
  <c r="I113" i="48"/>
  <c r="H113" i="48"/>
  <c r="G113" i="48"/>
  <c r="F113" i="48"/>
  <c r="X112" i="48"/>
  <c r="V112" i="48"/>
  <c r="U112" i="48"/>
  <c r="S112" i="48"/>
  <c r="R112" i="48"/>
  <c r="M112" i="48"/>
  <c r="L112" i="48"/>
  <c r="K112" i="48"/>
  <c r="J112" i="48"/>
  <c r="I112" i="48"/>
  <c r="H112" i="48"/>
  <c r="G112" i="48"/>
  <c r="F112" i="48"/>
  <c r="V107" i="48"/>
  <c r="U107" i="48"/>
  <c r="S107" i="48"/>
  <c r="R107" i="48"/>
  <c r="J107" i="48"/>
  <c r="I107" i="48"/>
  <c r="G107" i="48"/>
  <c r="F107" i="48"/>
  <c r="V106" i="48"/>
  <c r="U106" i="48"/>
  <c r="S106" i="48"/>
  <c r="R106" i="48"/>
  <c r="J106" i="48"/>
  <c r="I106" i="48"/>
  <c r="G106" i="48"/>
  <c r="F106" i="48"/>
  <c r="X105" i="48"/>
  <c r="V105" i="48"/>
  <c r="U105" i="48"/>
  <c r="S105" i="48"/>
  <c r="R105" i="48"/>
  <c r="L105" i="48"/>
  <c r="J105" i="48"/>
  <c r="I105" i="48"/>
  <c r="G105" i="48"/>
  <c r="F105" i="48"/>
  <c r="V101" i="48"/>
  <c r="U101" i="48"/>
  <c r="S101" i="48"/>
  <c r="R101" i="48"/>
  <c r="K101" i="48"/>
  <c r="J101" i="48"/>
  <c r="I101" i="48"/>
  <c r="H101" i="48"/>
  <c r="G101" i="48"/>
  <c r="F101" i="48"/>
  <c r="V100" i="48"/>
  <c r="U100" i="48"/>
  <c r="S100" i="48"/>
  <c r="R100" i="48"/>
  <c r="K100" i="48"/>
  <c r="J100" i="48"/>
  <c r="I100" i="48"/>
  <c r="H100" i="48"/>
  <c r="G100" i="48"/>
  <c r="F100" i="48"/>
  <c r="X99" i="48"/>
  <c r="V99" i="48"/>
  <c r="U99" i="48"/>
  <c r="S99" i="48"/>
  <c r="R99" i="48"/>
  <c r="M99" i="48"/>
  <c r="L99" i="48"/>
  <c r="K99" i="48"/>
  <c r="J99" i="48"/>
  <c r="I99" i="48"/>
  <c r="H99" i="48"/>
  <c r="G99" i="48"/>
  <c r="F99" i="48"/>
  <c r="V94" i="48"/>
  <c r="U94" i="48"/>
  <c r="S94" i="48"/>
  <c r="R94" i="48"/>
  <c r="J94" i="48"/>
  <c r="I94" i="48"/>
  <c r="G94" i="48"/>
  <c r="F94" i="48"/>
  <c r="V93" i="48"/>
  <c r="U93" i="48"/>
  <c r="S93" i="48"/>
  <c r="R93" i="48"/>
  <c r="J93" i="48"/>
  <c r="I93" i="48"/>
  <c r="G93" i="48"/>
  <c r="F93" i="48"/>
  <c r="X92" i="48"/>
  <c r="V92" i="48"/>
  <c r="U92" i="48"/>
  <c r="S92" i="48"/>
  <c r="R92" i="48"/>
  <c r="L92" i="48"/>
  <c r="J92" i="48"/>
  <c r="I92" i="48"/>
  <c r="G92" i="48"/>
  <c r="F92" i="48"/>
  <c r="V88" i="48"/>
  <c r="U88" i="48"/>
  <c r="S88" i="48"/>
  <c r="R88" i="48"/>
  <c r="K88" i="48"/>
  <c r="J88" i="48"/>
  <c r="I88" i="48"/>
  <c r="H88" i="48"/>
  <c r="G88" i="48"/>
  <c r="F88" i="48"/>
  <c r="V87" i="48"/>
  <c r="U87" i="48"/>
  <c r="S87" i="48"/>
  <c r="R87" i="48"/>
  <c r="K87" i="48"/>
  <c r="J87" i="48"/>
  <c r="I87" i="48"/>
  <c r="H87" i="48"/>
  <c r="G87" i="48"/>
  <c r="F87" i="48"/>
  <c r="X86" i="48"/>
  <c r="V86" i="48"/>
  <c r="U86" i="48"/>
  <c r="S86" i="48"/>
  <c r="R86" i="48"/>
  <c r="M86" i="48"/>
  <c r="L86" i="48"/>
  <c r="K86" i="48"/>
  <c r="J86" i="48"/>
  <c r="I86" i="48"/>
  <c r="H86" i="48"/>
  <c r="G86" i="48"/>
  <c r="F86" i="48"/>
  <c r="V81" i="48"/>
  <c r="U81" i="48"/>
  <c r="S81" i="48"/>
  <c r="R81" i="48"/>
  <c r="J81" i="48"/>
  <c r="I81" i="48"/>
  <c r="G81" i="48"/>
  <c r="F81" i="48"/>
  <c r="V80" i="48"/>
  <c r="U80" i="48"/>
  <c r="S80" i="48"/>
  <c r="R80" i="48"/>
  <c r="J80" i="48"/>
  <c r="I80" i="48"/>
  <c r="G80" i="48"/>
  <c r="F80" i="48"/>
  <c r="X79" i="48"/>
  <c r="V79" i="48"/>
  <c r="U79" i="48"/>
  <c r="S79" i="48"/>
  <c r="R79" i="48"/>
  <c r="L79" i="48"/>
  <c r="J79" i="48"/>
  <c r="I79" i="48"/>
  <c r="G79" i="48"/>
  <c r="F79" i="48"/>
  <c r="V75" i="48"/>
  <c r="U75" i="48"/>
  <c r="S75" i="48"/>
  <c r="R75" i="48"/>
  <c r="K75" i="48"/>
  <c r="J75" i="48"/>
  <c r="I75" i="48"/>
  <c r="H75" i="48"/>
  <c r="G75" i="48"/>
  <c r="F75" i="48"/>
  <c r="V74" i="48"/>
  <c r="U74" i="48"/>
  <c r="S74" i="48"/>
  <c r="R74" i="48"/>
  <c r="K74" i="48"/>
  <c r="J74" i="48"/>
  <c r="I74" i="48"/>
  <c r="H74" i="48"/>
  <c r="G74" i="48"/>
  <c r="F74" i="48"/>
  <c r="X73" i="48"/>
  <c r="V73" i="48"/>
  <c r="U73" i="48"/>
  <c r="S73" i="48"/>
  <c r="R73" i="48"/>
  <c r="M73" i="48"/>
  <c r="L73" i="48"/>
  <c r="K73" i="48"/>
  <c r="J73" i="48"/>
  <c r="I73" i="48"/>
  <c r="H73" i="48"/>
  <c r="G73" i="48"/>
  <c r="F73" i="48"/>
  <c r="V263" i="23"/>
  <c r="U263" i="23"/>
  <c r="S263" i="23"/>
  <c r="R263" i="23"/>
  <c r="J263" i="23"/>
  <c r="I263" i="23"/>
  <c r="G263" i="23"/>
  <c r="F263" i="23"/>
  <c r="V262" i="23"/>
  <c r="U262" i="23"/>
  <c r="S262" i="23"/>
  <c r="R262" i="23"/>
  <c r="J262" i="23"/>
  <c r="I262" i="23"/>
  <c r="G262" i="23"/>
  <c r="F262" i="23"/>
  <c r="X261" i="23"/>
  <c r="V261" i="23"/>
  <c r="U261" i="23"/>
  <c r="S261" i="23"/>
  <c r="R261" i="23"/>
  <c r="L261" i="23"/>
  <c r="J261" i="23"/>
  <c r="I261" i="23"/>
  <c r="G261" i="23"/>
  <c r="F261" i="23"/>
  <c r="V257" i="23"/>
  <c r="U257" i="23"/>
  <c r="S257" i="23"/>
  <c r="R257" i="23"/>
  <c r="K257" i="23"/>
  <c r="J257" i="23"/>
  <c r="I257" i="23"/>
  <c r="H257" i="23"/>
  <c r="G257" i="23"/>
  <c r="F257" i="23"/>
  <c r="V256" i="23"/>
  <c r="U256" i="23"/>
  <c r="S256" i="23"/>
  <c r="R256" i="23"/>
  <c r="K256" i="23"/>
  <c r="J256" i="23"/>
  <c r="I256" i="23"/>
  <c r="H256" i="23"/>
  <c r="G256" i="23"/>
  <c r="F256" i="23"/>
  <c r="X255" i="23"/>
  <c r="V255" i="23"/>
  <c r="U255" i="23"/>
  <c r="S255" i="23"/>
  <c r="R255" i="23"/>
  <c r="M255" i="23"/>
  <c r="L255" i="23"/>
  <c r="K255" i="23"/>
  <c r="J255" i="23"/>
  <c r="I255" i="23"/>
  <c r="H255" i="23"/>
  <c r="G255" i="23"/>
  <c r="F255" i="23"/>
  <c r="V250" i="23"/>
  <c r="U250" i="23"/>
  <c r="S250" i="23"/>
  <c r="R250" i="23"/>
  <c r="J250" i="23"/>
  <c r="I250" i="23"/>
  <c r="G250" i="23"/>
  <c r="F250" i="23"/>
  <c r="V249" i="23"/>
  <c r="U249" i="23"/>
  <c r="S249" i="23"/>
  <c r="R249" i="23"/>
  <c r="J249" i="23"/>
  <c r="I249" i="23"/>
  <c r="G249" i="23"/>
  <c r="F249" i="23"/>
  <c r="X248" i="23"/>
  <c r="V248" i="23"/>
  <c r="U248" i="23"/>
  <c r="S248" i="23"/>
  <c r="R248" i="23"/>
  <c r="L248" i="23"/>
  <c r="J248" i="23"/>
  <c r="I248" i="23"/>
  <c r="G248" i="23"/>
  <c r="F248" i="23"/>
  <c r="V244" i="23"/>
  <c r="U244" i="23"/>
  <c r="S244" i="23"/>
  <c r="R244" i="23"/>
  <c r="K244" i="23"/>
  <c r="J244" i="23"/>
  <c r="I244" i="23"/>
  <c r="H244" i="23"/>
  <c r="G244" i="23"/>
  <c r="F244" i="23"/>
  <c r="V243" i="23"/>
  <c r="U243" i="23"/>
  <c r="S243" i="23"/>
  <c r="R243" i="23"/>
  <c r="K243" i="23"/>
  <c r="J243" i="23"/>
  <c r="I243" i="23"/>
  <c r="H243" i="23"/>
  <c r="G243" i="23"/>
  <c r="F243" i="23"/>
  <c r="X242" i="23"/>
  <c r="V242" i="23"/>
  <c r="U242" i="23"/>
  <c r="S242" i="23"/>
  <c r="R242" i="23"/>
  <c r="M242" i="23"/>
  <c r="L242" i="23"/>
  <c r="K242" i="23"/>
  <c r="J242" i="23"/>
  <c r="I242" i="23"/>
  <c r="H242" i="23"/>
  <c r="G242" i="23"/>
  <c r="F242" i="23"/>
  <c r="V237" i="23"/>
  <c r="U237" i="23"/>
  <c r="S237" i="23"/>
  <c r="R237" i="23"/>
  <c r="J237" i="23"/>
  <c r="I237" i="23"/>
  <c r="G237" i="23"/>
  <c r="F237" i="23"/>
  <c r="V236" i="23"/>
  <c r="U236" i="23"/>
  <c r="S236" i="23"/>
  <c r="R236" i="23"/>
  <c r="J236" i="23"/>
  <c r="I236" i="23"/>
  <c r="G236" i="23"/>
  <c r="F236" i="23"/>
  <c r="X235" i="23"/>
  <c r="V235" i="23"/>
  <c r="U235" i="23"/>
  <c r="S235" i="23"/>
  <c r="R235" i="23"/>
  <c r="L235" i="23"/>
  <c r="J235" i="23"/>
  <c r="I235" i="23"/>
  <c r="G235" i="23"/>
  <c r="F235" i="23"/>
  <c r="V231" i="23"/>
  <c r="U231" i="23"/>
  <c r="S231" i="23"/>
  <c r="R231" i="23"/>
  <c r="K231" i="23"/>
  <c r="J231" i="23"/>
  <c r="I231" i="23"/>
  <c r="H231" i="23"/>
  <c r="G231" i="23"/>
  <c r="F231" i="23"/>
  <c r="V230" i="23"/>
  <c r="U230" i="23"/>
  <c r="S230" i="23"/>
  <c r="R230" i="23"/>
  <c r="K230" i="23"/>
  <c r="J230" i="23"/>
  <c r="I230" i="23"/>
  <c r="H230" i="23"/>
  <c r="G230" i="23"/>
  <c r="F230" i="23"/>
  <c r="X229" i="23"/>
  <c r="V229" i="23"/>
  <c r="U229" i="23"/>
  <c r="S229" i="23"/>
  <c r="R229" i="23"/>
  <c r="M229" i="23"/>
  <c r="L229" i="23"/>
  <c r="K229" i="23"/>
  <c r="J229" i="23"/>
  <c r="I229" i="23"/>
  <c r="H229" i="23"/>
  <c r="G229" i="23"/>
  <c r="F229" i="23"/>
  <c r="V224" i="23"/>
  <c r="U224" i="23"/>
  <c r="S224" i="23"/>
  <c r="R224" i="23"/>
  <c r="J224" i="23"/>
  <c r="I224" i="23"/>
  <c r="G224" i="23"/>
  <c r="F224" i="23"/>
  <c r="V223" i="23"/>
  <c r="U223" i="23"/>
  <c r="S223" i="23"/>
  <c r="R223" i="23"/>
  <c r="J223" i="23"/>
  <c r="I223" i="23"/>
  <c r="G223" i="23"/>
  <c r="F223" i="23"/>
  <c r="X222" i="23"/>
  <c r="V222" i="23"/>
  <c r="U222" i="23"/>
  <c r="S222" i="23"/>
  <c r="R222" i="23"/>
  <c r="L222" i="23"/>
  <c r="J222" i="23"/>
  <c r="I222" i="23"/>
  <c r="G222" i="23"/>
  <c r="F222" i="23"/>
  <c r="V218" i="23"/>
  <c r="U218" i="23"/>
  <c r="S218" i="23"/>
  <c r="R218" i="23"/>
  <c r="K218" i="23"/>
  <c r="J218" i="23"/>
  <c r="I218" i="23"/>
  <c r="H218" i="23"/>
  <c r="G218" i="23"/>
  <c r="F218" i="23"/>
  <c r="V217" i="23"/>
  <c r="U217" i="23"/>
  <c r="S217" i="23"/>
  <c r="R217" i="23"/>
  <c r="K217" i="23"/>
  <c r="J217" i="23"/>
  <c r="I217" i="23"/>
  <c r="H217" i="23"/>
  <c r="G217" i="23"/>
  <c r="F217" i="23"/>
  <c r="X216" i="23"/>
  <c r="V216" i="23"/>
  <c r="U216" i="23"/>
  <c r="S216" i="23"/>
  <c r="R216" i="23"/>
  <c r="M216" i="23"/>
  <c r="L216" i="23"/>
  <c r="K216" i="23"/>
  <c r="J216" i="23"/>
  <c r="I216" i="23"/>
  <c r="H216" i="23"/>
  <c r="G216" i="23"/>
  <c r="F216" i="23"/>
  <c r="V211" i="23"/>
  <c r="U211" i="23"/>
  <c r="S211" i="23"/>
  <c r="R211" i="23"/>
  <c r="J211" i="23"/>
  <c r="I211" i="23"/>
  <c r="G211" i="23"/>
  <c r="F211" i="23"/>
  <c r="V210" i="23"/>
  <c r="U210" i="23"/>
  <c r="S210" i="23"/>
  <c r="R210" i="23"/>
  <c r="J210" i="23"/>
  <c r="I210" i="23"/>
  <c r="G210" i="23"/>
  <c r="F210" i="23"/>
  <c r="X209" i="23"/>
  <c r="V209" i="23"/>
  <c r="U209" i="23"/>
  <c r="S209" i="23"/>
  <c r="R209" i="23"/>
  <c r="L209" i="23"/>
  <c r="J209" i="23"/>
  <c r="I209" i="23"/>
  <c r="G209" i="23"/>
  <c r="F209" i="23"/>
  <c r="V205" i="23"/>
  <c r="U205" i="23"/>
  <c r="S205" i="23"/>
  <c r="R205" i="23"/>
  <c r="K205" i="23"/>
  <c r="J205" i="23"/>
  <c r="I205" i="23"/>
  <c r="H205" i="23"/>
  <c r="G205" i="23"/>
  <c r="F205" i="23"/>
  <c r="V204" i="23"/>
  <c r="U204" i="23"/>
  <c r="S204" i="23"/>
  <c r="R204" i="23"/>
  <c r="K204" i="23"/>
  <c r="J204" i="23"/>
  <c r="I204" i="23"/>
  <c r="H204" i="23"/>
  <c r="G204" i="23"/>
  <c r="F204" i="23"/>
  <c r="X203" i="23"/>
  <c r="V203" i="23"/>
  <c r="U203" i="23"/>
  <c r="S203" i="23"/>
  <c r="R203" i="23"/>
  <c r="M203" i="23"/>
  <c r="L203" i="23"/>
  <c r="K203" i="23"/>
  <c r="J203" i="23"/>
  <c r="I203" i="23"/>
  <c r="H203" i="23"/>
  <c r="G203" i="23"/>
  <c r="F203" i="23"/>
  <c r="V198" i="23"/>
  <c r="U198" i="23"/>
  <c r="S198" i="23"/>
  <c r="R198" i="23"/>
  <c r="J198" i="23"/>
  <c r="I198" i="23"/>
  <c r="G198" i="23"/>
  <c r="F198" i="23"/>
  <c r="V197" i="23"/>
  <c r="U197" i="23"/>
  <c r="S197" i="23"/>
  <c r="R197" i="23"/>
  <c r="J197" i="23"/>
  <c r="I197" i="23"/>
  <c r="G197" i="23"/>
  <c r="F197" i="23"/>
  <c r="X196" i="23"/>
  <c r="V196" i="23"/>
  <c r="U196" i="23"/>
  <c r="S196" i="23"/>
  <c r="R196" i="23"/>
  <c r="L196" i="23"/>
  <c r="J196" i="23"/>
  <c r="I196" i="23"/>
  <c r="G196" i="23"/>
  <c r="F196" i="23"/>
  <c r="V192" i="23"/>
  <c r="U192" i="23"/>
  <c r="S192" i="23"/>
  <c r="R192" i="23"/>
  <c r="K192" i="23"/>
  <c r="J192" i="23"/>
  <c r="I192" i="23"/>
  <c r="H192" i="23"/>
  <c r="G192" i="23"/>
  <c r="F192" i="23"/>
  <c r="V191" i="23"/>
  <c r="U191" i="23"/>
  <c r="S191" i="23"/>
  <c r="R191" i="23"/>
  <c r="K191" i="23"/>
  <c r="J191" i="23"/>
  <c r="I191" i="23"/>
  <c r="H191" i="23"/>
  <c r="G191" i="23"/>
  <c r="F191" i="23"/>
  <c r="X190" i="23"/>
  <c r="V190" i="23"/>
  <c r="U190" i="23"/>
  <c r="S190" i="23"/>
  <c r="R190" i="23"/>
  <c r="M190" i="23"/>
  <c r="L190" i="23"/>
  <c r="K190" i="23"/>
  <c r="J190" i="23"/>
  <c r="I190" i="23"/>
  <c r="H190" i="23"/>
  <c r="G190" i="23"/>
  <c r="F190" i="23"/>
  <c r="V185" i="23"/>
  <c r="U185" i="23"/>
  <c r="S185" i="23"/>
  <c r="R185" i="23"/>
  <c r="J185" i="23"/>
  <c r="I185" i="23"/>
  <c r="G185" i="23"/>
  <c r="F185" i="23"/>
  <c r="V184" i="23"/>
  <c r="U184" i="23"/>
  <c r="S184" i="23"/>
  <c r="R184" i="23"/>
  <c r="J184" i="23"/>
  <c r="I184" i="23"/>
  <c r="G184" i="23"/>
  <c r="F184" i="23"/>
  <c r="X183" i="23"/>
  <c r="V183" i="23"/>
  <c r="U183" i="23"/>
  <c r="S183" i="23"/>
  <c r="R183" i="23"/>
  <c r="L183" i="23"/>
  <c r="J183" i="23"/>
  <c r="I183" i="23"/>
  <c r="G183" i="23"/>
  <c r="F183" i="23"/>
  <c r="V179" i="23"/>
  <c r="U179" i="23"/>
  <c r="S179" i="23"/>
  <c r="R179" i="23"/>
  <c r="K179" i="23"/>
  <c r="J179" i="23"/>
  <c r="I179" i="23"/>
  <c r="H179" i="23"/>
  <c r="G179" i="23"/>
  <c r="F179" i="23"/>
  <c r="V178" i="23"/>
  <c r="U178" i="23"/>
  <c r="S178" i="23"/>
  <c r="R178" i="23"/>
  <c r="K178" i="23"/>
  <c r="J178" i="23"/>
  <c r="I178" i="23"/>
  <c r="H178" i="23"/>
  <c r="G178" i="23"/>
  <c r="F178" i="23"/>
  <c r="X177" i="23"/>
  <c r="V177" i="23"/>
  <c r="U177" i="23"/>
  <c r="S177" i="23"/>
  <c r="R177" i="23"/>
  <c r="M177" i="23"/>
  <c r="L177" i="23"/>
  <c r="K177" i="23"/>
  <c r="J177" i="23"/>
  <c r="I177" i="23"/>
  <c r="H177" i="23"/>
  <c r="G177" i="23"/>
  <c r="F177" i="23"/>
  <c r="V172" i="23"/>
  <c r="U172" i="23"/>
  <c r="S172" i="23"/>
  <c r="R172" i="23"/>
  <c r="J172" i="23"/>
  <c r="I172" i="23"/>
  <c r="G172" i="23"/>
  <c r="F172" i="23"/>
  <c r="V171" i="23"/>
  <c r="U171" i="23"/>
  <c r="S171" i="23"/>
  <c r="R171" i="23"/>
  <c r="J171" i="23"/>
  <c r="I171" i="23"/>
  <c r="G171" i="23"/>
  <c r="F171" i="23"/>
  <c r="X170" i="23"/>
  <c r="V170" i="23"/>
  <c r="U170" i="23"/>
  <c r="S170" i="23"/>
  <c r="R170" i="23"/>
  <c r="L170" i="23"/>
  <c r="J170" i="23"/>
  <c r="I170" i="23"/>
  <c r="G170" i="23"/>
  <c r="F170" i="23"/>
  <c r="V166" i="23"/>
  <c r="U166" i="23"/>
  <c r="S166" i="23"/>
  <c r="R166" i="23"/>
  <c r="K166" i="23"/>
  <c r="J166" i="23"/>
  <c r="I166" i="23"/>
  <c r="H166" i="23"/>
  <c r="G166" i="23"/>
  <c r="F166" i="23"/>
  <c r="V165" i="23"/>
  <c r="U165" i="23"/>
  <c r="S165" i="23"/>
  <c r="R165" i="23"/>
  <c r="K165" i="23"/>
  <c r="J165" i="23"/>
  <c r="I165" i="23"/>
  <c r="H165" i="23"/>
  <c r="G165" i="23"/>
  <c r="F165" i="23"/>
  <c r="X164" i="23"/>
  <c r="V164" i="23"/>
  <c r="U164" i="23"/>
  <c r="S164" i="23"/>
  <c r="R164" i="23"/>
  <c r="M164" i="23"/>
  <c r="L164" i="23"/>
  <c r="K164" i="23"/>
  <c r="J164" i="23"/>
  <c r="I164" i="23"/>
  <c r="H164" i="23"/>
  <c r="G164" i="23"/>
  <c r="F164" i="23"/>
  <c r="V159" i="23"/>
  <c r="U159" i="23"/>
  <c r="S159" i="23"/>
  <c r="R159" i="23"/>
  <c r="J159" i="23"/>
  <c r="I159" i="23"/>
  <c r="G159" i="23"/>
  <c r="F159" i="23"/>
  <c r="V158" i="23"/>
  <c r="U158" i="23"/>
  <c r="S158" i="23"/>
  <c r="R158" i="23"/>
  <c r="J158" i="23"/>
  <c r="I158" i="23"/>
  <c r="G158" i="23"/>
  <c r="F158" i="23"/>
  <c r="X157" i="23"/>
  <c r="V157" i="23"/>
  <c r="U157" i="23"/>
  <c r="S157" i="23"/>
  <c r="R157" i="23"/>
  <c r="L157" i="23"/>
  <c r="J157" i="23"/>
  <c r="I157" i="23"/>
  <c r="G157" i="23"/>
  <c r="F157" i="23"/>
  <c r="V153" i="23"/>
  <c r="U153" i="23"/>
  <c r="S153" i="23"/>
  <c r="R153" i="23"/>
  <c r="K153" i="23"/>
  <c r="J153" i="23"/>
  <c r="I153" i="23"/>
  <c r="H153" i="23"/>
  <c r="G153" i="23"/>
  <c r="F153" i="23"/>
  <c r="V152" i="23"/>
  <c r="U152" i="23"/>
  <c r="S152" i="23"/>
  <c r="R152" i="23"/>
  <c r="K152" i="23"/>
  <c r="J152" i="23"/>
  <c r="I152" i="23"/>
  <c r="H152" i="23"/>
  <c r="G152" i="23"/>
  <c r="F152" i="23"/>
  <c r="X151" i="23"/>
  <c r="V151" i="23"/>
  <c r="U151" i="23"/>
  <c r="S151" i="23"/>
  <c r="R151" i="23"/>
  <c r="M151" i="23"/>
  <c r="L151" i="23"/>
  <c r="K151" i="23"/>
  <c r="J151" i="23"/>
  <c r="I151" i="23"/>
  <c r="H151" i="23"/>
  <c r="G151" i="23"/>
  <c r="F151" i="23"/>
  <c r="V146" i="23"/>
  <c r="U146" i="23"/>
  <c r="S146" i="23"/>
  <c r="R146" i="23"/>
  <c r="J146" i="23"/>
  <c r="I146" i="23"/>
  <c r="G146" i="23"/>
  <c r="F146" i="23"/>
  <c r="V145" i="23"/>
  <c r="U145" i="23"/>
  <c r="S145" i="23"/>
  <c r="R145" i="23"/>
  <c r="J145" i="23"/>
  <c r="I145" i="23"/>
  <c r="G145" i="23"/>
  <c r="F145" i="23"/>
  <c r="X144" i="23"/>
  <c r="V144" i="23"/>
  <c r="U144" i="23"/>
  <c r="S144" i="23"/>
  <c r="R144" i="23"/>
  <c r="L144" i="23"/>
  <c r="J144" i="23"/>
  <c r="I144" i="23"/>
  <c r="G144" i="23"/>
  <c r="F144" i="23"/>
  <c r="V140" i="23"/>
  <c r="U140" i="23"/>
  <c r="S140" i="23"/>
  <c r="R140" i="23"/>
  <c r="K140" i="23"/>
  <c r="J140" i="23"/>
  <c r="I140" i="23"/>
  <c r="H140" i="23"/>
  <c r="G140" i="23"/>
  <c r="F140" i="23"/>
  <c r="V139" i="23"/>
  <c r="U139" i="23"/>
  <c r="S139" i="23"/>
  <c r="R139" i="23"/>
  <c r="K139" i="23"/>
  <c r="J139" i="23"/>
  <c r="I139" i="23"/>
  <c r="H139" i="23"/>
  <c r="G139" i="23"/>
  <c r="F139" i="23"/>
  <c r="X138" i="23"/>
  <c r="V138" i="23"/>
  <c r="U138" i="23"/>
  <c r="S138" i="23"/>
  <c r="R138" i="23"/>
  <c r="M138" i="23"/>
  <c r="L138" i="23"/>
  <c r="K138" i="23"/>
  <c r="J138" i="23"/>
  <c r="I138" i="23"/>
  <c r="H138" i="23"/>
  <c r="G138" i="23"/>
  <c r="F138" i="23"/>
  <c r="V133" i="23"/>
  <c r="U133" i="23"/>
  <c r="S133" i="23"/>
  <c r="R133" i="23"/>
  <c r="J133" i="23"/>
  <c r="I133" i="23"/>
  <c r="G133" i="23"/>
  <c r="F133" i="23"/>
  <c r="V132" i="23"/>
  <c r="U132" i="23"/>
  <c r="S132" i="23"/>
  <c r="R132" i="23"/>
  <c r="J132" i="23"/>
  <c r="I132" i="23"/>
  <c r="G132" i="23"/>
  <c r="F132" i="23"/>
  <c r="X131" i="23"/>
  <c r="V131" i="23"/>
  <c r="U131" i="23"/>
  <c r="S131" i="23"/>
  <c r="R131" i="23"/>
  <c r="L131" i="23"/>
  <c r="J131" i="23"/>
  <c r="I131" i="23"/>
  <c r="G131" i="23"/>
  <c r="F131" i="23"/>
  <c r="V127" i="23"/>
  <c r="U127" i="23"/>
  <c r="S127" i="23"/>
  <c r="R127" i="23"/>
  <c r="K127" i="23"/>
  <c r="J127" i="23"/>
  <c r="I127" i="23"/>
  <c r="H127" i="23"/>
  <c r="G127" i="23"/>
  <c r="F127" i="23"/>
  <c r="V126" i="23"/>
  <c r="U126" i="23"/>
  <c r="S126" i="23"/>
  <c r="R126" i="23"/>
  <c r="K126" i="23"/>
  <c r="J126" i="23"/>
  <c r="I126" i="23"/>
  <c r="H126" i="23"/>
  <c r="G126" i="23"/>
  <c r="F126" i="23"/>
  <c r="X125" i="23"/>
  <c r="V125" i="23"/>
  <c r="U125" i="23"/>
  <c r="S125" i="23"/>
  <c r="R125" i="23"/>
  <c r="M125" i="23"/>
  <c r="L125" i="23"/>
  <c r="K125" i="23"/>
  <c r="J125" i="23"/>
  <c r="I125" i="23"/>
  <c r="H125" i="23"/>
  <c r="G125" i="23"/>
  <c r="F125" i="23"/>
  <c r="V120" i="23"/>
  <c r="U120" i="23"/>
  <c r="S120" i="23"/>
  <c r="R120" i="23"/>
  <c r="J120" i="23"/>
  <c r="I120" i="23"/>
  <c r="G120" i="23"/>
  <c r="F120" i="23"/>
  <c r="V119" i="23"/>
  <c r="U119" i="23"/>
  <c r="S119" i="23"/>
  <c r="R119" i="23"/>
  <c r="J119" i="23"/>
  <c r="I119" i="23"/>
  <c r="G119" i="23"/>
  <c r="F119" i="23"/>
  <c r="X118" i="23"/>
  <c r="V118" i="23"/>
  <c r="U118" i="23"/>
  <c r="S118" i="23"/>
  <c r="R118" i="23"/>
  <c r="L118" i="23"/>
  <c r="J118" i="23"/>
  <c r="I118" i="23"/>
  <c r="G118" i="23"/>
  <c r="F118" i="23"/>
  <c r="V114" i="23"/>
  <c r="U114" i="23"/>
  <c r="S114" i="23"/>
  <c r="R114" i="23"/>
  <c r="K114" i="23"/>
  <c r="J114" i="23"/>
  <c r="I114" i="23"/>
  <c r="H114" i="23"/>
  <c r="G114" i="23"/>
  <c r="F114" i="23"/>
  <c r="V113" i="23"/>
  <c r="U113" i="23"/>
  <c r="S113" i="23"/>
  <c r="R113" i="23"/>
  <c r="K113" i="23"/>
  <c r="J113" i="23"/>
  <c r="I113" i="23"/>
  <c r="H113" i="23"/>
  <c r="G113" i="23"/>
  <c r="F113" i="23"/>
  <c r="X112" i="23"/>
  <c r="V112" i="23"/>
  <c r="U112" i="23"/>
  <c r="S112" i="23"/>
  <c r="R112" i="23"/>
  <c r="M112" i="23"/>
  <c r="L112" i="23"/>
  <c r="K112" i="23"/>
  <c r="J112" i="23"/>
  <c r="I112" i="23"/>
  <c r="H112" i="23"/>
  <c r="G112" i="23"/>
  <c r="F112" i="23"/>
  <c r="V107" i="23"/>
  <c r="U107" i="23"/>
  <c r="S107" i="23"/>
  <c r="R107" i="23"/>
  <c r="J107" i="23"/>
  <c r="I107" i="23"/>
  <c r="G107" i="23"/>
  <c r="F107" i="23"/>
  <c r="V106" i="23"/>
  <c r="U106" i="23"/>
  <c r="S106" i="23"/>
  <c r="R106" i="23"/>
  <c r="J106" i="23"/>
  <c r="I106" i="23"/>
  <c r="G106" i="23"/>
  <c r="F106" i="23"/>
  <c r="X105" i="23"/>
  <c r="V105" i="23"/>
  <c r="U105" i="23"/>
  <c r="S105" i="23"/>
  <c r="R105" i="23"/>
  <c r="L105" i="23"/>
  <c r="J105" i="23"/>
  <c r="I105" i="23"/>
  <c r="G105" i="23"/>
  <c r="F105" i="23"/>
  <c r="V101" i="23"/>
  <c r="U101" i="23"/>
  <c r="S101" i="23"/>
  <c r="R101" i="23"/>
  <c r="K101" i="23"/>
  <c r="J101" i="23"/>
  <c r="I101" i="23"/>
  <c r="H101" i="23"/>
  <c r="G101" i="23"/>
  <c r="F101" i="23"/>
  <c r="V100" i="23"/>
  <c r="U100" i="23"/>
  <c r="S100" i="23"/>
  <c r="R100" i="23"/>
  <c r="K100" i="23"/>
  <c r="J100" i="23"/>
  <c r="I100" i="23"/>
  <c r="H100" i="23"/>
  <c r="G100" i="23"/>
  <c r="F100" i="23"/>
  <c r="X99" i="23"/>
  <c r="V99" i="23"/>
  <c r="U99" i="23"/>
  <c r="S99" i="23"/>
  <c r="R99" i="23"/>
  <c r="M99" i="23"/>
  <c r="L99" i="23"/>
  <c r="K99" i="23"/>
  <c r="J99" i="23"/>
  <c r="I99" i="23"/>
  <c r="H99" i="23"/>
  <c r="G99" i="23"/>
  <c r="F99" i="23"/>
  <c r="V94" i="23"/>
  <c r="U94" i="23"/>
  <c r="S94" i="23"/>
  <c r="R94" i="23"/>
  <c r="J94" i="23"/>
  <c r="I94" i="23"/>
  <c r="G94" i="23"/>
  <c r="F94" i="23"/>
  <c r="V93" i="23"/>
  <c r="U93" i="23"/>
  <c r="S93" i="23"/>
  <c r="R93" i="23"/>
  <c r="J93" i="23"/>
  <c r="I93" i="23"/>
  <c r="G93" i="23"/>
  <c r="F93" i="23"/>
  <c r="X92" i="23"/>
  <c r="V92" i="23"/>
  <c r="U92" i="23"/>
  <c r="S92" i="23"/>
  <c r="R92" i="23"/>
  <c r="L92" i="23"/>
  <c r="J92" i="23"/>
  <c r="I92" i="23"/>
  <c r="G92" i="23"/>
  <c r="F92" i="23"/>
  <c r="V88" i="23"/>
  <c r="U88" i="23"/>
  <c r="S88" i="23"/>
  <c r="R88" i="23"/>
  <c r="K88" i="23"/>
  <c r="J88" i="23"/>
  <c r="I88" i="23"/>
  <c r="H88" i="23"/>
  <c r="G88" i="23"/>
  <c r="F88" i="23"/>
  <c r="V87" i="23"/>
  <c r="U87" i="23"/>
  <c r="S87" i="23"/>
  <c r="R87" i="23"/>
  <c r="K87" i="23"/>
  <c r="J87" i="23"/>
  <c r="I87" i="23"/>
  <c r="H87" i="23"/>
  <c r="G87" i="23"/>
  <c r="F87" i="23"/>
  <c r="X86" i="23"/>
  <c r="V86" i="23"/>
  <c r="U86" i="23"/>
  <c r="S86" i="23"/>
  <c r="R86" i="23"/>
  <c r="M86" i="23"/>
  <c r="L86" i="23"/>
  <c r="K86" i="23"/>
  <c r="J86" i="23"/>
  <c r="I86" i="23"/>
  <c r="H86" i="23"/>
  <c r="G86" i="23"/>
  <c r="F86" i="23"/>
  <c r="V81" i="23"/>
  <c r="U81" i="23"/>
  <c r="S81" i="23"/>
  <c r="R81" i="23"/>
  <c r="J81" i="23"/>
  <c r="I81" i="23"/>
  <c r="G81" i="23"/>
  <c r="F81" i="23"/>
  <c r="V80" i="23"/>
  <c r="U80" i="23"/>
  <c r="S80" i="23"/>
  <c r="R80" i="23"/>
  <c r="J80" i="23"/>
  <c r="I80" i="23"/>
  <c r="G80" i="23"/>
  <c r="F80" i="23"/>
  <c r="X79" i="23"/>
  <c r="V79" i="23"/>
  <c r="U79" i="23"/>
  <c r="S79" i="23"/>
  <c r="R79" i="23"/>
  <c r="L79" i="23"/>
  <c r="J79" i="23"/>
  <c r="I79" i="23"/>
  <c r="G79" i="23"/>
  <c r="F79" i="23"/>
  <c r="V75" i="23"/>
  <c r="U75" i="23"/>
  <c r="S75" i="23"/>
  <c r="R75" i="23"/>
  <c r="K75" i="23"/>
  <c r="J75" i="23"/>
  <c r="I75" i="23"/>
  <c r="H75" i="23"/>
  <c r="G75" i="23"/>
  <c r="F75" i="23"/>
  <c r="V74" i="23"/>
  <c r="U74" i="23"/>
  <c r="S74" i="23"/>
  <c r="R74" i="23"/>
  <c r="K74" i="23"/>
  <c r="J74" i="23"/>
  <c r="I74" i="23"/>
  <c r="H74" i="23"/>
  <c r="G74" i="23"/>
  <c r="F74" i="23"/>
  <c r="X73" i="23"/>
  <c r="V73" i="23"/>
  <c r="U73" i="23"/>
  <c r="S73" i="23"/>
  <c r="R73" i="23"/>
  <c r="M73" i="23"/>
  <c r="L73" i="23"/>
  <c r="K73" i="23"/>
  <c r="J73" i="23"/>
  <c r="I73" i="23"/>
  <c r="H73" i="23"/>
  <c r="G73" i="23"/>
  <c r="F73" i="23"/>
  <c r="V263" i="47"/>
  <c r="U263" i="47"/>
  <c r="S263" i="47"/>
  <c r="R263" i="47"/>
  <c r="J263" i="47"/>
  <c r="I263" i="47"/>
  <c r="G263" i="47"/>
  <c r="F263" i="47"/>
  <c r="V262" i="47"/>
  <c r="U262" i="47"/>
  <c r="S262" i="47"/>
  <c r="R262" i="47"/>
  <c r="J262" i="47"/>
  <c r="I262" i="47"/>
  <c r="G262" i="47"/>
  <c r="F262" i="47"/>
  <c r="X261" i="47"/>
  <c r="V261" i="47"/>
  <c r="U261" i="47"/>
  <c r="S261" i="47"/>
  <c r="R261" i="47"/>
  <c r="L261" i="47"/>
  <c r="J261" i="47"/>
  <c r="I261" i="47"/>
  <c r="G261" i="47"/>
  <c r="F261" i="47"/>
  <c r="V257" i="47"/>
  <c r="U257" i="47"/>
  <c r="S257" i="47"/>
  <c r="R257" i="47"/>
  <c r="K257" i="47"/>
  <c r="J257" i="47"/>
  <c r="I257" i="47"/>
  <c r="H257" i="47"/>
  <c r="G257" i="47"/>
  <c r="F257" i="47"/>
  <c r="V256" i="47"/>
  <c r="U256" i="47"/>
  <c r="S256" i="47"/>
  <c r="R256" i="47"/>
  <c r="K256" i="47"/>
  <c r="J256" i="47"/>
  <c r="I256" i="47"/>
  <c r="H256" i="47"/>
  <c r="G256" i="47"/>
  <c r="F256" i="47"/>
  <c r="X255" i="47"/>
  <c r="V255" i="47"/>
  <c r="U255" i="47"/>
  <c r="S255" i="47"/>
  <c r="R255" i="47"/>
  <c r="M255" i="47"/>
  <c r="L255" i="47"/>
  <c r="K255" i="47"/>
  <c r="J255" i="47"/>
  <c r="I255" i="47"/>
  <c r="H255" i="47"/>
  <c r="G255" i="47"/>
  <c r="F255" i="47"/>
  <c r="V250" i="47"/>
  <c r="U250" i="47"/>
  <c r="S250" i="47"/>
  <c r="R250" i="47"/>
  <c r="J250" i="47"/>
  <c r="I250" i="47"/>
  <c r="G250" i="47"/>
  <c r="F250" i="47"/>
  <c r="V249" i="47"/>
  <c r="U249" i="47"/>
  <c r="S249" i="47"/>
  <c r="R249" i="47"/>
  <c r="J249" i="47"/>
  <c r="I249" i="47"/>
  <c r="G249" i="47"/>
  <c r="F249" i="47"/>
  <c r="X248" i="47"/>
  <c r="V248" i="47"/>
  <c r="U248" i="47"/>
  <c r="S248" i="47"/>
  <c r="R248" i="47"/>
  <c r="L248" i="47"/>
  <c r="J248" i="47"/>
  <c r="I248" i="47"/>
  <c r="G248" i="47"/>
  <c r="F248" i="47"/>
  <c r="V244" i="47"/>
  <c r="U244" i="47"/>
  <c r="S244" i="47"/>
  <c r="R244" i="47"/>
  <c r="K244" i="47"/>
  <c r="J244" i="47"/>
  <c r="I244" i="47"/>
  <c r="H244" i="47"/>
  <c r="G244" i="47"/>
  <c r="F244" i="47"/>
  <c r="V243" i="47"/>
  <c r="U243" i="47"/>
  <c r="S243" i="47"/>
  <c r="R243" i="47"/>
  <c r="K243" i="47"/>
  <c r="J243" i="47"/>
  <c r="I243" i="47"/>
  <c r="H243" i="47"/>
  <c r="G243" i="47"/>
  <c r="F243" i="47"/>
  <c r="X242" i="47"/>
  <c r="V242" i="47"/>
  <c r="U242" i="47"/>
  <c r="S242" i="47"/>
  <c r="R242" i="47"/>
  <c r="M242" i="47"/>
  <c r="L242" i="47"/>
  <c r="K242" i="47"/>
  <c r="J242" i="47"/>
  <c r="I242" i="47"/>
  <c r="H242" i="47"/>
  <c r="G242" i="47"/>
  <c r="F242" i="47"/>
  <c r="V237" i="47"/>
  <c r="U237" i="47"/>
  <c r="S237" i="47"/>
  <c r="R237" i="47"/>
  <c r="J237" i="47"/>
  <c r="I237" i="47"/>
  <c r="G237" i="47"/>
  <c r="F237" i="47"/>
  <c r="V236" i="47"/>
  <c r="U236" i="47"/>
  <c r="S236" i="47"/>
  <c r="R236" i="47"/>
  <c r="J236" i="47"/>
  <c r="I236" i="47"/>
  <c r="G236" i="47"/>
  <c r="F236" i="47"/>
  <c r="X235" i="47"/>
  <c r="V235" i="47"/>
  <c r="U235" i="47"/>
  <c r="S235" i="47"/>
  <c r="R235" i="47"/>
  <c r="L235" i="47"/>
  <c r="J235" i="47"/>
  <c r="I235" i="47"/>
  <c r="G235" i="47"/>
  <c r="F235" i="47"/>
  <c r="V231" i="47"/>
  <c r="U231" i="47"/>
  <c r="S231" i="47"/>
  <c r="R231" i="47"/>
  <c r="K231" i="47"/>
  <c r="J231" i="47"/>
  <c r="I231" i="47"/>
  <c r="H231" i="47"/>
  <c r="G231" i="47"/>
  <c r="F231" i="47"/>
  <c r="V230" i="47"/>
  <c r="U230" i="47"/>
  <c r="S230" i="47"/>
  <c r="R230" i="47"/>
  <c r="K230" i="47"/>
  <c r="J230" i="47"/>
  <c r="I230" i="47"/>
  <c r="H230" i="47"/>
  <c r="G230" i="47"/>
  <c r="F230" i="47"/>
  <c r="X229" i="47"/>
  <c r="V229" i="47"/>
  <c r="U229" i="47"/>
  <c r="S229" i="47"/>
  <c r="R229" i="47"/>
  <c r="M229" i="47"/>
  <c r="L229" i="47"/>
  <c r="K229" i="47"/>
  <c r="J229" i="47"/>
  <c r="I229" i="47"/>
  <c r="H229" i="47"/>
  <c r="G229" i="47"/>
  <c r="F229" i="47"/>
  <c r="V224" i="47"/>
  <c r="U224" i="47"/>
  <c r="S224" i="47"/>
  <c r="R224" i="47"/>
  <c r="J224" i="47"/>
  <c r="I224" i="47"/>
  <c r="G224" i="47"/>
  <c r="F224" i="47"/>
  <c r="V223" i="47"/>
  <c r="U223" i="47"/>
  <c r="S223" i="47"/>
  <c r="R223" i="47"/>
  <c r="J223" i="47"/>
  <c r="I223" i="47"/>
  <c r="G223" i="47"/>
  <c r="F223" i="47"/>
  <c r="X222" i="47"/>
  <c r="V222" i="47"/>
  <c r="U222" i="47"/>
  <c r="S222" i="47"/>
  <c r="R222" i="47"/>
  <c r="L222" i="47"/>
  <c r="J222" i="47"/>
  <c r="I222" i="47"/>
  <c r="G222" i="47"/>
  <c r="F222" i="47"/>
  <c r="V218" i="47"/>
  <c r="U218" i="47"/>
  <c r="S218" i="47"/>
  <c r="R218" i="47"/>
  <c r="K218" i="47"/>
  <c r="J218" i="47"/>
  <c r="I218" i="47"/>
  <c r="H218" i="47"/>
  <c r="G218" i="47"/>
  <c r="F218" i="47"/>
  <c r="V217" i="47"/>
  <c r="U217" i="47"/>
  <c r="S217" i="47"/>
  <c r="R217" i="47"/>
  <c r="K217" i="47"/>
  <c r="J217" i="47"/>
  <c r="I217" i="47"/>
  <c r="H217" i="47"/>
  <c r="G217" i="47"/>
  <c r="F217" i="47"/>
  <c r="X216" i="47"/>
  <c r="V216" i="47"/>
  <c r="U216" i="47"/>
  <c r="S216" i="47"/>
  <c r="R216" i="47"/>
  <c r="M216" i="47"/>
  <c r="L216" i="47"/>
  <c r="K216" i="47"/>
  <c r="J216" i="47"/>
  <c r="I216" i="47"/>
  <c r="H216" i="47"/>
  <c r="G216" i="47"/>
  <c r="F216" i="47"/>
  <c r="V211" i="47"/>
  <c r="U211" i="47"/>
  <c r="S211" i="47"/>
  <c r="R211" i="47"/>
  <c r="J211" i="47"/>
  <c r="I211" i="47"/>
  <c r="G211" i="47"/>
  <c r="F211" i="47"/>
  <c r="V210" i="47"/>
  <c r="U210" i="47"/>
  <c r="S210" i="47"/>
  <c r="R210" i="47"/>
  <c r="J210" i="47"/>
  <c r="I210" i="47"/>
  <c r="G210" i="47"/>
  <c r="F210" i="47"/>
  <c r="X209" i="47"/>
  <c r="V209" i="47"/>
  <c r="U209" i="47"/>
  <c r="S209" i="47"/>
  <c r="R209" i="47"/>
  <c r="L209" i="47"/>
  <c r="J209" i="47"/>
  <c r="I209" i="47"/>
  <c r="G209" i="47"/>
  <c r="F209" i="47"/>
  <c r="V205" i="47"/>
  <c r="U205" i="47"/>
  <c r="S205" i="47"/>
  <c r="R205" i="47"/>
  <c r="K205" i="47"/>
  <c r="J205" i="47"/>
  <c r="I205" i="47"/>
  <c r="H205" i="47"/>
  <c r="G205" i="47"/>
  <c r="F205" i="47"/>
  <c r="V204" i="47"/>
  <c r="U204" i="47"/>
  <c r="S204" i="47"/>
  <c r="R204" i="47"/>
  <c r="K204" i="47"/>
  <c r="J204" i="47"/>
  <c r="I204" i="47"/>
  <c r="H204" i="47"/>
  <c r="G204" i="47"/>
  <c r="F204" i="47"/>
  <c r="X203" i="47"/>
  <c r="V203" i="47"/>
  <c r="U203" i="47"/>
  <c r="S203" i="47"/>
  <c r="R203" i="47"/>
  <c r="M203" i="47"/>
  <c r="L203" i="47"/>
  <c r="K203" i="47"/>
  <c r="J203" i="47"/>
  <c r="I203" i="47"/>
  <c r="H203" i="47"/>
  <c r="G203" i="47"/>
  <c r="F203" i="47"/>
  <c r="V198" i="47"/>
  <c r="U198" i="47"/>
  <c r="S198" i="47"/>
  <c r="R198" i="47"/>
  <c r="J198" i="47"/>
  <c r="I198" i="47"/>
  <c r="G198" i="47"/>
  <c r="F198" i="47"/>
  <c r="V197" i="47"/>
  <c r="U197" i="47"/>
  <c r="S197" i="47"/>
  <c r="R197" i="47"/>
  <c r="J197" i="47"/>
  <c r="I197" i="47"/>
  <c r="G197" i="47"/>
  <c r="F197" i="47"/>
  <c r="X196" i="47"/>
  <c r="V196" i="47"/>
  <c r="U196" i="47"/>
  <c r="S196" i="47"/>
  <c r="R196" i="47"/>
  <c r="L196" i="47"/>
  <c r="J196" i="47"/>
  <c r="I196" i="47"/>
  <c r="G196" i="47"/>
  <c r="F196" i="47"/>
  <c r="V192" i="47"/>
  <c r="U192" i="47"/>
  <c r="S192" i="47"/>
  <c r="R192" i="47"/>
  <c r="K192" i="47"/>
  <c r="J192" i="47"/>
  <c r="I192" i="47"/>
  <c r="H192" i="47"/>
  <c r="G192" i="47"/>
  <c r="F192" i="47"/>
  <c r="V191" i="47"/>
  <c r="U191" i="47"/>
  <c r="S191" i="47"/>
  <c r="R191" i="47"/>
  <c r="K191" i="47"/>
  <c r="J191" i="47"/>
  <c r="I191" i="47"/>
  <c r="H191" i="47"/>
  <c r="G191" i="47"/>
  <c r="F191" i="47"/>
  <c r="X190" i="47"/>
  <c r="V190" i="47"/>
  <c r="U190" i="47"/>
  <c r="S190" i="47"/>
  <c r="R190" i="47"/>
  <c r="M190" i="47"/>
  <c r="L190" i="47"/>
  <c r="K190" i="47"/>
  <c r="J190" i="47"/>
  <c r="I190" i="47"/>
  <c r="H190" i="47"/>
  <c r="G190" i="47"/>
  <c r="F190" i="47"/>
  <c r="V185" i="47"/>
  <c r="U185" i="47"/>
  <c r="S185" i="47"/>
  <c r="R185" i="47"/>
  <c r="J185" i="47"/>
  <c r="I185" i="47"/>
  <c r="G185" i="47"/>
  <c r="F185" i="47"/>
  <c r="V184" i="47"/>
  <c r="U184" i="47"/>
  <c r="S184" i="47"/>
  <c r="R184" i="47"/>
  <c r="J184" i="47"/>
  <c r="I184" i="47"/>
  <c r="G184" i="47"/>
  <c r="F184" i="47"/>
  <c r="X183" i="47"/>
  <c r="V183" i="47"/>
  <c r="U183" i="47"/>
  <c r="S183" i="47"/>
  <c r="R183" i="47"/>
  <c r="L183" i="47"/>
  <c r="J183" i="47"/>
  <c r="I183" i="47"/>
  <c r="G183" i="47"/>
  <c r="F183" i="47"/>
  <c r="V179" i="47"/>
  <c r="U179" i="47"/>
  <c r="S179" i="47"/>
  <c r="R179" i="47"/>
  <c r="K179" i="47"/>
  <c r="J179" i="47"/>
  <c r="I179" i="47"/>
  <c r="H179" i="47"/>
  <c r="G179" i="47"/>
  <c r="F179" i="47"/>
  <c r="V178" i="47"/>
  <c r="U178" i="47"/>
  <c r="S178" i="47"/>
  <c r="R178" i="47"/>
  <c r="K178" i="47"/>
  <c r="J178" i="47"/>
  <c r="I178" i="47"/>
  <c r="H178" i="47"/>
  <c r="G178" i="47"/>
  <c r="F178" i="47"/>
  <c r="X177" i="47"/>
  <c r="V177" i="47"/>
  <c r="U177" i="47"/>
  <c r="S177" i="47"/>
  <c r="R177" i="47"/>
  <c r="M177" i="47"/>
  <c r="L177" i="47"/>
  <c r="K177" i="47"/>
  <c r="J177" i="47"/>
  <c r="I177" i="47"/>
  <c r="H177" i="47"/>
  <c r="G177" i="47"/>
  <c r="F177" i="47"/>
  <c r="V172" i="47"/>
  <c r="U172" i="47"/>
  <c r="S172" i="47"/>
  <c r="R172" i="47"/>
  <c r="J172" i="47"/>
  <c r="I172" i="47"/>
  <c r="G172" i="47"/>
  <c r="F172" i="47"/>
  <c r="V171" i="47"/>
  <c r="U171" i="47"/>
  <c r="S171" i="47"/>
  <c r="R171" i="47"/>
  <c r="J171" i="47"/>
  <c r="I171" i="47"/>
  <c r="G171" i="47"/>
  <c r="F171" i="47"/>
  <c r="X170" i="47"/>
  <c r="V170" i="47"/>
  <c r="U170" i="47"/>
  <c r="S170" i="47"/>
  <c r="R170" i="47"/>
  <c r="L170" i="47"/>
  <c r="J170" i="47"/>
  <c r="I170" i="47"/>
  <c r="G170" i="47"/>
  <c r="F170" i="47"/>
  <c r="V166" i="47"/>
  <c r="U166" i="47"/>
  <c r="S166" i="47"/>
  <c r="R166" i="47"/>
  <c r="K166" i="47"/>
  <c r="J166" i="47"/>
  <c r="I166" i="47"/>
  <c r="H166" i="47"/>
  <c r="G166" i="47"/>
  <c r="F166" i="47"/>
  <c r="V165" i="47"/>
  <c r="U165" i="47"/>
  <c r="S165" i="47"/>
  <c r="R165" i="47"/>
  <c r="K165" i="47"/>
  <c r="J165" i="47"/>
  <c r="I165" i="47"/>
  <c r="H165" i="47"/>
  <c r="G165" i="47"/>
  <c r="F165" i="47"/>
  <c r="X164" i="47"/>
  <c r="V164" i="47"/>
  <c r="U164" i="47"/>
  <c r="S164" i="47"/>
  <c r="R164" i="47"/>
  <c r="M164" i="47"/>
  <c r="L164" i="47"/>
  <c r="K164" i="47"/>
  <c r="J164" i="47"/>
  <c r="I164" i="47"/>
  <c r="H164" i="47"/>
  <c r="G164" i="47"/>
  <c r="F164" i="47"/>
  <c r="V159" i="47"/>
  <c r="U159" i="47"/>
  <c r="S159" i="47"/>
  <c r="R159" i="47"/>
  <c r="J159" i="47"/>
  <c r="I159" i="47"/>
  <c r="G159" i="47"/>
  <c r="F159" i="47"/>
  <c r="V158" i="47"/>
  <c r="U158" i="47"/>
  <c r="S158" i="47"/>
  <c r="R158" i="47"/>
  <c r="J158" i="47"/>
  <c r="I158" i="47"/>
  <c r="G158" i="47"/>
  <c r="F158" i="47"/>
  <c r="X157" i="47"/>
  <c r="V157" i="47"/>
  <c r="U157" i="47"/>
  <c r="S157" i="47"/>
  <c r="R157" i="47"/>
  <c r="L157" i="47"/>
  <c r="J157" i="47"/>
  <c r="I157" i="47"/>
  <c r="G157" i="47"/>
  <c r="F157" i="47"/>
  <c r="V153" i="47"/>
  <c r="U153" i="47"/>
  <c r="S153" i="47"/>
  <c r="R153" i="47"/>
  <c r="K153" i="47"/>
  <c r="J153" i="47"/>
  <c r="I153" i="47"/>
  <c r="H153" i="47"/>
  <c r="G153" i="47"/>
  <c r="F153" i="47"/>
  <c r="V152" i="47"/>
  <c r="U152" i="47"/>
  <c r="S152" i="47"/>
  <c r="R152" i="47"/>
  <c r="K152" i="47"/>
  <c r="J152" i="47"/>
  <c r="I152" i="47"/>
  <c r="H152" i="47"/>
  <c r="G152" i="47"/>
  <c r="F152" i="47"/>
  <c r="X151" i="47"/>
  <c r="V151" i="47"/>
  <c r="U151" i="47"/>
  <c r="S151" i="47"/>
  <c r="R151" i="47"/>
  <c r="M151" i="47"/>
  <c r="L151" i="47"/>
  <c r="K151" i="47"/>
  <c r="J151" i="47"/>
  <c r="I151" i="47"/>
  <c r="H151" i="47"/>
  <c r="G151" i="47"/>
  <c r="F151" i="47"/>
  <c r="V146" i="47"/>
  <c r="U146" i="47"/>
  <c r="S146" i="47"/>
  <c r="R146" i="47"/>
  <c r="J146" i="47"/>
  <c r="I146" i="47"/>
  <c r="G146" i="47"/>
  <c r="F146" i="47"/>
  <c r="V145" i="47"/>
  <c r="U145" i="47"/>
  <c r="S145" i="47"/>
  <c r="R145" i="47"/>
  <c r="J145" i="47"/>
  <c r="I145" i="47"/>
  <c r="G145" i="47"/>
  <c r="F145" i="47"/>
  <c r="X144" i="47"/>
  <c r="V144" i="47"/>
  <c r="U144" i="47"/>
  <c r="S144" i="47"/>
  <c r="R144" i="47"/>
  <c r="L144" i="47"/>
  <c r="J144" i="47"/>
  <c r="I144" i="47"/>
  <c r="G144" i="47"/>
  <c r="F144" i="47"/>
  <c r="V140" i="47"/>
  <c r="U140" i="47"/>
  <c r="S140" i="47"/>
  <c r="R140" i="47"/>
  <c r="K140" i="47"/>
  <c r="J140" i="47"/>
  <c r="I140" i="47"/>
  <c r="H140" i="47"/>
  <c r="G140" i="47"/>
  <c r="F140" i="47"/>
  <c r="V139" i="47"/>
  <c r="U139" i="47"/>
  <c r="S139" i="47"/>
  <c r="R139" i="47"/>
  <c r="K139" i="47"/>
  <c r="J139" i="47"/>
  <c r="I139" i="47"/>
  <c r="H139" i="47"/>
  <c r="G139" i="47"/>
  <c r="F139" i="47"/>
  <c r="X138" i="47"/>
  <c r="V138" i="47"/>
  <c r="U138" i="47"/>
  <c r="S138" i="47"/>
  <c r="R138" i="47"/>
  <c r="M138" i="47"/>
  <c r="L138" i="47"/>
  <c r="K138" i="47"/>
  <c r="J138" i="47"/>
  <c r="I138" i="47"/>
  <c r="H138" i="47"/>
  <c r="G138" i="47"/>
  <c r="F138" i="47"/>
  <c r="V133" i="47"/>
  <c r="U133" i="47"/>
  <c r="S133" i="47"/>
  <c r="R133" i="47"/>
  <c r="J133" i="47"/>
  <c r="I133" i="47"/>
  <c r="G133" i="47"/>
  <c r="F133" i="47"/>
  <c r="V132" i="47"/>
  <c r="U132" i="47"/>
  <c r="S132" i="47"/>
  <c r="R132" i="47"/>
  <c r="J132" i="47"/>
  <c r="I132" i="47"/>
  <c r="G132" i="47"/>
  <c r="F132" i="47"/>
  <c r="X131" i="47"/>
  <c r="V131" i="47"/>
  <c r="U131" i="47"/>
  <c r="S131" i="47"/>
  <c r="R131" i="47"/>
  <c r="L131" i="47"/>
  <c r="J131" i="47"/>
  <c r="I131" i="47"/>
  <c r="G131" i="47"/>
  <c r="F131" i="47"/>
  <c r="V127" i="47"/>
  <c r="U127" i="47"/>
  <c r="S127" i="47"/>
  <c r="R127" i="47"/>
  <c r="K127" i="47"/>
  <c r="J127" i="47"/>
  <c r="I127" i="47"/>
  <c r="H127" i="47"/>
  <c r="G127" i="47"/>
  <c r="F127" i="47"/>
  <c r="V126" i="47"/>
  <c r="U126" i="47"/>
  <c r="S126" i="47"/>
  <c r="R126" i="47"/>
  <c r="K126" i="47"/>
  <c r="J126" i="47"/>
  <c r="I126" i="47"/>
  <c r="H126" i="47"/>
  <c r="G126" i="47"/>
  <c r="F126" i="47"/>
  <c r="X125" i="47"/>
  <c r="V125" i="47"/>
  <c r="U125" i="47"/>
  <c r="S125" i="47"/>
  <c r="R125" i="47"/>
  <c r="M125" i="47"/>
  <c r="L125" i="47"/>
  <c r="K125" i="47"/>
  <c r="J125" i="47"/>
  <c r="I125" i="47"/>
  <c r="H125" i="47"/>
  <c r="G125" i="47"/>
  <c r="F125" i="47"/>
  <c r="V120" i="47"/>
  <c r="U120" i="47"/>
  <c r="S120" i="47"/>
  <c r="R120" i="47"/>
  <c r="J120" i="47"/>
  <c r="I120" i="47"/>
  <c r="G120" i="47"/>
  <c r="F120" i="47"/>
  <c r="V119" i="47"/>
  <c r="U119" i="47"/>
  <c r="S119" i="47"/>
  <c r="R119" i="47"/>
  <c r="J119" i="47"/>
  <c r="I119" i="47"/>
  <c r="G119" i="47"/>
  <c r="F119" i="47"/>
  <c r="X118" i="47"/>
  <c r="V118" i="47"/>
  <c r="U118" i="47"/>
  <c r="S118" i="47"/>
  <c r="R118" i="47"/>
  <c r="L118" i="47"/>
  <c r="J118" i="47"/>
  <c r="I118" i="47"/>
  <c r="G118" i="47"/>
  <c r="F118" i="47"/>
  <c r="V114" i="47"/>
  <c r="U114" i="47"/>
  <c r="S114" i="47"/>
  <c r="R114" i="47"/>
  <c r="K114" i="47"/>
  <c r="J114" i="47"/>
  <c r="I114" i="47"/>
  <c r="H114" i="47"/>
  <c r="G114" i="47"/>
  <c r="F114" i="47"/>
  <c r="V113" i="47"/>
  <c r="U113" i="47"/>
  <c r="S113" i="47"/>
  <c r="R113" i="47"/>
  <c r="K113" i="47"/>
  <c r="J113" i="47"/>
  <c r="I113" i="47"/>
  <c r="H113" i="47"/>
  <c r="G113" i="47"/>
  <c r="F113" i="47"/>
  <c r="X112" i="47"/>
  <c r="V112" i="47"/>
  <c r="U112" i="47"/>
  <c r="S112" i="47"/>
  <c r="R112" i="47"/>
  <c r="M112" i="47"/>
  <c r="L112" i="47"/>
  <c r="K112" i="47"/>
  <c r="J112" i="47"/>
  <c r="I112" i="47"/>
  <c r="H112" i="47"/>
  <c r="G112" i="47"/>
  <c r="F112" i="47"/>
  <c r="V107" i="47"/>
  <c r="U107" i="47"/>
  <c r="S107" i="47"/>
  <c r="R107" i="47"/>
  <c r="J107" i="47"/>
  <c r="I107" i="47"/>
  <c r="G107" i="47"/>
  <c r="F107" i="47"/>
  <c r="V106" i="47"/>
  <c r="U106" i="47"/>
  <c r="S106" i="47"/>
  <c r="R106" i="47"/>
  <c r="J106" i="47"/>
  <c r="I106" i="47"/>
  <c r="G106" i="47"/>
  <c r="F106" i="47"/>
  <c r="X105" i="47"/>
  <c r="V105" i="47"/>
  <c r="U105" i="47"/>
  <c r="S105" i="47"/>
  <c r="R105" i="47"/>
  <c r="L105" i="47"/>
  <c r="J105" i="47"/>
  <c r="I105" i="47"/>
  <c r="G105" i="47"/>
  <c r="F105" i="47"/>
  <c r="V101" i="47"/>
  <c r="U101" i="47"/>
  <c r="S101" i="47"/>
  <c r="R101" i="47"/>
  <c r="K101" i="47"/>
  <c r="J101" i="47"/>
  <c r="I101" i="47"/>
  <c r="H101" i="47"/>
  <c r="G101" i="47"/>
  <c r="F101" i="47"/>
  <c r="V100" i="47"/>
  <c r="U100" i="47"/>
  <c r="S100" i="47"/>
  <c r="R100" i="47"/>
  <c r="K100" i="47"/>
  <c r="J100" i="47"/>
  <c r="I100" i="47"/>
  <c r="H100" i="47"/>
  <c r="G100" i="47"/>
  <c r="F100" i="47"/>
  <c r="X99" i="47"/>
  <c r="V99" i="47"/>
  <c r="U99" i="47"/>
  <c r="S99" i="47"/>
  <c r="R99" i="47"/>
  <c r="M99" i="47"/>
  <c r="L99" i="47"/>
  <c r="K99" i="47"/>
  <c r="J99" i="47"/>
  <c r="I99" i="47"/>
  <c r="H99" i="47"/>
  <c r="G99" i="47"/>
  <c r="F99" i="47"/>
  <c r="V94" i="47"/>
  <c r="U94" i="47"/>
  <c r="S94" i="47"/>
  <c r="R94" i="47"/>
  <c r="J94" i="47"/>
  <c r="I94" i="47"/>
  <c r="G94" i="47"/>
  <c r="F94" i="47"/>
  <c r="V93" i="47"/>
  <c r="U93" i="47"/>
  <c r="S93" i="47"/>
  <c r="R93" i="47"/>
  <c r="J93" i="47"/>
  <c r="I93" i="47"/>
  <c r="G93" i="47"/>
  <c r="F93" i="47"/>
  <c r="X92" i="47"/>
  <c r="V92" i="47"/>
  <c r="U92" i="47"/>
  <c r="S92" i="47"/>
  <c r="R92" i="47"/>
  <c r="L92" i="47"/>
  <c r="J92" i="47"/>
  <c r="I92" i="47"/>
  <c r="G92" i="47"/>
  <c r="F92" i="47"/>
  <c r="V88" i="47"/>
  <c r="U88" i="47"/>
  <c r="S88" i="47"/>
  <c r="R88" i="47"/>
  <c r="K88" i="47"/>
  <c r="J88" i="47"/>
  <c r="I88" i="47"/>
  <c r="H88" i="47"/>
  <c r="G88" i="47"/>
  <c r="F88" i="47"/>
  <c r="V87" i="47"/>
  <c r="U87" i="47"/>
  <c r="S87" i="47"/>
  <c r="R87" i="47"/>
  <c r="K87" i="47"/>
  <c r="J87" i="47"/>
  <c r="I87" i="47"/>
  <c r="H87" i="47"/>
  <c r="G87" i="47"/>
  <c r="F87" i="47"/>
  <c r="X86" i="47"/>
  <c r="V86" i="47"/>
  <c r="U86" i="47"/>
  <c r="S86" i="47"/>
  <c r="R86" i="47"/>
  <c r="M86" i="47"/>
  <c r="L86" i="47"/>
  <c r="K86" i="47"/>
  <c r="J86" i="47"/>
  <c r="I86" i="47"/>
  <c r="H86" i="47"/>
  <c r="G86" i="47"/>
  <c r="F86" i="47"/>
  <c r="V81" i="47"/>
  <c r="U81" i="47"/>
  <c r="S81" i="47"/>
  <c r="R81" i="47"/>
  <c r="J81" i="47"/>
  <c r="I81" i="47"/>
  <c r="G81" i="47"/>
  <c r="F81" i="47"/>
  <c r="V80" i="47"/>
  <c r="U80" i="47"/>
  <c r="S80" i="47"/>
  <c r="R80" i="47"/>
  <c r="J80" i="47"/>
  <c r="I80" i="47"/>
  <c r="G80" i="47"/>
  <c r="F80" i="47"/>
  <c r="X79" i="47"/>
  <c r="V79" i="47"/>
  <c r="U79" i="47"/>
  <c r="S79" i="47"/>
  <c r="R79" i="47"/>
  <c r="L79" i="47"/>
  <c r="J79" i="47"/>
  <c r="I79" i="47"/>
  <c r="G79" i="47"/>
  <c r="F79" i="47"/>
  <c r="V75" i="47"/>
  <c r="U75" i="47"/>
  <c r="S75" i="47"/>
  <c r="R75" i="47"/>
  <c r="K75" i="47"/>
  <c r="J75" i="47"/>
  <c r="I75" i="47"/>
  <c r="H75" i="47"/>
  <c r="G75" i="47"/>
  <c r="F75" i="47"/>
  <c r="V74" i="47"/>
  <c r="U74" i="47"/>
  <c r="S74" i="47"/>
  <c r="R74" i="47"/>
  <c r="K74" i="47"/>
  <c r="J74" i="47"/>
  <c r="I74" i="47"/>
  <c r="H74" i="47"/>
  <c r="G74" i="47"/>
  <c r="F74" i="47"/>
  <c r="X73" i="47"/>
  <c r="V73" i="47"/>
  <c r="U73" i="47"/>
  <c r="S73" i="47"/>
  <c r="R73" i="47"/>
  <c r="M73" i="47"/>
  <c r="L73" i="47"/>
  <c r="K73" i="47"/>
  <c r="J73" i="47"/>
  <c r="I73" i="47"/>
  <c r="H73" i="47"/>
  <c r="G73" i="47"/>
  <c r="F73" i="47"/>
  <c r="V263" i="22"/>
  <c r="U263" i="22"/>
  <c r="S263" i="22"/>
  <c r="R263" i="22"/>
  <c r="J263" i="22"/>
  <c r="I263" i="22"/>
  <c r="G263" i="22"/>
  <c r="F263" i="22"/>
  <c r="V262" i="22"/>
  <c r="U262" i="22"/>
  <c r="S262" i="22"/>
  <c r="R262" i="22"/>
  <c r="J262" i="22"/>
  <c r="I262" i="22"/>
  <c r="G262" i="22"/>
  <c r="F262" i="22"/>
  <c r="X261" i="22"/>
  <c r="V261" i="22"/>
  <c r="U261" i="22"/>
  <c r="S261" i="22"/>
  <c r="R261" i="22"/>
  <c r="L261" i="22"/>
  <c r="J261" i="22"/>
  <c r="I261" i="22"/>
  <c r="G261" i="22"/>
  <c r="F261" i="22"/>
  <c r="V257" i="22"/>
  <c r="U257" i="22"/>
  <c r="S257" i="22"/>
  <c r="R257" i="22"/>
  <c r="K257" i="22"/>
  <c r="J257" i="22"/>
  <c r="I257" i="22"/>
  <c r="H257" i="22"/>
  <c r="G257" i="22"/>
  <c r="F257" i="22"/>
  <c r="V256" i="22"/>
  <c r="U256" i="22"/>
  <c r="S256" i="22"/>
  <c r="R256" i="22"/>
  <c r="K256" i="22"/>
  <c r="J256" i="22"/>
  <c r="I256" i="22"/>
  <c r="H256" i="22"/>
  <c r="G256" i="22"/>
  <c r="F256" i="22"/>
  <c r="X255" i="22"/>
  <c r="V255" i="22"/>
  <c r="U255" i="22"/>
  <c r="S255" i="22"/>
  <c r="R255" i="22"/>
  <c r="M255" i="22"/>
  <c r="L255" i="22"/>
  <c r="K255" i="22"/>
  <c r="J255" i="22"/>
  <c r="I255" i="22"/>
  <c r="H255" i="22"/>
  <c r="G255" i="22"/>
  <c r="F255" i="22"/>
  <c r="V250" i="22"/>
  <c r="U250" i="22"/>
  <c r="S250" i="22"/>
  <c r="R250" i="22"/>
  <c r="J250" i="22"/>
  <c r="I250" i="22"/>
  <c r="G250" i="22"/>
  <c r="F250" i="22"/>
  <c r="V249" i="22"/>
  <c r="U249" i="22"/>
  <c r="S249" i="22"/>
  <c r="R249" i="22"/>
  <c r="J249" i="22"/>
  <c r="I249" i="22"/>
  <c r="G249" i="22"/>
  <c r="F249" i="22"/>
  <c r="X248" i="22"/>
  <c r="V248" i="22"/>
  <c r="U248" i="22"/>
  <c r="S248" i="22"/>
  <c r="R248" i="22"/>
  <c r="L248" i="22"/>
  <c r="J248" i="22"/>
  <c r="I248" i="22"/>
  <c r="G248" i="22"/>
  <c r="F248" i="22"/>
  <c r="V244" i="22"/>
  <c r="U244" i="22"/>
  <c r="S244" i="22"/>
  <c r="R244" i="22"/>
  <c r="K244" i="22"/>
  <c r="J244" i="22"/>
  <c r="I244" i="22"/>
  <c r="H244" i="22"/>
  <c r="G244" i="22"/>
  <c r="F244" i="22"/>
  <c r="V243" i="22"/>
  <c r="U243" i="22"/>
  <c r="S243" i="22"/>
  <c r="R243" i="22"/>
  <c r="K243" i="22"/>
  <c r="J243" i="22"/>
  <c r="I243" i="22"/>
  <c r="H243" i="22"/>
  <c r="G243" i="22"/>
  <c r="F243" i="22"/>
  <c r="X242" i="22"/>
  <c r="V242" i="22"/>
  <c r="U242" i="22"/>
  <c r="S242" i="22"/>
  <c r="R242" i="22"/>
  <c r="M242" i="22"/>
  <c r="L242" i="22"/>
  <c r="K242" i="22"/>
  <c r="J242" i="22"/>
  <c r="I242" i="22"/>
  <c r="H242" i="22"/>
  <c r="G242" i="22"/>
  <c r="F242" i="22"/>
  <c r="V237" i="22"/>
  <c r="U237" i="22"/>
  <c r="S237" i="22"/>
  <c r="R237" i="22"/>
  <c r="J237" i="22"/>
  <c r="I237" i="22"/>
  <c r="G237" i="22"/>
  <c r="F237" i="22"/>
  <c r="V236" i="22"/>
  <c r="U236" i="22"/>
  <c r="S236" i="22"/>
  <c r="R236" i="22"/>
  <c r="J236" i="22"/>
  <c r="I236" i="22"/>
  <c r="G236" i="22"/>
  <c r="F236" i="22"/>
  <c r="X235" i="22"/>
  <c r="V235" i="22"/>
  <c r="U235" i="22"/>
  <c r="S235" i="22"/>
  <c r="R235" i="22"/>
  <c r="L235" i="22"/>
  <c r="J235" i="22"/>
  <c r="I235" i="22"/>
  <c r="G235" i="22"/>
  <c r="F235" i="22"/>
  <c r="V231" i="22"/>
  <c r="U231" i="22"/>
  <c r="S231" i="22"/>
  <c r="R231" i="22"/>
  <c r="K231" i="22"/>
  <c r="J231" i="22"/>
  <c r="I231" i="22"/>
  <c r="H231" i="22"/>
  <c r="G231" i="22"/>
  <c r="F231" i="22"/>
  <c r="V230" i="22"/>
  <c r="U230" i="22"/>
  <c r="S230" i="22"/>
  <c r="R230" i="22"/>
  <c r="K230" i="22"/>
  <c r="J230" i="22"/>
  <c r="I230" i="22"/>
  <c r="H230" i="22"/>
  <c r="G230" i="22"/>
  <c r="F230" i="22"/>
  <c r="X229" i="22"/>
  <c r="V229" i="22"/>
  <c r="U229" i="22"/>
  <c r="S229" i="22"/>
  <c r="R229" i="22"/>
  <c r="M229" i="22"/>
  <c r="L229" i="22"/>
  <c r="K229" i="22"/>
  <c r="J229" i="22"/>
  <c r="I229" i="22"/>
  <c r="H229" i="22"/>
  <c r="G229" i="22"/>
  <c r="F229" i="22"/>
  <c r="V224" i="22"/>
  <c r="U224" i="22"/>
  <c r="S224" i="22"/>
  <c r="R224" i="22"/>
  <c r="J224" i="22"/>
  <c r="I224" i="22"/>
  <c r="G224" i="22"/>
  <c r="F224" i="22"/>
  <c r="V223" i="22"/>
  <c r="U223" i="22"/>
  <c r="S223" i="22"/>
  <c r="R223" i="22"/>
  <c r="J223" i="22"/>
  <c r="I223" i="22"/>
  <c r="G223" i="22"/>
  <c r="F223" i="22"/>
  <c r="X222" i="22"/>
  <c r="V222" i="22"/>
  <c r="U222" i="22"/>
  <c r="S222" i="22"/>
  <c r="R222" i="22"/>
  <c r="L222" i="22"/>
  <c r="J222" i="22"/>
  <c r="I222" i="22"/>
  <c r="G222" i="22"/>
  <c r="F222" i="22"/>
  <c r="V218" i="22"/>
  <c r="U218" i="22"/>
  <c r="S218" i="22"/>
  <c r="R218" i="22"/>
  <c r="K218" i="22"/>
  <c r="J218" i="22"/>
  <c r="I218" i="22"/>
  <c r="H218" i="22"/>
  <c r="G218" i="22"/>
  <c r="F218" i="22"/>
  <c r="V217" i="22"/>
  <c r="U217" i="22"/>
  <c r="S217" i="22"/>
  <c r="R217" i="22"/>
  <c r="K217" i="22"/>
  <c r="J217" i="22"/>
  <c r="I217" i="22"/>
  <c r="H217" i="22"/>
  <c r="G217" i="22"/>
  <c r="F217" i="22"/>
  <c r="X216" i="22"/>
  <c r="V216" i="22"/>
  <c r="U216" i="22"/>
  <c r="S216" i="22"/>
  <c r="R216" i="22"/>
  <c r="M216" i="22"/>
  <c r="L216" i="22"/>
  <c r="K216" i="22"/>
  <c r="J216" i="22"/>
  <c r="I216" i="22"/>
  <c r="H216" i="22"/>
  <c r="G216" i="22"/>
  <c r="F216" i="22"/>
  <c r="V211" i="22"/>
  <c r="U211" i="22"/>
  <c r="S211" i="22"/>
  <c r="R211" i="22"/>
  <c r="J211" i="22"/>
  <c r="I211" i="22"/>
  <c r="G211" i="22"/>
  <c r="F211" i="22"/>
  <c r="V210" i="22"/>
  <c r="U210" i="22"/>
  <c r="S210" i="22"/>
  <c r="R210" i="22"/>
  <c r="J210" i="22"/>
  <c r="I210" i="22"/>
  <c r="G210" i="22"/>
  <c r="F210" i="22"/>
  <c r="X209" i="22"/>
  <c r="V209" i="22"/>
  <c r="U209" i="22"/>
  <c r="S209" i="22"/>
  <c r="R209" i="22"/>
  <c r="L209" i="22"/>
  <c r="J209" i="22"/>
  <c r="I209" i="22"/>
  <c r="G209" i="22"/>
  <c r="F209" i="22"/>
  <c r="V205" i="22"/>
  <c r="U205" i="22"/>
  <c r="S205" i="22"/>
  <c r="R205" i="22"/>
  <c r="K205" i="22"/>
  <c r="J205" i="22"/>
  <c r="I205" i="22"/>
  <c r="H205" i="22"/>
  <c r="G205" i="22"/>
  <c r="F205" i="22"/>
  <c r="V204" i="22"/>
  <c r="U204" i="22"/>
  <c r="S204" i="22"/>
  <c r="R204" i="22"/>
  <c r="K204" i="22"/>
  <c r="J204" i="22"/>
  <c r="I204" i="22"/>
  <c r="H204" i="22"/>
  <c r="G204" i="22"/>
  <c r="F204" i="22"/>
  <c r="X203" i="22"/>
  <c r="V203" i="22"/>
  <c r="U203" i="22"/>
  <c r="S203" i="22"/>
  <c r="R203" i="22"/>
  <c r="M203" i="22"/>
  <c r="L203" i="22"/>
  <c r="K203" i="22"/>
  <c r="J203" i="22"/>
  <c r="I203" i="22"/>
  <c r="H203" i="22"/>
  <c r="G203" i="22"/>
  <c r="F203" i="22"/>
  <c r="V198" i="22"/>
  <c r="U198" i="22"/>
  <c r="S198" i="22"/>
  <c r="R198" i="22"/>
  <c r="J198" i="22"/>
  <c r="I198" i="22"/>
  <c r="G198" i="22"/>
  <c r="F198" i="22"/>
  <c r="V197" i="22"/>
  <c r="U197" i="22"/>
  <c r="S197" i="22"/>
  <c r="R197" i="22"/>
  <c r="J197" i="22"/>
  <c r="I197" i="22"/>
  <c r="G197" i="22"/>
  <c r="F197" i="22"/>
  <c r="X196" i="22"/>
  <c r="V196" i="22"/>
  <c r="U196" i="22"/>
  <c r="S196" i="22"/>
  <c r="R196" i="22"/>
  <c r="L196" i="22"/>
  <c r="J196" i="22"/>
  <c r="I196" i="22"/>
  <c r="G196" i="22"/>
  <c r="F196" i="22"/>
  <c r="V192" i="22"/>
  <c r="U192" i="22"/>
  <c r="S192" i="22"/>
  <c r="R192" i="22"/>
  <c r="K192" i="22"/>
  <c r="J192" i="22"/>
  <c r="I192" i="22"/>
  <c r="H192" i="22"/>
  <c r="G192" i="22"/>
  <c r="F192" i="22"/>
  <c r="V191" i="22"/>
  <c r="U191" i="22"/>
  <c r="S191" i="22"/>
  <c r="R191" i="22"/>
  <c r="K191" i="22"/>
  <c r="J191" i="22"/>
  <c r="I191" i="22"/>
  <c r="H191" i="22"/>
  <c r="G191" i="22"/>
  <c r="F191" i="22"/>
  <c r="X190" i="22"/>
  <c r="V190" i="22"/>
  <c r="U190" i="22"/>
  <c r="S190" i="22"/>
  <c r="R190" i="22"/>
  <c r="M190" i="22"/>
  <c r="L190" i="22"/>
  <c r="K190" i="22"/>
  <c r="J190" i="22"/>
  <c r="I190" i="22"/>
  <c r="H190" i="22"/>
  <c r="G190" i="22"/>
  <c r="F190" i="22"/>
  <c r="V185" i="22"/>
  <c r="U185" i="22"/>
  <c r="S185" i="22"/>
  <c r="R185" i="22"/>
  <c r="J185" i="22"/>
  <c r="I185" i="22"/>
  <c r="G185" i="22"/>
  <c r="F185" i="22"/>
  <c r="V184" i="22"/>
  <c r="U184" i="22"/>
  <c r="S184" i="22"/>
  <c r="R184" i="22"/>
  <c r="J184" i="22"/>
  <c r="I184" i="22"/>
  <c r="G184" i="22"/>
  <c r="F184" i="22"/>
  <c r="X183" i="22"/>
  <c r="V183" i="22"/>
  <c r="U183" i="22"/>
  <c r="S183" i="22"/>
  <c r="R183" i="22"/>
  <c r="L183" i="22"/>
  <c r="J183" i="22"/>
  <c r="I183" i="22"/>
  <c r="G183" i="22"/>
  <c r="F183" i="22"/>
  <c r="V179" i="22"/>
  <c r="U179" i="22"/>
  <c r="S179" i="22"/>
  <c r="R179" i="22"/>
  <c r="K179" i="22"/>
  <c r="J179" i="22"/>
  <c r="I179" i="22"/>
  <c r="H179" i="22"/>
  <c r="G179" i="22"/>
  <c r="F179" i="22"/>
  <c r="V178" i="22"/>
  <c r="U178" i="22"/>
  <c r="S178" i="22"/>
  <c r="R178" i="22"/>
  <c r="K178" i="22"/>
  <c r="J178" i="22"/>
  <c r="I178" i="22"/>
  <c r="H178" i="22"/>
  <c r="G178" i="22"/>
  <c r="F178" i="22"/>
  <c r="X177" i="22"/>
  <c r="V177" i="22"/>
  <c r="U177" i="22"/>
  <c r="S177" i="22"/>
  <c r="R177" i="22"/>
  <c r="M177" i="22"/>
  <c r="L177" i="22"/>
  <c r="K177" i="22"/>
  <c r="J177" i="22"/>
  <c r="I177" i="22"/>
  <c r="H177" i="22"/>
  <c r="G177" i="22"/>
  <c r="F177" i="22"/>
  <c r="V172" i="22"/>
  <c r="U172" i="22"/>
  <c r="S172" i="22"/>
  <c r="R172" i="22"/>
  <c r="J172" i="22"/>
  <c r="I172" i="22"/>
  <c r="G172" i="22"/>
  <c r="F172" i="22"/>
  <c r="V171" i="22"/>
  <c r="U171" i="22"/>
  <c r="S171" i="22"/>
  <c r="R171" i="22"/>
  <c r="J171" i="22"/>
  <c r="I171" i="22"/>
  <c r="G171" i="22"/>
  <c r="F171" i="22"/>
  <c r="X170" i="22"/>
  <c r="V170" i="22"/>
  <c r="U170" i="22"/>
  <c r="S170" i="22"/>
  <c r="R170" i="22"/>
  <c r="L170" i="22"/>
  <c r="J170" i="22"/>
  <c r="I170" i="22"/>
  <c r="G170" i="22"/>
  <c r="F170" i="22"/>
  <c r="V166" i="22"/>
  <c r="U166" i="22"/>
  <c r="S166" i="22"/>
  <c r="R166" i="22"/>
  <c r="K166" i="22"/>
  <c r="J166" i="22"/>
  <c r="I166" i="22"/>
  <c r="H166" i="22"/>
  <c r="G166" i="22"/>
  <c r="F166" i="22"/>
  <c r="V165" i="22"/>
  <c r="U165" i="22"/>
  <c r="S165" i="22"/>
  <c r="R165" i="22"/>
  <c r="K165" i="22"/>
  <c r="J165" i="22"/>
  <c r="I165" i="22"/>
  <c r="H165" i="22"/>
  <c r="G165" i="22"/>
  <c r="F165" i="22"/>
  <c r="X164" i="22"/>
  <c r="V164" i="22"/>
  <c r="U164" i="22"/>
  <c r="S164" i="22"/>
  <c r="R164" i="22"/>
  <c r="M164" i="22"/>
  <c r="L164" i="22"/>
  <c r="K164" i="22"/>
  <c r="J164" i="22"/>
  <c r="I164" i="22"/>
  <c r="H164" i="22"/>
  <c r="G164" i="22"/>
  <c r="F164" i="22"/>
  <c r="V159" i="22"/>
  <c r="U159" i="22"/>
  <c r="S159" i="22"/>
  <c r="R159" i="22"/>
  <c r="J159" i="22"/>
  <c r="I159" i="22"/>
  <c r="G159" i="22"/>
  <c r="F159" i="22"/>
  <c r="V158" i="22"/>
  <c r="U158" i="22"/>
  <c r="S158" i="22"/>
  <c r="R158" i="22"/>
  <c r="J158" i="22"/>
  <c r="I158" i="22"/>
  <c r="G158" i="22"/>
  <c r="F158" i="22"/>
  <c r="X157" i="22"/>
  <c r="V157" i="22"/>
  <c r="U157" i="22"/>
  <c r="S157" i="22"/>
  <c r="R157" i="22"/>
  <c r="L157" i="22"/>
  <c r="J157" i="22"/>
  <c r="I157" i="22"/>
  <c r="G157" i="22"/>
  <c r="F157" i="22"/>
  <c r="V153" i="22"/>
  <c r="U153" i="22"/>
  <c r="S153" i="22"/>
  <c r="R153" i="22"/>
  <c r="K153" i="22"/>
  <c r="J153" i="22"/>
  <c r="I153" i="22"/>
  <c r="H153" i="22"/>
  <c r="G153" i="22"/>
  <c r="F153" i="22"/>
  <c r="V152" i="22"/>
  <c r="U152" i="22"/>
  <c r="S152" i="22"/>
  <c r="R152" i="22"/>
  <c r="K152" i="22"/>
  <c r="J152" i="22"/>
  <c r="I152" i="22"/>
  <c r="H152" i="22"/>
  <c r="G152" i="22"/>
  <c r="F152" i="22"/>
  <c r="X151" i="22"/>
  <c r="V151" i="22"/>
  <c r="U151" i="22"/>
  <c r="S151" i="22"/>
  <c r="R151" i="22"/>
  <c r="M151" i="22"/>
  <c r="L151" i="22"/>
  <c r="K151" i="22"/>
  <c r="J151" i="22"/>
  <c r="I151" i="22"/>
  <c r="H151" i="22"/>
  <c r="G151" i="22"/>
  <c r="F151" i="22"/>
  <c r="V146" i="22"/>
  <c r="U146" i="22"/>
  <c r="S146" i="22"/>
  <c r="R146" i="22"/>
  <c r="J146" i="22"/>
  <c r="I146" i="22"/>
  <c r="G146" i="22"/>
  <c r="F146" i="22"/>
  <c r="V145" i="22"/>
  <c r="U145" i="22"/>
  <c r="S145" i="22"/>
  <c r="R145" i="22"/>
  <c r="J145" i="22"/>
  <c r="I145" i="22"/>
  <c r="G145" i="22"/>
  <c r="F145" i="22"/>
  <c r="X144" i="22"/>
  <c r="V144" i="22"/>
  <c r="U144" i="22"/>
  <c r="S144" i="22"/>
  <c r="R144" i="22"/>
  <c r="L144" i="22"/>
  <c r="J144" i="22"/>
  <c r="I144" i="22"/>
  <c r="G144" i="22"/>
  <c r="F144" i="22"/>
  <c r="V140" i="22"/>
  <c r="U140" i="22"/>
  <c r="S140" i="22"/>
  <c r="R140" i="22"/>
  <c r="K140" i="22"/>
  <c r="J140" i="22"/>
  <c r="I140" i="22"/>
  <c r="H140" i="22"/>
  <c r="G140" i="22"/>
  <c r="F140" i="22"/>
  <c r="V139" i="22"/>
  <c r="U139" i="22"/>
  <c r="S139" i="22"/>
  <c r="R139" i="22"/>
  <c r="K139" i="22"/>
  <c r="J139" i="22"/>
  <c r="I139" i="22"/>
  <c r="H139" i="22"/>
  <c r="G139" i="22"/>
  <c r="F139" i="22"/>
  <c r="X138" i="22"/>
  <c r="V138" i="22"/>
  <c r="U138" i="22"/>
  <c r="S138" i="22"/>
  <c r="R138" i="22"/>
  <c r="M138" i="22"/>
  <c r="L138" i="22"/>
  <c r="K138" i="22"/>
  <c r="J138" i="22"/>
  <c r="I138" i="22"/>
  <c r="H138" i="22"/>
  <c r="G138" i="22"/>
  <c r="F138" i="22"/>
  <c r="V133" i="22"/>
  <c r="U133" i="22"/>
  <c r="S133" i="22"/>
  <c r="R133" i="22"/>
  <c r="J133" i="22"/>
  <c r="I133" i="22"/>
  <c r="G133" i="22"/>
  <c r="F133" i="22"/>
  <c r="V132" i="22"/>
  <c r="U132" i="22"/>
  <c r="S132" i="22"/>
  <c r="R132" i="22"/>
  <c r="J132" i="22"/>
  <c r="I132" i="22"/>
  <c r="G132" i="22"/>
  <c r="F132" i="22"/>
  <c r="X131" i="22"/>
  <c r="V131" i="22"/>
  <c r="U131" i="22"/>
  <c r="S131" i="22"/>
  <c r="R131" i="22"/>
  <c r="L131" i="22"/>
  <c r="J131" i="22"/>
  <c r="I131" i="22"/>
  <c r="G131" i="22"/>
  <c r="F131" i="22"/>
  <c r="V127" i="22"/>
  <c r="U127" i="22"/>
  <c r="S127" i="22"/>
  <c r="R127" i="22"/>
  <c r="K127" i="22"/>
  <c r="J127" i="22"/>
  <c r="I127" i="22"/>
  <c r="H127" i="22"/>
  <c r="G127" i="22"/>
  <c r="F127" i="22"/>
  <c r="V126" i="22"/>
  <c r="U126" i="22"/>
  <c r="S126" i="22"/>
  <c r="R126" i="22"/>
  <c r="K126" i="22"/>
  <c r="J126" i="22"/>
  <c r="I126" i="22"/>
  <c r="H126" i="22"/>
  <c r="G126" i="22"/>
  <c r="F126" i="22"/>
  <c r="X125" i="22"/>
  <c r="V125" i="22"/>
  <c r="U125" i="22"/>
  <c r="S125" i="22"/>
  <c r="R125" i="22"/>
  <c r="M125" i="22"/>
  <c r="L125" i="22"/>
  <c r="K125" i="22"/>
  <c r="J125" i="22"/>
  <c r="I125" i="22"/>
  <c r="H125" i="22"/>
  <c r="G125" i="22"/>
  <c r="F125" i="22"/>
  <c r="V120" i="22"/>
  <c r="U120" i="22"/>
  <c r="S120" i="22"/>
  <c r="R120" i="22"/>
  <c r="J120" i="22"/>
  <c r="I120" i="22"/>
  <c r="G120" i="22"/>
  <c r="F120" i="22"/>
  <c r="V119" i="22"/>
  <c r="U119" i="22"/>
  <c r="S119" i="22"/>
  <c r="R119" i="22"/>
  <c r="J119" i="22"/>
  <c r="I119" i="22"/>
  <c r="G119" i="22"/>
  <c r="F119" i="22"/>
  <c r="X118" i="22"/>
  <c r="V118" i="22"/>
  <c r="U118" i="22"/>
  <c r="S118" i="22"/>
  <c r="R118" i="22"/>
  <c r="L118" i="22"/>
  <c r="J118" i="22"/>
  <c r="I118" i="22"/>
  <c r="G118" i="22"/>
  <c r="F118" i="22"/>
  <c r="V114" i="22"/>
  <c r="U114" i="22"/>
  <c r="S114" i="22"/>
  <c r="R114" i="22"/>
  <c r="K114" i="22"/>
  <c r="J114" i="22"/>
  <c r="I114" i="22"/>
  <c r="H114" i="22"/>
  <c r="G114" i="22"/>
  <c r="F114" i="22"/>
  <c r="V113" i="22"/>
  <c r="U113" i="22"/>
  <c r="S113" i="22"/>
  <c r="R113" i="22"/>
  <c r="K113" i="22"/>
  <c r="J113" i="22"/>
  <c r="I113" i="22"/>
  <c r="H113" i="22"/>
  <c r="G113" i="22"/>
  <c r="F113" i="22"/>
  <c r="X112" i="22"/>
  <c r="V112" i="22"/>
  <c r="U112" i="22"/>
  <c r="S112" i="22"/>
  <c r="R112" i="22"/>
  <c r="M112" i="22"/>
  <c r="L112" i="22"/>
  <c r="K112" i="22"/>
  <c r="J112" i="22"/>
  <c r="I112" i="22"/>
  <c r="H112" i="22"/>
  <c r="G112" i="22"/>
  <c r="F112" i="22"/>
  <c r="V107" i="22"/>
  <c r="U107" i="22"/>
  <c r="S107" i="22"/>
  <c r="R107" i="22"/>
  <c r="J107" i="22"/>
  <c r="I107" i="22"/>
  <c r="G107" i="22"/>
  <c r="F107" i="22"/>
  <c r="V106" i="22"/>
  <c r="U106" i="22"/>
  <c r="S106" i="22"/>
  <c r="R106" i="22"/>
  <c r="J106" i="22"/>
  <c r="I106" i="22"/>
  <c r="G106" i="22"/>
  <c r="F106" i="22"/>
  <c r="X105" i="22"/>
  <c r="V105" i="22"/>
  <c r="U105" i="22"/>
  <c r="S105" i="22"/>
  <c r="R105" i="22"/>
  <c r="L105" i="22"/>
  <c r="J105" i="22"/>
  <c r="I105" i="22"/>
  <c r="G105" i="22"/>
  <c r="F105" i="22"/>
  <c r="V101" i="22"/>
  <c r="U101" i="22"/>
  <c r="S101" i="22"/>
  <c r="R101" i="22"/>
  <c r="K101" i="22"/>
  <c r="J101" i="22"/>
  <c r="I101" i="22"/>
  <c r="H101" i="22"/>
  <c r="G101" i="22"/>
  <c r="F101" i="22"/>
  <c r="V100" i="22"/>
  <c r="U100" i="22"/>
  <c r="S100" i="22"/>
  <c r="R100" i="22"/>
  <c r="K100" i="22"/>
  <c r="J100" i="22"/>
  <c r="I100" i="22"/>
  <c r="H100" i="22"/>
  <c r="G100" i="22"/>
  <c r="F100" i="22"/>
  <c r="X99" i="22"/>
  <c r="V99" i="22"/>
  <c r="U99" i="22"/>
  <c r="S99" i="22"/>
  <c r="R99" i="22"/>
  <c r="M99" i="22"/>
  <c r="L99" i="22"/>
  <c r="K99" i="22"/>
  <c r="J99" i="22"/>
  <c r="I99" i="22"/>
  <c r="H99" i="22"/>
  <c r="G99" i="22"/>
  <c r="F99" i="22"/>
  <c r="V94" i="22"/>
  <c r="U94" i="22"/>
  <c r="S94" i="22"/>
  <c r="R94" i="22"/>
  <c r="J94" i="22"/>
  <c r="I94" i="22"/>
  <c r="G94" i="22"/>
  <c r="F94" i="22"/>
  <c r="V93" i="22"/>
  <c r="U93" i="22"/>
  <c r="S93" i="22"/>
  <c r="R93" i="22"/>
  <c r="J93" i="22"/>
  <c r="I93" i="22"/>
  <c r="G93" i="22"/>
  <c r="F93" i="22"/>
  <c r="X92" i="22"/>
  <c r="V92" i="22"/>
  <c r="U92" i="22"/>
  <c r="S92" i="22"/>
  <c r="R92" i="22"/>
  <c r="L92" i="22"/>
  <c r="J92" i="22"/>
  <c r="I92" i="22"/>
  <c r="G92" i="22"/>
  <c r="F92" i="22"/>
  <c r="V88" i="22"/>
  <c r="U88" i="22"/>
  <c r="S88" i="22"/>
  <c r="R88" i="22"/>
  <c r="K88" i="22"/>
  <c r="J88" i="22"/>
  <c r="I88" i="22"/>
  <c r="H88" i="22"/>
  <c r="G88" i="22"/>
  <c r="F88" i="22"/>
  <c r="V87" i="22"/>
  <c r="U87" i="22"/>
  <c r="S87" i="22"/>
  <c r="R87" i="22"/>
  <c r="K87" i="22"/>
  <c r="J87" i="22"/>
  <c r="I87" i="22"/>
  <c r="H87" i="22"/>
  <c r="G87" i="22"/>
  <c r="F87" i="22"/>
  <c r="X86" i="22"/>
  <c r="V86" i="22"/>
  <c r="U86" i="22"/>
  <c r="S86" i="22"/>
  <c r="R86" i="22"/>
  <c r="M86" i="22"/>
  <c r="L86" i="22"/>
  <c r="K86" i="22"/>
  <c r="J86" i="22"/>
  <c r="I86" i="22"/>
  <c r="H86" i="22"/>
  <c r="G86" i="22"/>
  <c r="F86" i="22"/>
  <c r="V81" i="22"/>
  <c r="U81" i="22"/>
  <c r="S81" i="22"/>
  <c r="R81" i="22"/>
  <c r="J81" i="22"/>
  <c r="I81" i="22"/>
  <c r="G81" i="22"/>
  <c r="F81" i="22"/>
  <c r="V80" i="22"/>
  <c r="U80" i="22"/>
  <c r="S80" i="22"/>
  <c r="R80" i="22"/>
  <c r="J80" i="22"/>
  <c r="I80" i="22"/>
  <c r="G80" i="22"/>
  <c r="F80" i="22"/>
  <c r="X79" i="22"/>
  <c r="V79" i="22"/>
  <c r="U79" i="22"/>
  <c r="S79" i="22"/>
  <c r="R79" i="22"/>
  <c r="L79" i="22"/>
  <c r="J79" i="22"/>
  <c r="I79" i="22"/>
  <c r="G79" i="22"/>
  <c r="F79" i="22"/>
  <c r="V75" i="22"/>
  <c r="U75" i="22"/>
  <c r="S75" i="22"/>
  <c r="R75" i="22"/>
  <c r="K75" i="22"/>
  <c r="J75" i="22"/>
  <c r="I75" i="22"/>
  <c r="H75" i="22"/>
  <c r="G75" i="22"/>
  <c r="F75" i="22"/>
  <c r="V74" i="22"/>
  <c r="U74" i="22"/>
  <c r="S74" i="22"/>
  <c r="R74" i="22"/>
  <c r="K74" i="22"/>
  <c r="J74" i="22"/>
  <c r="I74" i="22"/>
  <c r="H74" i="22"/>
  <c r="G74" i="22"/>
  <c r="F74" i="22"/>
  <c r="X73" i="22"/>
  <c r="V73" i="22"/>
  <c r="U73" i="22"/>
  <c r="S73" i="22"/>
  <c r="R73" i="22"/>
  <c r="M73" i="22"/>
  <c r="L73" i="22"/>
  <c r="K73" i="22"/>
  <c r="J73" i="22"/>
  <c r="I73" i="22"/>
  <c r="H73" i="22"/>
  <c r="G73" i="22"/>
  <c r="F73" i="22"/>
  <c r="V263" i="46"/>
  <c r="U263" i="46"/>
  <c r="S263" i="46"/>
  <c r="R263" i="46"/>
  <c r="J263" i="46"/>
  <c r="I263" i="46"/>
  <c r="G263" i="46"/>
  <c r="F263" i="46"/>
  <c r="V262" i="46"/>
  <c r="U262" i="46"/>
  <c r="S262" i="46"/>
  <c r="R262" i="46"/>
  <c r="J262" i="46"/>
  <c r="I262" i="46"/>
  <c r="G262" i="46"/>
  <c r="F262" i="46"/>
  <c r="X261" i="46"/>
  <c r="V261" i="46"/>
  <c r="U261" i="46"/>
  <c r="S261" i="46"/>
  <c r="R261" i="46"/>
  <c r="L261" i="46"/>
  <c r="J261" i="46"/>
  <c r="I261" i="46"/>
  <c r="G261" i="46"/>
  <c r="F261" i="46"/>
  <c r="V257" i="46"/>
  <c r="U257" i="46"/>
  <c r="S257" i="46"/>
  <c r="R257" i="46"/>
  <c r="K257" i="46"/>
  <c r="J257" i="46"/>
  <c r="I257" i="46"/>
  <c r="H257" i="46"/>
  <c r="G257" i="46"/>
  <c r="F257" i="46"/>
  <c r="V256" i="46"/>
  <c r="U256" i="46"/>
  <c r="S256" i="46"/>
  <c r="R256" i="46"/>
  <c r="K256" i="46"/>
  <c r="J256" i="46"/>
  <c r="I256" i="46"/>
  <c r="H256" i="46"/>
  <c r="G256" i="46"/>
  <c r="F256" i="46"/>
  <c r="X255" i="46"/>
  <c r="V255" i="46"/>
  <c r="U255" i="46"/>
  <c r="S255" i="46"/>
  <c r="R255" i="46"/>
  <c r="M255" i="46"/>
  <c r="L255" i="46"/>
  <c r="K255" i="46"/>
  <c r="J255" i="46"/>
  <c r="I255" i="46"/>
  <c r="H255" i="46"/>
  <c r="G255" i="46"/>
  <c r="F255" i="46"/>
  <c r="V250" i="46"/>
  <c r="U250" i="46"/>
  <c r="S250" i="46"/>
  <c r="R250" i="46"/>
  <c r="J250" i="46"/>
  <c r="I250" i="46"/>
  <c r="G250" i="46"/>
  <c r="F250" i="46"/>
  <c r="V249" i="46"/>
  <c r="U249" i="46"/>
  <c r="S249" i="46"/>
  <c r="R249" i="46"/>
  <c r="J249" i="46"/>
  <c r="I249" i="46"/>
  <c r="G249" i="46"/>
  <c r="F249" i="46"/>
  <c r="X248" i="46"/>
  <c r="V248" i="46"/>
  <c r="U248" i="46"/>
  <c r="S248" i="46"/>
  <c r="R248" i="46"/>
  <c r="L248" i="46"/>
  <c r="J248" i="46"/>
  <c r="I248" i="46"/>
  <c r="G248" i="46"/>
  <c r="F248" i="46"/>
  <c r="V244" i="46"/>
  <c r="U244" i="46"/>
  <c r="S244" i="46"/>
  <c r="R244" i="46"/>
  <c r="K244" i="46"/>
  <c r="J244" i="46"/>
  <c r="I244" i="46"/>
  <c r="H244" i="46"/>
  <c r="G244" i="46"/>
  <c r="F244" i="46"/>
  <c r="V243" i="46"/>
  <c r="U243" i="46"/>
  <c r="S243" i="46"/>
  <c r="R243" i="46"/>
  <c r="K243" i="46"/>
  <c r="J243" i="46"/>
  <c r="I243" i="46"/>
  <c r="H243" i="46"/>
  <c r="G243" i="46"/>
  <c r="F243" i="46"/>
  <c r="X242" i="46"/>
  <c r="V242" i="46"/>
  <c r="U242" i="46"/>
  <c r="S242" i="46"/>
  <c r="R242" i="46"/>
  <c r="M242" i="46"/>
  <c r="L242" i="46"/>
  <c r="K242" i="46"/>
  <c r="J242" i="46"/>
  <c r="I242" i="46"/>
  <c r="H242" i="46"/>
  <c r="G242" i="46"/>
  <c r="F242" i="46"/>
  <c r="V237" i="46"/>
  <c r="U237" i="46"/>
  <c r="S237" i="46"/>
  <c r="R237" i="46"/>
  <c r="J237" i="46"/>
  <c r="I237" i="46"/>
  <c r="G237" i="46"/>
  <c r="F237" i="46"/>
  <c r="V236" i="46"/>
  <c r="U236" i="46"/>
  <c r="S236" i="46"/>
  <c r="R236" i="46"/>
  <c r="J236" i="46"/>
  <c r="I236" i="46"/>
  <c r="G236" i="46"/>
  <c r="F236" i="46"/>
  <c r="X235" i="46"/>
  <c r="V235" i="46"/>
  <c r="U235" i="46"/>
  <c r="S235" i="46"/>
  <c r="R235" i="46"/>
  <c r="L235" i="46"/>
  <c r="J235" i="46"/>
  <c r="I235" i="46"/>
  <c r="G235" i="46"/>
  <c r="F235" i="46"/>
  <c r="V231" i="46"/>
  <c r="U231" i="46"/>
  <c r="S231" i="46"/>
  <c r="R231" i="46"/>
  <c r="K231" i="46"/>
  <c r="J231" i="46"/>
  <c r="I231" i="46"/>
  <c r="H231" i="46"/>
  <c r="G231" i="46"/>
  <c r="F231" i="46"/>
  <c r="V230" i="46"/>
  <c r="U230" i="46"/>
  <c r="S230" i="46"/>
  <c r="R230" i="46"/>
  <c r="K230" i="46"/>
  <c r="J230" i="46"/>
  <c r="I230" i="46"/>
  <c r="H230" i="46"/>
  <c r="G230" i="46"/>
  <c r="F230" i="46"/>
  <c r="X229" i="46"/>
  <c r="V229" i="46"/>
  <c r="U229" i="46"/>
  <c r="S229" i="46"/>
  <c r="R229" i="46"/>
  <c r="M229" i="46"/>
  <c r="L229" i="46"/>
  <c r="K229" i="46"/>
  <c r="J229" i="46"/>
  <c r="I229" i="46"/>
  <c r="H229" i="46"/>
  <c r="G229" i="46"/>
  <c r="F229" i="46"/>
  <c r="V224" i="46"/>
  <c r="U224" i="46"/>
  <c r="S224" i="46"/>
  <c r="R224" i="46"/>
  <c r="J224" i="46"/>
  <c r="I224" i="46"/>
  <c r="G224" i="46"/>
  <c r="F224" i="46"/>
  <c r="V223" i="46"/>
  <c r="U223" i="46"/>
  <c r="S223" i="46"/>
  <c r="R223" i="46"/>
  <c r="J223" i="46"/>
  <c r="I223" i="46"/>
  <c r="G223" i="46"/>
  <c r="F223" i="46"/>
  <c r="X222" i="46"/>
  <c r="V222" i="46"/>
  <c r="U222" i="46"/>
  <c r="S222" i="46"/>
  <c r="R222" i="46"/>
  <c r="L222" i="46"/>
  <c r="J222" i="46"/>
  <c r="I222" i="46"/>
  <c r="G222" i="46"/>
  <c r="F222" i="46"/>
  <c r="V218" i="46"/>
  <c r="U218" i="46"/>
  <c r="S218" i="46"/>
  <c r="R218" i="46"/>
  <c r="K218" i="46"/>
  <c r="J218" i="46"/>
  <c r="I218" i="46"/>
  <c r="H218" i="46"/>
  <c r="G218" i="46"/>
  <c r="F218" i="46"/>
  <c r="V217" i="46"/>
  <c r="U217" i="46"/>
  <c r="S217" i="46"/>
  <c r="R217" i="46"/>
  <c r="K217" i="46"/>
  <c r="J217" i="46"/>
  <c r="I217" i="46"/>
  <c r="H217" i="46"/>
  <c r="G217" i="46"/>
  <c r="F217" i="46"/>
  <c r="X216" i="46"/>
  <c r="V216" i="46"/>
  <c r="U216" i="46"/>
  <c r="S216" i="46"/>
  <c r="R216" i="46"/>
  <c r="M216" i="46"/>
  <c r="L216" i="46"/>
  <c r="K216" i="46"/>
  <c r="J216" i="46"/>
  <c r="I216" i="46"/>
  <c r="H216" i="46"/>
  <c r="G216" i="46"/>
  <c r="F216" i="46"/>
  <c r="V211" i="46"/>
  <c r="U211" i="46"/>
  <c r="S211" i="46"/>
  <c r="R211" i="46"/>
  <c r="J211" i="46"/>
  <c r="I211" i="46"/>
  <c r="G211" i="46"/>
  <c r="F211" i="46"/>
  <c r="V210" i="46"/>
  <c r="U210" i="46"/>
  <c r="S210" i="46"/>
  <c r="R210" i="46"/>
  <c r="J210" i="46"/>
  <c r="I210" i="46"/>
  <c r="G210" i="46"/>
  <c r="F210" i="46"/>
  <c r="X209" i="46"/>
  <c r="V209" i="46"/>
  <c r="U209" i="46"/>
  <c r="S209" i="46"/>
  <c r="R209" i="46"/>
  <c r="L209" i="46"/>
  <c r="J209" i="46"/>
  <c r="I209" i="46"/>
  <c r="G209" i="46"/>
  <c r="F209" i="46"/>
  <c r="V205" i="46"/>
  <c r="U205" i="46"/>
  <c r="S205" i="46"/>
  <c r="R205" i="46"/>
  <c r="K205" i="46"/>
  <c r="J205" i="46"/>
  <c r="I205" i="46"/>
  <c r="H205" i="46"/>
  <c r="G205" i="46"/>
  <c r="F205" i="46"/>
  <c r="V204" i="46"/>
  <c r="U204" i="46"/>
  <c r="S204" i="46"/>
  <c r="R204" i="46"/>
  <c r="K204" i="46"/>
  <c r="J204" i="46"/>
  <c r="I204" i="46"/>
  <c r="H204" i="46"/>
  <c r="G204" i="46"/>
  <c r="F204" i="46"/>
  <c r="X203" i="46"/>
  <c r="V203" i="46"/>
  <c r="U203" i="46"/>
  <c r="S203" i="46"/>
  <c r="R203" i="46"/>
  <c r="M203" i="46"/>
  <c r="L203" i="46"/>
  <c r="K203" i="46"/>
  <c r="J203" i="46"/>
  <c r="I203" i="46"/>
  <c r="H203" i="46"/>
  <c r="G203" i="46"/>
  <c r="F203" i="46"/>
  <c r="V198" i="46"/>
  <c r="U198" i="46"/>
  <c r="S198" i="46"/>
  <c r="R198" i="46"/>
  <c r="J198" i="46"/>
  <c r="I198" i="46"/>
  <c r="G198" i="46"/>
  <c r="F198" i="46"/>
  <c r="V197" i="46"/>
  <c r="U197" i="46"/>
  <c r="S197" i="46"/>
  <c r="R197" i="46"/>
  <c r="J197" i="46"/>
  <c r="I197" i="46"/>
  <c r="G197" i="46"/>
  <c r="F197" i="46"/>
  <c r="X196" i="46"/>
  <c r="V196" i="46"/>
  <c r="U196" i="46"/>
  <c r="S196" i="46"/>
  <c r="R196" i="46"/>
  <c r="L196" i="46"/>
  <c r="J196" i="46"/>
  <c r="I196" i="46"/>
  <c r="G196" i="46"/>
  <c r="F196" i="46"/>
  <c r="V192" i="46"/>
  <c r="U192" i="46"/>
  <c r="S192" i="46"/>
  <c r="R192" i="46"/>
  <c r="K192" i="46"/>
  <c r="J192" i="46"/>
  <c r="I192" i="46"/>
  <c r="H192" i="46"/>
  <c r="G192" i="46"/>
  <c r="F192" i="46"/>
  <c r="V191" i="46"/>
  <c r="U191" i="46"/>
  <c r="S191" i="46"/>
  <c r="R191" i="46"/>
  <c r="K191" i="46"/>
  <c r="J191" i="46"/>
  <c r="I191" i="46"/>
  <c r="H191" i="46"/>
  <c r="G191" i="46"/>
  <c r="F191" i="46"/>
  <c r="X190" i="46"/>
  <c r="V190" i="46"/>
  <c r="U190" i="46"/>
  <c r="S190" i="46"/>
  <c r="R190" i="46"/>
  <c r="M190" i="46"/>
  <c r="L190" i="46"/>
  <c r="K190" i="46"/>
  <c r="J190" i="46"/>
  <c r="I190" i="46"/>
  <c r="H190" i="46"/>
  <c r="G190" i="46"/>
  <c r="F190" i="46"/>
  <c r="V185" i="46"/>
  <c r="U185" i="46"/>
  <c r="S185" i="46"/>
  <c r="R185" i="46"/>
  <c r="J185" i="46"/>
  <c r="I185" i="46"/>
  <c r="G185" i="46"/>
  <c r="F185" i="46"/>
  <c r="V184" i="46"/>
  <c r="U184" i="46"/>
  <c r="S184" i="46"/>
  <c r="R184" i="46"/>
  <c r="J184" i="46"/>
  <c r="I184" i="46"/>
  <c r="G184" i="46"/>
  <c r="F184" i="46"/>
  <c r="X183" i="46"/>
  <c r="V183" i="46"/>
  <c r="U183" i="46"/>
  <c r="S183" i="46"/>
  <c r="R183" i="46"/>
  <c r="L183" i="46"/>
  <c r="J183" i="46"/>
  <c r="I183" i="46"/>
  <c r="G183" i="46"/>
  <c r="F183" i="46"/>
  <c r="V179" i="46"/>
  <c r="U179" i="46"/>
  <c r="S179" i="46"/>
  <c r="R179" i="46"/>
  <c r="K179" i="46"/>
  <c r="J179" i="46"/>
  <c r="I179" i="46"/>
  <c r="H179" i="46"/>
  <c r="G179" i="46"/>
  <c r="F179" i="46"/>
  <c r="V178" i="46"/>
  <c r="U178" i="46"/>
  <c r="S178" i="46"/>
  <c r="R178" i="46"/>
  <c r="K178" i="46"/>
  <c r="J178" i="46"/>
  <c r="I178" i="46"/>
  <c r="H178" i="46"/>
  <c r="G178" i="46"/>
  <c r="F178" i="46"/>
  <c r="X177" i="46"/>
  <c r="V177" i="46"/>
  <c r="U177" i="46"/>
  <c r="S177" i="46"/>
  <c r="R177" i="46"/>
  <c r="M177" i="46"/>
  <c r="L177" i="46"/>
  <c r="K177" i="46"/>
  <c r="J177" i="46"/>
  <c r="I177" i="46"/>
  <c r="H177" i="46"/>
  <c r="G177" i="46"/>
  <c r="F177" i="46"/>
  <c r="V172" i="46"/>
  <c r="U172" i="46"/>
  <c r="S172" i="46"/>
  <c r="R172" i="46"/>
  <c r="J172" i="46"/>
  <c r="I172" i="46"/>
  <c r="G172" i="46"/>
  <c r="F172" i="46"/>
  <c r="V171" i="46"/>
  <c r="U171" i="46"/>
  <c r="S171" i="46"/>
  <c r="R171" i="46"/>
  <c r="J171" i="46"/>
  <c r="I171" i="46"/>
  <c r="G171" i="46"/>
  <c r="F171" i="46"/>
  <c r="X170" i="46"/>
  <c r="V170" i="46"/>
  <c r="U170" i="46"/>
  <c r="S170" i="46"/>
  <c r="R170" i="46"/>
  <c r="L170" i="46"/>
  <c r="J170" i="46"/>
  <c r="I170" i="46"/>
  <c r="G170" i="46"/>
  <c r="F170" i="46"/>
  <c r="V166" i="46"/>
  <c r="U166" i="46"/>
  <c r="S166" i="46"/>
  <c r="R166" i="46"/>
  <c r="K166" i="46"/>
  <c r="J166" i="46"/>
  <c r="I166" i="46"/>
  <c r="H166" i="46"/>
  <c r="G166" i="46"/>
  <c r="F166" i="46"/>
  <c r="V165" i="46"/>
  <c r="U165" i="46"/>
  <c r="S165" i="46"/>
  <c r="R165" i="46"/>
  <c r="K165" i="46"/>
  <c r="J165" i="46"/>
  <c r="I165" i="46"/>
  <c r="H165" i="46"/>
  <c r="G165" i="46"/>
  <c r="F165" i="46"/>
  <c r="X164" i="46"/>
  <c r="V164" i="46"/>
  <c r="U164" i="46"/>
  <c r="S164" i="46"/>
  <c r="R164" i="46"/>
  <c r="M164" i="46"/>
  <c r="L164" i="46"/>
  <c r="K164" i="46"/>
  <c r="J164" i="46"/>
  <c r="I164" i="46"/>
  <c r="H164" i="46"/>
  <c r="G164" i="46"/>
  <c r="F164" i="46"/>
  <c r="V159" i="46"/>
  <c r="U159" i="46"/>
  <c r="S159" i="46"/>
  <c r="R159" i="46"/>
  <c r="J159" i="46"/>
  <c r="I159" i="46"/>
  <c r="G159" i="46"/>
  <c r="F159" i="46"/>
  <c r="V158" i="46"/>
  <c r="U158" i="46"/>
  <c r="S158" i="46"/>
  <c r="R158" i="46"/>
  <c r="J158" i="46"/>
  <c r="I158" i="46"/>
  <c r="G158" i="46"/>
  <c r="F158" i="46"/>
  <c r="X157" i="46"/>
  <c r="V157" i="46"/>
  <c r="U157" i="46"/>
  <c r="S157" i="46"/>
  <c r="R157" i="46"/>
  <c r="L157" i="46"/>
  <c r="J157" i="46"/>
  <c r="I157" i="46"/>
  <c r="G157" i="46"/>
  <c r="F157" i="46"/>
  <c r="V153" i="46"/>
  <c r="U153" i="46"/>
  <c r="S153" i="46"/>
  <c r="R153" i="46"/>
  <c r="K153" i="46"/>
  <c r="J153" i="46"/>
  <c r="I153" i="46"/>
  <c r="H153" i="46"/>
  <c r="G153" i="46"/>
  <c r="F153" i="46"/>
  <c r="V152" i="46"/>
  <c r="U152" i="46"/>
  <c r="S152" i="46"/>
  <c r="R152" i="46"/>
  <c r="K152" i="46"/>
  <c r="J152" i="46"/>
  <c r="I152" i="46"/>
  <c r="H152" i="46"/>
  <c r="G152" i="46"/>
  <c r="F152" i="46"/>
  <c r="X151" i="46"/>
  <c r="V151" i="46"/>
  <c r="U151" i="46"/>
  <c r="S151" i="46"/>
  <c r="R151" i="46"/>
  <c r="M151" i="46"/>
  <c r="L151" i="46"/>
  <c r="K151" i="46"/>
  <c r="J151" i="46"/>
  <c r="I151" i="46"/>
  <c r="H151" i="46"/>
  <c r="G151" i="46"/>
  <c r="F151" i="46"/>
  <c r="V146" i="46"/>
  <c r="U146" i="46"/>
  <c r="S146" i="46"/>
  <c r="R146" i="46"/>
  <c r="J146" i="46"/>
  <c r="I146" i="46"/>
  <c r="G146" i="46"/>
  <c r="F146" i="46"/>
  <c r="V145" i="46"/>
  <c r="U145" i="46"/>
  <c r="S145" i="46"/>
  <c r="R145" i="46"/>
  <c r="J145" i="46"/>
  <c r="I145" i="46"/>
  <c r="G145" i="46"/>
  <c r="F145" i="46"/>
  <c r="X144" i="46"/>
  <c r="V144" i="46"/>
  <c r="U144" i="46"/>
  <c r="S144" i="46"/>
  <c r="R144" i="46"/>
  <c r="L144" i="46"/>
  <c r="J144" i="46"/>
  <c r="I144" i="46"/>
  <c r="G144" i="46"/>
  <c r="F144" i="46"/>
  <c r="V140" i="46"/>
  <c r="U140" i="46"/>
  <c r="S140" i="46"/>
  <c r="R140" i="46"/>
  <c r="K140" i="46"/>
  <c r="J140" i="46"/>
  <c r="I140" i="46"/>
  <c r="H140" i="46"/>
  <c r="G140" i="46"/>
  <c r="F140" i="46"/>
  <c r="V139" i="46"/>
  <c r="U139" i="46"/>
  <c r="S139" i="46"/>
  <c r="R139" i="46"/>
  <c r="K139" i="46"/>
  <c r="J139" i="46"/>
  <c r="I139" i="46"/>
  <c r="H139" i="46"/>
  <c r="G139" i="46"/>
  <c r="F139" i="46"/>
  <c r="X138" i="46"/>
  <c r="V138" i="46"/>
  <c r="U138" i="46"/>
  <c r="S138" i="46"/>
  <c r="R138" i="46"/>
  <c r="M138" i="46"/>
  <c r="L138" i="46"/>
  <c r="K138" i="46"/>
  <c r="J138" i="46"/>
  <c r="I138" i="46"/>
  <c r="H138" i="46"/>
  <c r="G138" i="46"/>
  <c r="F138" i="46"/>
  <c r="V133" i="46"/>
  <c r="U133" i="46"/>
  <c r="S133" i="46"/>
  <c r="R133" i="46"/>
  <c r="J133" i="46"/>
  <c r="I133" i="46"/>
  <c r="G133" i="46"/>
  <c r="F133" i="46"/>
  <c r="V132" i="46"/>
  <c r="U132" i="46"/>
  <c r="S132" i="46"/>
  <c r="R132" i="46"/>
  <c r="J132" i="46"/>
  <c r="I132" i="46"/>
  <c r="G132" i="46"/>
  <c r="F132" i="46"/>
  <c r="X131" i="46"/>
  <c r="V131" i="46"/>
  <c r="U131" i="46"/>
  <c r="S131" i="46"/>
  <c r="R131" i="46"/>
  <c r="L131" i="46"/>
  <c r="J131" i="46"/>
  <c r="I131" i="46"/>
  <c r="G131" i="46"/>
  <c r="F131" i="46"/>
  <c r="V127" i="46"/>
  <c r="U127" i="46"/>
  <c r="S127" i="46"/>
  <c r="R127" i="46"/>
  <c r="K127" i="46"/>
  <c r="J127" i="46"/>
  <c r="I127" i="46"/>
  <c r="H127" i="46"/>
  <c r="G127" i="46"/>
  <c r="F127" i="46"/>
  <c r="V126" i="46"/>
  <c r="U126" i="46"/>
  <c r="S126" i="46"/>
  <c r="R126" i="46"/>
  <c r="K126" i="46"/>
  <c r="J126" i="46"/>
  <c r="I126" i="46"/>
  <c r="H126" i="46"/>
  <c r="G126" i="46"/>
  <c r="F126" i="46"/>
  <c r="X125" i="46"/>
  <c r="V125" i="46"/>
  <c r="U125" i="46"/>
  <c r="S125" i="46"/>
  <c r="R125" i="46"/>
  <c r="M125" i="46"/>
  <c r="L125" i="46"/>
  <c r="K125" i="46"/>
  <c r="J125" i="46"/>
  <c r="I125" i="46"/>
  <c r="H125" i="46"/>
  <c r="G125" i="46"/>
  <c r="F125" i="46"/>
  <c r="V120" i="46"/>
  <c r="U120" i="46"/>
  <c r="S120" i="46"/>
  <c r="R120" i="46"/>
  <c r="J120" i="46"/>
  <c r="I120" i="46"/>
  <c r="G120" i="46"/>
  <c r="F120" i="46"/>
  <c r="V119" i="46"/>
  <c r="U119" i="46"/>
  <c r="S119" i="46"/>
  <c r="R119" i="46"/>
  <c r="J119" i="46"/>
  <c r="I119" i="46"/>
  <c r="G119" i="46"/>
  <c r="F119" i="46"/>
  <c r="X118" i="46"/>
  <c r="V118" i="46"/>
  <c r="U118" i="46"/>
  <c r="S118" i="46"/>
  <c r="R118" i="46"/>
  <c r="L118" i="46"/>
  <c r="J118" i="46"/>
  <c r="I118" i="46"/>
  <c r="G118" i="46"/>
  <c r="F118" i="46"/>
  <c r="V114" i="46"/>
  <c r="U114" i="46"/>
  <c r="S114" i="46"/>
  <c r="R114" i="46"/>
  <c r="K114" i="46"/>
  <c r="J114" i="46"/>
  <c r="I114" i="46"/>
  <c r="H114" i="46"/>
  <c r="G114" i="46"/>
  <c r="F114" i="46"/>
  <c r="V113" i="46"/>
  <c r="U113" i="46"/>
  <c r="S113" i="46"/>
  <c r="R113" i="46"/>
  <c r="K113" i="46"/>
  <c r="J113" i="46"/>
  <c r="I113" i="46"/>
  <c r="H113" i="46"/>
  <c r="G113" i="46"/>
  <c r="F113" i="46"/>
  <c r="X112" i="46"/>
  <c r="V112" i="46"/>
  <c r="U112" i="46"/>
  <c r="S112" i="46"/>
  <c r="R112" i="46"/>
  <c r="M112" i="46"/>
  <c r="L112" i="46"/>
  <c r="K112" i="46"/>
  <c r="J112" i="46"/>
  <c r="I112" i="46"/>
  <c r="H112" i="46"/>
  <c r="G112" i="46"/>
  <c r="F112" i="46"/>
  <c r="V107" i="46"/>
  <c r="U107" i="46"/>
  <c r="S107" i="46"/>
  <c r="R107" i="46"/>
  <c r="J107" i="46"/>
  <c r="I107" i="46"/>
  <c r="G107" i="46"/>
  <c r="F107" i="46"/>
  <c r="V106" i="46"/>
  <c r="U106" i="46"/>
  <c r="S106" i="46"/>
  <c r="R106" i="46"/>
  <c r="J106" i="46"/>
  <c r="I106" i="46"/>
  <c r="G106" i="46"/>
  <c r="F106" i="46"/>
  <c r="X105" i="46"/>
  <c r="V105" i="46"/>
  <c r="U105" i="46"/>
  <c r="S105" i="46"/>
  <c r="R105" i="46"/>
  <c r="L105" i="46"/>
  <c r="J105" i="46"/>
  <c r="I105" i="46"/>
  <c r="G105" i="46"/>
  <c r="F105" i="46"/>
  <c r="V101" i="46"/>
  <c r="U101" i="46"/>
  <c r="S101" i="46"/>
  <c r="R101" i="46"/>
  <c r="K101" i="46"/>
  <c r="J101" i="46"/>
  <c r="I101" i="46"/>
  <c r="H101" i="46"/>
  <c r="G101" i="46"/>
  <c r="F101" i="46"/>
  <c r="V100" i="46"/>
  <c r="U100" i="46"/>
  <c r="S100" i="46"/>
  <c r="R100" i="46"/>
  <c r="K100" i="46"/>
  <c r="J100" i="46"/>
  <c r="I100" i="46"/>
  <c r="H100" i="46"/>
  <c r="G100" i="46"/>
  <c r="F100" i="46"/>
  <c r="X99" i="46"/>
  <c r="V99" i="46"/>
  <c r="U99" i="46"/>
  <c r="S99" i="46"/>
  <c r="R99" i="46"/>
  <c r="M99" i="46"/>
  <c r="L99" i="46"/>
  <c r="K99" i="46"/>
  <c r="J99" i="46"/>
  <c r="I99" i="46"/>
  <c r="H99" i="46"/>
  <c r="G99" i="46"/>
  <c r="F99" i="46"/>
  <c r="V94" i="46"/>
  <c r="U94" i="46"/>
  <c r="S94" i="46"/>
  <c r="R94" i="46"/>
  <c r="J94" i="46"/>
  <c r="I94" i="46"/>
  <c r="G94" i="46"/>
  <c r="F94" i="46"/>
  <c r="V93" i="46"/>
  <c r="U93" i="46"/>
  <c r="S93" i="46"/>
  <c r="R93" i="46"/>
  <c r="J93" i="46"/>
  <c r="I93" i="46"/>
  <c r="G93" i="46"/>
  <c r="F93" i="46"/>
  <c r="X92" i="46"/>
  <c r="V92" i="46"/>
  <c r="U92" i="46"/>
  <c r="S92" i="46"/>
  <c r="R92" i="46"/>
  <c r="L92" i="46"/>
  <c r="J92" i="46"/>
  <c r="I92" i="46"/>
  <c r="G92" i="46"/>
  <c r="F92" i="46"/>
  <c r="V88" i="46"/>
  <c r="U88" i="46"/>
  <c r="S88" i="46"/>
  <c r="R88" i="46"/>
  <c r="K88" i="46"/>
  <c r="J88" i="46"/>
  <c r="I88" i="46"/>
  <c r="H88" i="46"/>
  <c r="G88" i="46"/>
  <c r="F88" i="46"/>
  <c r="V87" i="46"/>
  <c r="U87" i="46"/>
  <c r="S87" i="46"/>
  <c r="R87" i="46"/>
  <c r="K87" i="46"/>
  <c r="J87" i="46"/>
  <c r="I87" i="46"/>
  <c r="H87" i="46"/>
  <c r="G87" i="46"/>
  <c r="F87" i="46"/>
  <c r="X86" i="46"/>
  <c r="V86" i="46"/>
  <c r="U86" i="46"/>
  <c r="S86" i="46"/>
  <c r="R86" i="46"/>
  <c r="M86" i="46"/>
  <c r="L86" i="46"/>
  <c r="K86" i="46"/>
  <c r="J86" i="46"/>
  <c r="I86" i="46"/>
  <c r="H86" i="46"/>
  <c r="G86" i="46"/>
  <c r="F86" i="46"/>
  <c r="V81" i="46"/>
  <c r="U81" i="46"/>
  <c r="S81" i="46"/>
  <c r="R81" i="46"/>
  <c r="J81" i="46"/>
  <c r="I81" i="46"/>
  <c r="G81" i="46"/>
  <c r="F81" i="46"/>
  <c r="V80" i="46"/>
  <c r="U80" i="46"/>
  <c r="S80" i="46"/>
  <c r="R80" i="46"/>
  <c r="J80" i="46"/>
  <c r="I80" i="46"/>
  <c r="G80" i="46"/>
  <c r="F80" i="46"/>
  <c r="X79" i="46"/>
  <c r="V79" i="46"/>
  <c r="U79" i="46"/>
  <c r="S79" i="46"/>
  <c r="R79" i="46"/>
  <c r="L79" i="46"/>
  <c r="J79" i="46"/>
  <c r="I79" i="46"/>
  <c r="G79" i="46"/>
  <c r="F79" i="46"/>
  <c r="V75" i="46"/>
  <c r="U75" i="46"/>
  <c r="S75" i="46"/>
  <c r="R75" i="46"/>
  <c r="K75" i="46"/>
  <c r="J75" i="46"/>
  <c r="I75" i="46"/>
  <c r="H75" i="46"/>
  <c r="G75" i="46"/>
  <c r="F75" i="46"/>
  <c r="V74" i="46"/>
  <c r="U74" i="46"/>
  <c r="S74" i="46"/>
  <c r="R74" i="46"/>
  <c r="K74" i="46"/>
  <c r="J74" i="46"/>
  <c r="I74" i="46"/>
  <c r="H74" i="46"/>
  <c r="G74" i="46"/>
  <c r="F74" i="46"/>
  <c r="X73" i="46"/>
  <c r="V73" i="46"/>
  <c r="U73" i="46"/>
  <c r="S73" i="46"/>
  <c r="R73" i="46"/>
  <c r="M73" i="46"/>
  <c r="L73" i="46"/>
  <c r="K73" i="46"/>
  <c r="J73" i="46"/>
  <c r="I73" i="46"/>
  <c r="H73" i="46"/>
  <c r="G73" i="46"/>
  <c r="F73" i="46"/>
  <c r="V263" i="21"/>
  <c r="U263" i="21"/>
  <c r="S263" i="21"/>
  <c r="R263" i="21"/>
  <c r="J263" i="21"/>
  <c r="I263" i="21"/>
  <c r="G263" i="21"/>
  <c r="F263" i="21"/>
  <c r="V262" i="21"/>
  <c r="U262" i="21"/>
  <c r="S262" i="21"/>
  <c r="R262" i="21"/>
  <c r="J262" i="21"/>
  <c r="I262" i="21"/>
  <c r="G262" i="21"/>
  <c r="F262" i="21"/>
  <c r="X261" i="21"/>
  <c r="V261" i="21"/>
  <c r="U261" i="21"/>
  <c r="S261" i="21"/>
  <c r="R261" i="21"/>
  <c r="L261" i="21"/>
  <c r="J261" i="21"/>
  <c r="I261" i="21"/>
  <c r="G261" i="21"/>
  <c r="F261" i="21"/>
  <c r="V257" i="21"/>
  <c r="U257" i="21"/>
  <c r="S257" i="21"/>
  <c r="R257" i="21"/>
  <c r="K257" i="21"/>
  <c r="J257" i="21"/>
  <c r="I257" i="21"/>
  <c r="H257" i="21"/>
  <c r="G257" i="21"/>
  <c r="F257" i="21"/>
  <c r="V256" i="21"/>
  <c r="U256" i="21"/>
  <c r="S256" i="21"/>
  <c r="R256" i="21"/>
  <c r="K256" i="21"/>
  <c r="J256" i="21"/>
  <c r="I256" i="21"/>
  <c r="H256" i="21"/>
  <c r="G256" i="21"/>
  <c r="F256" i="21"/>
  <c r="X255" i="21"/>
  <c r="V255" i="21"/>
  <c r="U255" i="21"/>
  <c r="S255" i="21"/>
  <c r="R255" i="21"/>
  <c r="M255" i="21"/>
  <c r="L255" i="21"/>
  <c r="K255" i="21"/>
  <c r="J255" i="21"/>
  <c r="I255" i="21"/>
  <c r="H255" i="21"/>
  <c r="G255" i="21"/>
  <c r="F255" i="21"/>
  <c r="V250" i="21"/>
  <c r="U250" i="21"/>
  <c r="S250" i="21"/>
  <c r="R250" i="21"/>
  <c r="J250" i="21"/>
  <c r="I250" i="21"/>
  <c r="G250" i="21"/>
  <c r="F250" i="21"/>
  <c r="V249" i="21"/>
  <c r="U249" i="21"/>
  <c r="S249" i="21"/>
  <c r="R249" i="21"/>
  <c r="J249" i="21"/>
  <c r="I249" i="21"/>
  <c r="G249" i="21"/>
  <c r="F249" i="21"/>
  <c r="X248" i="21"/>
  <c r="V248" i="21"/>
  <c r="U248" i="21"/>
  <c r="S248" i="21"/>
  <c r="R248" i="21"/>
  <c r="L248" i="21"/>
  <c r="J248" i="21"/>
  <c r="I248" i="21"/>
  <c r="G248" i="21"/>
  <c r="F248" i="21"/>
  <c r="V244" i="21"/>
  <c r="U244" i="21"/>
  <c r="S244" i="21"/>
  <c r="R244" i="21"/>
  <c r="K244" i="21"/>
  <c r="J244" i="21"/>
  <c r="I244" i="21"/>
  <c r="H244" i="21"/>
  <c r="G244" i="21"/>
  <c r="F244" i="21"/>
  <c r="V243" i="21"/>
  <c r="U243" i="21"/>
  <c r="S243" i="21"/>
  <c r="R243" i="21"/>
  <c r="K243" i="21"/>
  <c r="J243" i="21"/>
  <c r="I243" i="21"/>
  <c r="H243" i="21"/>
  <c r="G243" i="21"/>
  <c r="F243" i="21"/>
  <c r="X242" i="21"/>
  <c r="V242" i="21"/>
  <c r="U242" i="21"/>
  <c r="S242" i="21"/>
  <c r="R242" i="21"/>
  <c r="M242" i="21"/>
  <c r="L242" i="21"/>
  <c r="K242" i="21"/>
  <c r="J242" i="21"/>
  <c r="I242" i="21"/>
  <c r="H242" i="21"/>
  <c r="G242" i="21"/>
  <c r="F242" i="21"/>
  <c r="V237" i="21"/>
  <c r="U237" i="21"/>
  <c r="S237" i="21"/>
  <c r="R237" i="21"/>
  <c r="J237" i="21"/>
  <c r="I237" i="21"/>
  <c r="G237" i="21"/>
  <c r="F237" i="21"/>
  <c r="V236" i="21"/>
  <c r="U236" i="21"/>
  <c r="S236" i="21"/>
  <c r="R236" i="21"/>
  <c r="J236" i="21"/>
  <c r="I236" i="21"/>
  <c r="G236" i="21"/>
  <c r="F236" i="21"/>
  <c r="X235" i="21"/>
  <c r="V235" i="21"/>
  <c r="U235" i="21"/>
  <c r="S235" i="21"/>
  <c r="R235" i="21"/>
  <c r="L235" i="21"/>
  <c r="J235" i="21"/>
  <c r="I235" i="21"/>
  <c r="G235" i="21"/>
  <c r="F235" i="21"/>
  <c r="V231" i="21"/>
  <c r="U231" i="21"/>
  <c r="S231" i="21"/>
  <c r="R231" i="21"/>
  <c r="K231" i="21"/>
  <c r="J231" i="21"/>
  <c r="I231" i="21"/>
  <c r="H231" i="21"/>
  <c r="G231" i="21"/>
  <c r="F231" i="21"/>
  <c r="V230" i="21"/>
  <c r="U230" i="21"/>
  <c r="S230" i="21"/>
  <c r="R230" i="21"/>
  <c r="K230" i="21"/>
  <c r="J230" i="21"/>
  <c r="I230" i="21"/>
  <c r="H230" i="21"/>
  <c r="G230" i="21"/>
  <c r="F230" i="21"/>
  <c r="X229" i="21"/>
  <c r="V229" i="21"/>
  <c r="U229" i="21"/>
  <c r="S229" i="21"/>
  <c r="R229" i="21"/>
  <c r="M229" i="21"/>
  <c r="L229" i="21"/>
  <c r="K229" i="21"/>
  <c r="J229" i="21"/>
  <c r="I229" i="21"/>
  <c r="H229" i="21"/>
  <c r="G229" i="21"/>
  <c r="F229" i="21"/>
  <c r="V224" i="21"/>
  <c r="U224" i="21"/>
  <c r="S224" i="21"/>
  <c r="R224" i="21"/>
  <c r="J224" i="21"/>
  <c r="I224" i="21"/>
  <c r="G224" i="21"/>
  <c r="F224" i="21"/>
  <c r="V223" i="21"/>
  <c r="U223" i="21"/>
  <c r="S223" i="21"/>
  <c r="R223" i="21"/>
  <c r="J223" i="21"/>
  <c r="I223" i="21"/>
  <c r="G223" i="21"/>
  <c r="F223" i="21"/>
  <c r="X222" i="21"/>
  <c r="V222" i="21"/>
  <c r="U222" i="21"/>
  <c r="S222" i="21"/>
  <c r="R222" i="21"/>
  <c r="L222" i="21"/>
  <c r="J222" i="21"/>
  <c r="I222" i="21"/>
  <c r="G222" i="21"/>
  <c r="F222" i="21"/>
  <c r="V218" i="21"/>
  <c r="U218" i="21"/>
  <c r="S218" i="21"/>
  <c r="R218" i="21"/>
  <c r="K218" i="21"/>
  <c r="J218" i="21"/>
  <c r="I218" i="21"/>
  <c r="H218" i="21"/>
  <c r="G218" i="21"/>
  <c r="F218" i="21"/>
  <c r="V217" i="21"/>
  <c r="U217" i="21"/>
  <c r="S217" i="21"/>
  <c r="R217" i="21"/>
  <c r="K217" i="21"/>
  <c r="J217" i="21"/>
  <c r="I217" i="21"/>
  <c r="H217" i="21"/>
  <c r="G217" i="21"/>
  <c r="F217" i="21"/>
  <c r="X216" i="21"/>
  <c r="V216" i="21"/>
  <c r="U216" i="21"/>
  <c r="S216" i="21"/>
  <c r="R216" i="21"/>
  <c r="M216" i="21"/>
  <c r="L216" i="21"/>
  <c r="K216" i="21"/>
  <c r="J216" i="21"/>
  <c r="I216" i="21"/>
  <c r="H216" i="21"/>
  <c r="G216" i="21"/>
  <c r="F216" i="21"/>
  <c r="V211" i="21"/>
  <c r="U211" i="21"/>
  <c r="S211" i="21"/>
  <c r="R211" i="21"/>
  <c r="J211" i="21"/>
  <c r="I211" i="21"/>
  <c r="G211" i="21"/>
  <c r="F211" i="21"/>
  <c r="V210" i="21"/>
  <c r="U210" i="21"/>
  <c r="S210" i="21"/>
  <c r="R210" i="21"/>
  <c r="J210" i="21"/>
  <c r="I210" i="21"/>
  <c r="G210" i="21"/>
  <c r="F210" i="21"/>
  <c r="X209" i="21"/>
  <c r="V209" i="21"/>
  <c r="U209" i="21"/>
  <c r="S209" i="21"/>
  <c r="R209" i="21"/>
  <c r="L209" i="21"/>
  <c r="J209" i="21"/>
  <c r="I209" i="21"/>
  <c r="G209" i="21"/>
  <c r="F209" i="21"/>
  <c r="V205" i="21"/>
  <c r="U205" i="21"/>
  <c r="S205" i="21"/>
  <c r="R205" i="21"/>
  <c r="K205" i="21"/>
  <c r="J205" i="21"/>
  <c r="I205" i="21"/>
  <c r="H205" i="21"/>
  <c r="G205" i="21"/>
  <c r="F205" i="21"/>
  <c r="V204" i="21"/>
  <c r="U204" i="21"/>
  <c r="S204" i="21"/>
  <c r="R204" i="21"/>
  <c r="K204" i="21"/>
  <c r="J204" i="21"/>
  <c r="I204" i="21"/>
  <c r="H204" i="21"/>
  <c r="G204" i="21"/>
  <c r="F204" i="21"/>
  <c r="X203" i="21"/>
  <c r="V203" i="21"/>
  <c r="U203" i="21"/>
  <c r="S203" i="21"/>
  <c r="R203" i="21"/>
  <c r="M203" i="21"/>
  <c r="L203" i="21"/>
  <c r="K203" i="21"/>
  <c r="J203" i="21"/>
  <c r="I203" i="21"/>
  <c r="H203" i="21"/>
  <c r="G203" i="21"/>
  <c r="F203" i="21"/>
  <c r="V198" i="21"/>
  <c r="U198" i="21"/>
  <c r="S198" i="21"/>
  <c r="R198" i="21"/>
  <c r="J198" i="21"/>
  <c r="I198" i="21"/>
  <c r="G198" i="21"/>
  <c r="F198" i="21"/>
  <c r="V197" i="21"/>
  <c r="U197" i="21"/>
  <c r="S197" i="21"/>
  <c r="R197" i="21"/>
  <c r="J197" i="21"/>
  <c r="I197" i="21"/>
  <c r="G197" i="21"/>
  <c r="F197" i="21"/>
  <c r="X196" i="21"/>
  <c r="V196" i="21"/>
  <c r="U196" i="21"/>
  <c r="S196" i="21"/>
  <c r="R196" i="21"/>
  <c r="L196" i="21"/>
  <c r="J196" i="21"/>
  <c r="I196" i="21"/>
  <c r="G196" i="21"/>
  <c r="F196" i="21"/>
  <c r="V192" i="21"/>
  <c r="U192" i="21"/>
  <c r="S192" i="21"/>
  <c r="R192" i="21"/>
  <c r="K192" i="21"/>
  <c r="J192" i="21"/>
  <c r="I192" i="21"/>
  <c r="H192" i="21"/>
  <c r="G192" i="21"/>
  <c r="F192" i="21"/>
  <c r="V191" i="21"/>
  <c r="U191" i="21"/>
  <c r="S191" i="21"/>
  <c r="R191" i="21"/>
  <c r="K191" i="21"/>
  <c r="J191" i="21"/>
  <c r="I191" i="21"/>
  <c r="H191" i="21"/>
  <c r="G191" i="21"/>
  <c r="F191" i="21"/>
  <c r="X190" i="21"/>
  <c r="V190" i="21"/>
  <c r="U190" i="21"/>
  <c r="S190" i="21"/>
  <c r="R190" i="21"/>
  <c r="M190" i="21"/>
  <c r="L190" i="21"/>
  <c r="K190" i="21"/>
  <c r="J190" i="21"/>
  <c r="I190" i="21"/>
  <c r="H190" i="21"/>
  <c r="G190" i="21"/>
  <c r="F190" i="21"/>
  <c r="V185" i="21"/>
  <c r="U185" i="21"/>
  <c r="S185" i="21"/>
  <c r="R185" i="21"/>
  <c r="J185" i="21"/>
  <c r="I185" i="21"/>
  <c r="G185" i="21"/>
  <c r="F185" i="21"/>
  <c r="V184" i="21"/>
  <c r="U184" i="21"/>
  <c r="S184" i="21"/>
  <c r="R184" i="21"/>
  <c r="J184" i="21"/>
  <c r="I184" i="21"/>
  <c r="G184" i="21"/>
  <c r="F184" i="21"/>
  <c r="X183" i="21"/>
  <c r="V183" i="21"/>
  <c r="U183" i="21"/>
  <c r="S183" i="21"/>
  <c r="R183" i="21"/>
  <c r="L183" i="21"/>
  <c r="J183" i="21"/>
  <c r="I183" i="21"/>
  <c r="G183" i="21"/>
  <c r="F183" i="21"/>
  <c r="V179" i="21"/>
  <c r="U179" i="21"/>
  <c r="S179" i="21"/>
  <c r="R179" i="21"/>
  <c r="K179" i="21"/>
  <c r="J179" i="21"/>
  <c r="I179" i="21"/>
  <c r="H179" i="21"/>
  <c r="G179" i="21"/>
  <c r="F179" i="21"/>
  <c r="V178" i="21"/>
  <c r="U178" i="21"/>
  <c r="S178" i="21"/>
  <c r="R178" i="21"/>
  <c r="K178" i="21"/>
  <c r="J178" i="21"/>
  <c r="I178" i="21"/>
  <c r="H178" i="21"/>
  <c r="G178" i="21"/>
  <c r="F178" i="21"/>
  <c r="X177" i="21"/>
  <c r="V177" i="21"/>
  <c r="U177" i="21"/>
  <c r="S177" i="21"/>
  <c r="R177" i="21"/>
  <c r="M177" i="21"/>
  <c r="L177" i="21"/>
  <c r="K177" i="21"/>
  <c r="J177" i="21"/>
  <c r="I177" i="21"/>
  <c r="H177" i="21"/>
  <c r="G177" i="21"/>
  <c r="F177" i="21"/>
  <c r="V172" i="21"/>
  <c r="U172" i="21"/>
  <c r="S172" i="21"/>
  <c r="R172" i="21"/>
  <c r="J172" i="21"/>
  <c r="I172" i="21"/>
  <c r="G172" i="21"/>
  <c r="F172" i="21"/>
  <c r="V171" i="21"/>
  <c r="U171" i="21"/>
  <c r="S171" i="21"/>
  <c r="R171" i="21"/>
  <c r="J171" i="21"/>
  <c r="I171" i="21"/>
  <c r="G171" i="21"/>
  <c r="F171" i="21"/>
  <c r="X170" i="21"/>
  <c r="V170" i="21"/>
  <c r="U170" i="21"/>
  <c r="S170" i="21"/>
  <c r="R170" i="21"/>
  <c r="L170" i="21"/>
  <c r="J170" i="21"/>
  <c r="I170" i="21"/>
  <c r="G170" i="21"/>
  <c r="F170" i="21"/>
  <c r="V166" i="21"/>
  <c r="U166" i="21"/>
  <c r="S166" i="21"/>
  <c r="R166" i="21"/>
  <c r="K166" i="21"/>
  <c r="J166" i="21"/>
  <c r="I166" i="21"/>
  <c r="H166" i="21"/>
  <c r="G166" i="21"/>
  <c r="F166" i="21"/>
  <c r="V165" i="21"/>
  <c r="U165" i="21"/>
  <c r="S165" i="21"/>
  <c r="R165" i="21"/>
  <c r="K165" i="21"/>
  <c r="J165" i="21"/>
  <c r="I165" i="21"/>
  <c r="H165" i="21"/>
  <c r="G165" i="21"/>
  <c r="F165" i="21"/>
  <c r="X164" i="21"/>
  <c r="V164" i="21"/>
  <c r="U164" i="21"/>
  <c r="S164" i="21"/>
  <c r="R164" i="21"/>
  <c r="M164" i="21"/>
  <c r="L164" i="21"/>
  <c r="K164" i="21"/>
  <c r="J164" i="21"/>
  <c r="I164" i="21"/>
  <c r="H164" i="21"/>
  <c r="G164" i="21"/>
  <c r="F164" i="21"/>
  <c r="V159" i="21"/>
  <c r="U159" i="21"/>
  <c r="S159" i="21"/>
  <c r="R159" i="21"/>
  <c r="J159" i="21"/>
  <c r="I159" i="21"/>
  <c r="G159" i="21"/>
  <c r="F159" i="21"/>
  <c r="V158" i="21"/>
  <c r="U158" i="21"/>
  <c r="S158" i="21"/>
  <c r="R158" i="21"/>
  <c r="J158" i="21"/>
  <c r="I158" i="21"/>
  <c r="G158" i="21"/>
  <c r="F158" i="21"/>
  <c r="X157" i="21"/>
  <c r="V157" i="21"/>
  <c r="U157" i="21"/>
  <c r="S157" i="21"/>
  <c r="R157" i="21"/>
  <c r="L157" i="21"/>
  <c r="J157" i="21"/>
  <c r="I157" i="21"/>
  <c r="G157" i="21"/>
  <c r="F157" i="21"/>
  <c r="V153" i="21"/>
  <c r="U153" i="21"/>
  <c r="S153" i="21"/>
  <c r="R153" i="21"/>
  <c r="K153" i="21"/>
  <c r="J153" i="21"/>
  <c r="I153" i="21"/>
  <c r="H153" i="21"/>
  <c r="G153" i="21"/>
  <c r="F153" i="21"/>
  <c r="V152" i="21"/>
  <c r="U152" i="21"/>
  <c r="S152" i="21"/>
  <c r="R152" i="21"/>
  <c r="K152" i="21"/>
  <c r="J152" i="21"/>
  <c r="I152" i="21"/>
  <c r="H152" i="21"/>
  <c r="G152" i="21"/>
  <c r="F152" i="21"/>
  <c r="X151" i="21"/>
  <c r="V151" i="21"/>
  <c r="U151" i="21"/>
  <c r="S151" i="21"/>
  <c r="R151" i="21"/>
  <c r="M151" i="21"/>
  <c r="L151" i="21"/>
  <c r="K151" i="21"/>
  <c r="J151" i="21"/>
  <c r="I151" i="21"/>
  <c r="H151" i="21"/>
  <c r="G151" i="21"/>
  <c r="F151" i="21"/>
  <c r="V146" i="21"/>
  <c r="U146" i="21"/>
  <c r="S146" i="21"/>
  <c r="R146" i="21"/>
  <c r="J146" i="21"/>
  <c r="I146" i="21"/>
  <c r="G146" i="21"/>
  <c r="F146" i="21"/>
  <c r="V145" i="21"/>
  <c r="U145" i="21"/>
  <c r="S145" i="21"/>
  <c r="R145" i="21"/>
  <c r="J145" i="21"/>
  <c r="I145" i="21"/>
  <c r="G145" i="21"/>
  <c r="F145" i="21"/>
  <c r="X144" i="21"/>
  <c r="V144" i="21"/>
  <c r="U144" i="21"/>
  <c r="S144" i="21"/>
  <c r="R144" i="21"/>
  <c r="L144" i="21"/>
  <c r="J144" i="21"/>
  <c r="I144" i="21"/>
  <c r="G144" i="21"/>
  <c r="F144" i="21"/>
  <c r="V140" i="21"/>
  <c r="U140" i="21"/>
  <c r="S140" i="21"/>
  <c r="R140" i="21"/>
  <c r="K140" i="21"/>
  <c r="J140" i="21"/>
  <c r="I140" i="21"/>
  <c r="H140" i="21"/>
  <c r="G140" i="21"/>
  <c r="F140" i="21"/>
  <c r="V139" i="21"/>
  <c r="U139" i="21"/>
  <c r="S139" i="21"/>
  <c r="R139" i="21"/>
  <c r="K139" i="21"/>
  <c r="J139" i="21"/>
  <c r="I139" i="21"/>
  <c r="H139" i="21"/>
  <c r="G139" i="21"/>
  <c r="F139" i="21"/>
  <c r="X138" i="21"/>
  <c r="V138" i="21"/>
  <c r="U138" i="21"/>
  <c r="S138" i="21"/>
  <c r="R138" i="21"/>
  <c r="M138" i="21"/>
  <c r="L138" i="21"/>
  <c r="K138" i="21"/>
  <c r="J138" i="21"/>
  <c r="I138" i="21"/>
  <c r="H138" i="21"/>
  <c r="G138" i="21"/>
  <c r="F138" i="21"/>
  <c r="V133" i="21"/>
  <c r="U133" i="21"/>
  <c r="S133" i="21"/>
  <c r="R133" i="21"/>
  <c r="J133" i="21"/>
  <c r="I133" i="21"/>
  <c r="G133" i="21"/>
  <c r="F133" i="21"/>
  <c r="V132" i="21"/>
  <c r="U132" i="21"/>
  <c r="S132" i="21"/>
  <c r="R132" i="21"/>
  <c r="J132" i="21"/>
  <c r="I132" i="21"/>
  <c r="G132" i="21"/>
  <c r="F132" i="21"/>
  <c r="X131" i="21"/>
  <c r="V131" i="21"/>
  <c r="U131" i="21"/>
  <c r="S131" i="21"/>
  <c r="R131" i="21"/>
  <c r="L131" i="21"/>
  <c r="J131" i="21"/>
  <c r="I131" i="21"/>
  <c r="G131" i="21"/>
  <c r="F131" i="21"/>
  <c r="V127" i="21"/>
  <c r="U127" i="21"/>
  <c r="S127" i="21"/>
  <c r="R127" i="21"/>
  <c r="K127" i="21"/>
  <c r="J127" i="21"/>
  <c r="I127" i="21"/>
  <c r="H127" i="21"/>
  <c r="G127" i="21"/>
  <c r="F127" i="21"/>
  <c r="V126" i="21"/>
  <c r="U126" i="21"/>
  <c r="S126" i="21"/>
  <c r="R126" i="21"/>
  <c r="K126" i="21"/>
  <c r="J126" i="21"/>
  <c r="I126" i="21"/>
  <c r="H126" i="21"/>
  <c r="G126" i="21"/>
  <c r="F126" i="21"/>
  <c r="X125" i="21"/>
  <c r="V125" i="21"/>
  <c r="U125" i="21"/>
  <c r="S125" i="21"/>
  <c r="R125" i="21"/>
  <c r="M125" i="21"/>
  <c r="L125" i="21"/>
  <c r="K125" i="21"/>
  <c r="J125" i="21"/>
  <c r="I125" i="21"/>
  <c r="H125" i="21"/>
  <c r="G125" i="21"/>
  <c r="F125" i="21"/>
  <c r="V120" i="21"/>
  <c r="U120" i="21"/>
  <c r="S120" i="21"/>
  <c r="R120" i="21"/>
  <c r="J120" i="21"/>
  <c r="I120" i="21"/>
  <c r="G120" i="21"/>
  <c r="F120" i="21"/>
  <c r="V119" i="21"/>
  <c r="U119" i="21"/>
  <c r="S119" i="21"/>
  <c r="R119" i="21"/>
  <c r="J119" i="21"/>
  <c r="I119" i="21"/>
  <c r="G119" i="21"/>
  <c r="F119" i="21"/>
  <c r="X118" i="21"/>
  <c r="V118" i="21"/>
  <c r="U118" i="21"/>
  <c r="S118" i="21"/>
  <c r="R118" i="21"/>
  <c r="L118" i="21"/>
  <c r="J118" i="21"/>
  <c r="I118" i="21"/>
  <c r="G118" i="21"/>
  <c r="F118" i="21"/>
  <c r="V114" i="21"/>
  <c r="U114" i="21"/>
  <c r="S114" i="21"/>
  <c r="R114" i="21"/>
  <c r="K114" i="21"/>
  <c r="J114" i="21"/>
  <c r="I114" i="21"/>
  <c r="H114" i="21"/>
  <c r="G114" i="21"/>
  <c r="F114" i="21"/>
  <c r="V113" i="21"/>
  <c r="U113" i="21"/>
  <c r="S113" i="21"/>
  <c r="R113" i="21"/>
  <c r="K113" i="21"/>
  <c r="J113" i="21"/>
  <c r="I113" i="21"/>
  <c r="H113" i="21"/>
  <c r="G113" i="21"/>
  <c r="F113" i="21"/>
  <c r="X112" i="21"/>
  <c r="V112" i="21"/>
  <c r="U112" i="21"/>
  <c r="S112" i="21"/>
  <c r="R112" i="21"/>
  <c r="M112" i="21"/>
  <c r="L112" i="21"/>
  <c r="K112" i="21"/>
  <c r="J112" i="21"/>
  <c r="I112" i="21"/>
  <c r="H112" i="21"/>
  <c r="G112" i="21"/>
  <c r="F112" i="21"/>
  <c r="V107" i="21"/>
  <c r="U107" i="21"/>
  <c r="S107" i="21"/>
  <c r="R107" i="21"/>
  <c r="J107" i="21"/>
  <c r="I107" i="21"/>
  <c r="G107" i="21"/>
  <c r="F107" i="21"/>
  <c r="V106" i="21"/>
  <c r="U106" i="21"/>
  <c r="S106" i="21"/>
  <c r="R106" i="21"/>
  <c r="J106" i="21"/>
  <c r="I106" i="21"/>
  <c r="G106" i="21"/>
  <c r="F106" i="21"/>
  <c r="X105" i="21"/>
  <c r="V105" i="21"/>
  <c r="U105" i="21"/>
  <c r="S105" i="21"/>
  <c r="R105" i="21"/>
  <c r="L105" i="21"/>
  <c r="J105" i="21"/>
  <c r="I105" i="21"/>
  <c r="G105" i="21"/>
  <c r="F105" i="21"/>
  <c r="V101" i="21"/>
  <c r="U101" i="21"/>
  <c r="S101" i="21"/>
  <c r="R101" i="21"/>
  <c r="K101" i="21"/>
  <c r="J101" i="21"/>
  <c r="I101" i="21"/>
  <c r="H101" i="21"/>
  <c r="G101" i="21"/>
  <c r="F101" i="21"/>
  <c r="V100" i="21"/>
  <c r="U100" i="21"/>
  <c r="S100" i="21"/>
  <c r="R100" i="21"/>
  <c r="K100" i="21"/>
  <c r="J100" i="21"/>
  <c r="I100" i="21"/>
  <c r="H100" i="21"/>
  <c r="G100" i="21"/>
  <c r="F100" i="21"/>
  <c r="X99" i="21"/>
  <c r="V99" i="21"/>
  <c r="U99" i="21"/>
  <c r="S99" i="21"/>
  <c r="R99" i="21"/>
  <c r="M99" i="21"/>
  <c r="L99" i="21"/>
  <c r="K99" i="21"/>
  <c r="J99" i="21"/>
  <c r="I99" i="21"/>
  <c r="H99" i="21"/>
  <c r="G99" i="21"/>
  <c r="F99" i="21"/>
  <c r="V94" i="21"/>
  <c r="U94" i="21"/>
  <c r="S94" i="21"/>
  <c r="R94" i="21"/>
  <c r="J94" i="21"/>
  <c r="I94" i="21"/>
  <c r="G94" i="21"/>
  <c r="F94" i="21"/>
  <c r="V93" i="21"/>
  <c r="U93" i="21"/>
  <c r="S93" i="21"/>
  <c r="R93" i="21"/>
  <c r="J93" i="21"/>
  <c r="I93" i="21"/>
  <c r="G93" i="21"/>
  <c r="F93" i="21"/>
  <c r="X92" i="21"/>
  <c r="V92" i="21"/>
  <c r="U92" i="21"/>
  <c r="S92" i="21"/>
  <c r="R92" i="21"/>
  <c r="L92" i="21"/>
  <c r="J92" i="21"/>
  <c r="I92" i="21"/>
  <c r="G92" i="21"/>
  <c r="F92" i="21"/>
  <c r="V88" i="21"/>
  <c r="U88" i="21"/>
  <c r="S88" i="21"/>
  <c r="R88" i="21"/>
  <c r="K88" i="21"/>
  <c r="J88" i="21"/>
  <c r="I88" i="21"/>
  <c r="H88" i="21"/>
  <c r="G88" i="21"/>
  <c r="F88" i="21"/>
  <c r="V87" i="21"/>
  <c r="U87" i="21"/>
  <c r="S87" i="21"/>
  <c r="R87" i="21"/>
  <c r="K87" i="21"/>
  <c r="J87" i="21"/>
  <c r="I87" i="21"/>
  <c r="H87" i="21"/>
  <c r="G87" i="21"/>
  <c r="F87" i="21"/>
  <c r="X86" i="21"/>
  <c r="V86" i="21"/>
  <c r="U86" i="21"/>
  <c r="S86" i="21"/>
  <c r="R86" i="21"/>
  <c r="M86" i="21"/>
  <c r="L86" i="21"/>
  <c r="K86" i="21"/>
  <c r="J86" i="21"/>
  <c r="I86" i="21"/>
  <c r="H86" i="21"/>
  <c r="G86" i="21"/>
  <c r="F86" i="21"/>
  <c r="V81" i="21"/>
  <c r="U81" i="21"/>
  <c r="S81" i="21"/>
  <c r="R81" i="21"/>
  <c r="J81" i="21"/>
  <c r="I81" i="21"/>
  <c r="G81" i="21"/>
  <c r="F81" i="21"/>
  <c r="V80" i="21"/>
  <c r="U80" i="21"/>
  <c r="S80" i="21"/>
  <c r="R80" i="21"/>
  <c r="J80" i="21"/>
  <c r="I80" i="21"/>
  <c r="G80" i="21"/>
  <c r="F80" i="21"/>
  <c r="X79" i="21"/>
  <c r="V79" i="21"/>
  <c r="U79" i="21"/>
  <c r="S79" i="21"/>
  <c r="R79" i="21"/>
  <c r="L79" i="21"/>
  <c r="J79" i="21"/>
  <c r="I79" i="21"/>
  <c r="G79" i="21"/>
  <c r="F79" i="21"/>
  <c r="V75" i="21"/>
  <c r="U75" i="21"/>
  <c r="S75" i="21"/>
  <c r="R75" i="21"/>
  <c r="K75" i="21"/>
  <c r="J75" i="21"/>
  <c r="I75" i="21"/>
  <c r="H75" i="21"/>
  <c r="G75" i="21"/>
  <c r="F75" i="21"/>
  <c r="V74" i="21"/>
  <c r="U74" i="21"/>
  <c r="S74" i="21"/>
  <c r="R74" i="21"/>
  <c r="K74" i="21"/>
  <c r="J74" i="21"/>
  <c r="I74" i="21"/>
  <c r="H74" i="21"/>
  <c r="G74" i="21"/>
  <c r="F74" i="21"/>
  <c r="X73" i="21"/>
  <c r="V73" i="21"/>
  <c r="U73" i="21"/>
  <c r="S73" i="21"/>
  <c r="R73" i="21"/>
  <c r="M73" i="21"/>
  <c r="L73" i="21"/>
  <c r="K73" i="21"/>
  <c r="J73" i="21"/>
  <c r="I73" i="21"/>
  <c r="H73" i="21"/>
  <c r="G73" i="21"/>
  <c r="F73" i="21"/>
  <c r="V263" i="20"/>
  <c r="U263" i="20"/>
  <c r="S263" i="20"/>
  <c r="R263" i="20"/>
  <c r="J263" i="20"/>
  <c r="I263" i="20"/>
  <c r="G263" i="20"/>
  <c r="F263" i="20"/>
  <c r="V262" i="20"/>
  <c r="U262" i="20"/>
  <c r="S262" i="20"/>
  <c r="R262" i="20"/>
  <c r="J262" i="20"/>
  <c r="I262" i="20"/>
  <c r="G262" i="20"/>
  <c r="F262" i="20"/>
  <c r="X261" i="20"/>
  <c r="V261" i="20"/>
  <c r="U261" i="20"/>
  <c r="S261" i="20"/>
  <c r="R261" i="20"/>
  <c r="L261" i="20"/>
  <c r="J261" i="20"/>
  <c r="I261" i="20"/>
  <c r="G261" i="20"/>
  <c r="F261" i="20"/>
  <c r="V257" i="20"/>
  <c r="U257" i="20"/>
  <c r="S257" i="20"/>
  <c r="R257" i="20"/>
  <c r="K257" i="20"/>
  <c r="J257" i="20"/>
  <c r="I257" i="20"/>
  <c r="H257" i="20"/>
  <c r="G257" i="20"/>
  <c r="F257" i="20"/>
  <c r="V256" i="20"/>
  <c r="U256" i="20"/>
  <c r="S256" i="20"/>
  <c r="R256" i="20"/>
  <c r="K256" i="20"/>
  <c r="J256" i="20"/>
  <c r="I256" i="20"/>
  <c r="H256" i="20"/>
  <c r="G256" i="20"/>
  <c r="F256" i="20"/>
  <c r="X255" i="20"/>
  <c r="V255" i="20"/>
  <c r="U255" i="20"/>
  <c r="S255" i="20"/>
  <c r="R255" i="20"/>
  <c r="M255" i="20"/>
  <c r="L255" i="20"/>
  <c r="K255" i="20"/>
  <c r="J255" i="20"/>
  <c r="I255" i="20"/>
  <c r="H255" i="20"/>
  <c r="G255" i="20"/>
  <c r="F255" i="20"/>
  <c r="V250" i="20"/>
  <c r="U250" i="20"/>
  <c r="S250" i="20"/>
  <c r="R250" i="20"/>
  <c r="J250" i="20"/>
  <c r="I250" i="20"/>
  <c r="G250" i="20"/>
  <c r="F250" i="20"/>
  <c r="V249" i="20"/>
  <c r="U249" i="20"/>
  <c r="S249" i="20"/>
  <c r="R249" i="20"/>
  <c r="J249" i="20"/>
  <c r="I249" i="20"/>
  <c r="G249" i="20"/>
  <c r="F249" i="20"/>
  <c r="X248" i="20"/>
  <c r="V248" i="20"/>
  <c r="U248" i="20"/>
  <c r="S248" i="20"/>
  <c r="R248" i="20"/>
  <c r="L248" i="20"/>
  <c r="J248" i="20"/>
  <c r="I248" i="20"/>
  <c r="G248" i="20"/>
  <c r="F248" i="20"/>
  <c r="V244" i="20"/>
  <c r="U244" i="20"/>
  <c r="S244" i="20"/>
  <c r="R244" i="20"/>
  <c r="K244" i="20"/>
  <c r="J244" i="20"/>
  <c r="I244" i="20"/>
  <c r="H244" i="20"/>
  <c r="G244" i="20"/>
  <c r="F244" i="20"/>
  <c r="V243" i="20"/>
  <c r="U243" i="20"/>
  <c r="S243" i="20"/>
  <c r="R243" i="20"/>
  <c r="K243" i="20"/>
  <c r="J243" i="20"/>
  <c r="I243" i="20"/>
  <c r="H243" i="20"/>
  <c r="G243" i="20"/>
  <c r="F243" i="20"/>
  <c r="X242" i="20"/>
  <c r="V242" i="20"/>
  <c r="U242" i="20"/>
  <c r="S242" i="20"/>
  <c r="R242" i="20"/>
  <c r="M242" i="20"/>
  <c r="L242" i="20"/>
  <c r="K242" i="20"/>
  <c r="J242" i="20"/>
  <c r="I242" i="20"/>
  <c r="H242" i="20"/>
  <c r="G242" i="20"/>
  <c r="F242" i="20"/>
  <c r="V237" i="20"/>
  <c r="U237" i="20"/>
  <c r="S237" i="20"/>
  <c r="R237" i="20"/>
  <c r="J237" i="20"/>
  <c r="I237" i="20"/>
  <c r="G237" i="20"/>
  <c r="F237" i="20"/>
  <c r="V236" i="20"/>
  <c r="U236" i="20"/>
  <c r="S236" i="20"/>
  <c r="R236" i="20"/>
  <c r="J236" i="20"/>
  <c r="I236" i="20"/>
  <c r="G236" i="20"/>
  <c r="F236" i="20"/>
  <c r="X235" i="20"/>
  <c r="V235" i="20"/>
  <c r="U235" i="20"/>
  <c r="S235" i="20"/>
  <c r="R235" i="20"/>
  <c r="L235" i="20"/>
  <c r="J235" i="20"/>
  <c r="I235" i="20"/>
  <c r="G235" i="20"/>
  <c r="F235" i="20"/>
  <c r="V231" i="20"/>
  <c r="U231" i="20"/>
  <c r="S231" i="20"/>
  <c r="R231" i="20"/>
  <c r="K231" i="20"/>
  <c r="J231" i="20"/>
  <c r="I231" i="20"/>
  <c r="H231" i="20"/>
  <c r="G231" i="20"/>
  <c r="F231" i="20"/>
  <c r="V230" i="20"/>
  <c r="U230" i="20"/>
  <c r="S230" i="20"/>
  <c r="R230" i="20"/>
  <c r="K230" i="20"/>
  <c r="J230" i="20"/>
  <c r="I230" i="20"/>
  <c r="H230" i="20"/>
  <c r="G230" i="20"/>
  <c r="F230" i="20"/>
  <c r="X229" i="20"/>
  <c r="V229" i="20"/>
  <c r="U229" i="20"/>
  <c r="S229" i="20"/>
  <c r="R229" i="20"/>
  <c r="M229" i="20"/>
  <c r="L229" i="20"/>
  <c r="K229" i="20"/>
  <c r="J229" i="20"/>
  <c r="I229" i="20"/>
  <c r="H229" i="20"/>
  <c r="G229" i="20"/>
  <c r="F229" i="20"/>
  <c r="V224" i="20"/>
  <c r="U224" i="20"/>
  <c r="S224" i="20"/>
  <c r="R224" i="20"/>
  <c r="J224" i="20"/>
  <c r="I224" i="20"/>
  <c r="G224" i="20"/>
  <c r="F224" i="20"/>
  <c r="V223" i="20"/>
  <c r="U223" i="20"/>
  <c r="S223" i="20"/>
  <c r="R223" i="20"/>
  <c r="J223" i="20"/>
  <c r="I223" i="20"/>
  <c r="G223" i="20"/>
  <c r="F223" i="20"/>
  <c r="X222" i="20"/>
  <c r="V222" i="20"/>
  <c r="U222" i="20"/>
  <c r="S222" i="20"/>
  <c r="R222" i="20"/>
  <c r="L222" i="20"/>
  <c r="J222" i="20"/>
  <c r="I222" i="20"/>
  <c r="G222" i="20"/>
  <c r="F222" i="20"/>
  <c r="V218" i="20"/>
  <c r="U218" i="20"/>
  <c r="S218" i="20"/>
  <c r="R218" i="20"/>
  <c r="K218" i="20"/>
  <c r="J218" i="20"/>
  <c r="I218" i="20"/>
  <c r="H218" i="20"/>
  <c r="G218" i="20"/>
  <c r="F218" i="20"/>
  <c r="V217" i="20"/>
  <c r="U217" i="20"/>
  <c r="S217" i="20"/>
  <c r="R217" i="20"/>
  <c r="K217" i="20"/>
  <c r="J217" i="20"/>
  <c r="I217" i="20"/>
  <c r="H217" i="20"/>
  <c r="G217" i="20"/>
  <c r="F217" i="20"/>
  <c r="X216" i="20"/>
  <c r="V216" i="20"/>
  <c r="U216" i="20"/>
  <c r="S216" i="20"/>
  <c r="R216" i="20"/>
  <c r="M216" i="20"/>
  <c r="L216" i="20"/>
  <c r="K216" i="20"/>
  <c r="J216" i="20"/>
  <c r="I216" i="20"/>
  <c r="H216" i="20"/>
  <c r="G216" i="20"/>
  <c r="F216" i="20"/>
  <c r="V211" i="20"/>
  <c r="U211" i="20"/>
  <c r="S211" i="20"/>
  <c r="R211" i="20"/>
  <c r="J211" i="20"/>
  <c r="I211" i="20"/>
  <c r="G211" i="20"/>
  <c r="F211" i="20"/>
  <c r="V210" i="20"/>
  <c r="U210" i="20"/>
  <c r="S210" i="20"/>
  <c r="R210" i="20"/>
  <c r="J210" i="20"/>
  <c r="I210" i="20"/>
  <c r="G210" i="20"/>
  <c r="F210" i="20"/>
  <c r="X209" i="20"/>
  <c r="V209" i="20"/>
  <c r="U209" i="20"/>
  <c r="S209" i="20"/>
  <c r="R209" i="20"/>
  <c r="L209" i="20"/>
  <c r="J209" i="20"/>
  <c r="I209" i="20"/>
  <c r="G209" i="20"/>
  <c r="F209" i="20"/>
  <c r="V205" i="20"/>
  <c r="U205" i="20"/>
  <c r="S205" i="20"/>
  <c r="R205" i="20"/>
  <c r="K205" i="20"/>
  <c r="J205" i="20"/>
  <c r="I205" i="20"/>
  <c r="H205" i="20"/>
  <c r="G205" i="20"/>
  <c r="F205" i="20"/>
  <c r="V204" i="20"/>
  <c r="U204" i="20"/>
  <c r="S204" i="20"/>
  <c r="R204" i="20"/>
  <c r="K204" i="20"/>
  <c r="J204" i="20"/>
  <c r="I204" i="20"/>
  <c r="H204" i="20"/>
  <c r="G204" i="20"/>
  <c r="F204" i="20"/>
  <c r="X203" i="20"/>
  <c r="V203" i="20"/>
  <c r="U203" i="20"/>
  <c r="S203" i="20"/>
  <c r="R203" i="20"/>
  <c r="M203" i="20"/>
  <c r="L203" i="20"/>
  <c r="K203" i="20"/>
  <c r="J203" i="20"/>
  <c r="I203" i="20"/>
  <c r="H203" i="20"/>
  <c r="G203" i="20"/>
  <c r="F203" i="20"/>
  <c r="V198" i="20"/>
  <c r="U198" i="20"/>
  <c r="S198" i="20"/>
  <c r="R198" i="20"/>
  <c r="J198" i="20"/>
  <c r="I198" i="20"/>
  <c r="G198" i="20"/>
  <c r="F198" i="20"/>
  <c r="V197" i="20"/>
  <c r="U197" i="20"/>
  <c r="S197" i="20"/>
  <c r="R197" i="20"/>
  <c r="J197" i="20"/>
  <c r="I197" i="20"/>
  <c r="G197" i="20"/>
  <c r="F197" i="20"/>
  <c r="X196" i="20"/>
  <c r="V196" i="20"/>
  <c r="U196" i="20"/>
  <c r="S196" i="20"/>
  <c r="R196" i="20"/>
  <c r="L196" i="20"/>
  <c r="J196" i="20"/>
  <c r="I196" i="20"/>
  <c r="G196" i="20"/>
  <c r="F196" i="20"/>
  <c r="V192" i="20"/>
  <c r="U192" i="20"/>
  <c r="S192" i="20"/>
  <c r="R192" i="20"/>
  <c r="K192" i="20"/>
  <c r="J192" i="20"/>
  <c r="I192" i="20"/>
  <c r="H192" i="20"/>
  <c r="G192" i="20"/>
  <c r="F192" i="20"/>
  <c r="V191" i="20"/>
  <c r="U191" i="20"/>
  <c r="S191" i="20"/>
  <c r="R191" i="20"/>
  <c r="K191" i="20"/>
  <c r="J191" i="20"/>
  <c r="I191" i="20"/>
  <c r="H191" i="20"/>
  <c r="G191" i="20"/>
  <c r="F191" i="20"/>
  <c r="X190" i="20"/>
  <c r="V190" i="20"/>
  <c r="U190" i="20"/>
  <c r="S190" i="20"/>
  <c r="R190" i="20"/>
  <c r="M190" i="20"/>
  <c r="L190" i="20"/>
  <c r="K190" i="20"/>
  <c r="J190" i="20"/>
  <c r="I190" i="20"/>
  <c r="H190" i="20"/>
  <c r="G190" i="20"/>
  <c r="F190" i="20"/>
  <c r="V185" i="20"/>
  <c r="U185" i="20"/>
  <c r="S185" i="20"/>
  <c r="R185" i="20"/>
  <c r="J185" i="20"/>
  <c r="I185" i="20"/>
  <c r="G185" i="20"/>
  <c r="F185" i="20"/>
  <c r="V184" i="20"/>
  <c r="U184" i="20"/>
  <c r="S184" i="20"/>
  <c r="R184" i="20"/>
  <c r="J184" i="20"/>
  <c r="I184" i="20"/>
  <c r="G184" i="20"/>
  <c r="F184" i="20"/>
  <c r="X183" i="20"/>
  <c r="V183" i="20"/>
  <c r="U183" i="20"/>
  <c r="S183" i="20"/>
  <c r="R183" i="20"/>
  <c r="L183" i="20"/>
  <c r="J183" i="20"/>
  <c r="I183" i="20"/>
  <c r="G183" i="20"/>
  <c r="F183" i="20"/>
  <c r="V179" i="20"/>
  <c r="U179" i="20"/>
  <c r="S179" i="20"/>
  <c r="R179" i="20"/>
  <c r="K179" i="20"/>
  <c r="J179" i="20"/>
  <c r="I179" i="20"/>
  <c r="H179" i="20"/>
  <c r="G179" i="20"/>
  <c r="F179" i="20"/>
  <c r="V178" i="20"/>
  <c r="U178" i="20"/>
  <c r="S178" i="20"/>
  <c r="R178" i="20"/>
  <c r="K178" i="20"/>
  <c r="J178" i="20"/>
  <c r="I178" i="20"/>
  <c r="H178" i="20"/>
  <c r="G178" i="20"/>
  <c r="F178" i="20"/>
  <c r="X177" i="20"/>
  <c r="V177" i="20"/>
  <c r="U177" i="20"/>
  <c r="S177" i="20"/>
  <c r="R177" i="20"/>
  <c r="M177" i="20"/>
  <c r="L177" i="20"/>
  <c r="K177" i="20"/>
  <c r="J177" i="20"/>
  <c r="I177" i="20"/>
  <c r="H177" i="20"/>
  <c r="G177" i="20"/>
  <c r="F177" i="20"/>
  <c r="V172" i="20"/>
  <c r="U172" i="20"/>
  <c r="S172" i="20"/>
  <c r="R172" i="20"/>
  <c r="J172" i="20"/>
  <c r="I172" i="20"/>
  <c r="G172" i="20"/>
  <c r="F172" i="20"/>
  <c r="V171" i="20"/>
  <c r="U171" i="20"/>
  <c r="S171" i="20"/>
  <c r="R171" i="20"/>
  <c r="J171" i="20"/>
  <c r="I171" i="20"/>
  <c r="G171" i="20"/>
  <c r="F171" i="20"/>
  <c r="X170" i="20"/>
  <c r="V170" i="20"/>
  <c r="U170" i="20"/>
  <c r="S170" i="20"/>
  <c r="R170" i="20"/>
  <c r="L170" i="20"/>
  <c r="J170" i="20"/>
  <c r="I170" i="20"/>
  <c r="G170" i="20"/>
  <c r="F170" i="20"/>
  <c r="V166" i="20"/>
  <c r="U166" i="20"/>
  <c r="S166" i="20"/>
  <c r="R166" i="20"/>
  <c r="K166" i="20"/>
  <c r="J166" i="20"/>
  <c r="I166" i="20"/>
  <c r="H166" i="20"/>
  <c r="G166" i="20"/>
  <c r="F166" i="20"/>
  <c r="V165" i="20"/>
  <c r="U165" i="20"/>
  <c r="S165" i="20"/>
  <c r="R165" i="20"/>
  <c r="K165" i="20"/>
  <c r="J165" i="20"/>
  <c r="I165" i="20"/>
  <c r="H165" i="20"/>
  <c r="G165" i="20"/>
  <c r="F165" i="20"/>
  <c r="X164" i="20"/>
  <c r="V164" i="20"/>
  <c r="U164" i="20"/>
  <c r="S164" i="20"/>
  <c r="R164" i="20"/>
  <c r="M164" i="20"/>
  <c r="L164" i="20"/>
  <c r="K164" i="20"/>
  <c r="J164" i="20"/>
  <c r="I164" i="20"/>
  <c r="H164" i="20"/>
  <c r="G164" i="20"/>
  <c r="F164" i="20"/>
  <c r="V159" i="20"/>
  <c r="U159" i="20"/>
  <c r="S159" i="20"/>
  <c r="R159" i="20"/>
  <c r="J159" i="20"/>
  <c r="I159" i="20"/>
  <c r="G159" i="20"/>
  <c r="F159" i="20"/>
  <c r="V158" i="20"/>
  <c r="U158" i="20"/>
  <c r="S158" i="20"/>
  <c r="R158" i="20"/>
  <c r="J158" i="20"/>
  <c r="I158" i="20"/>
  <c r="G158" i="20"/>
  <c r="F158" i="20"/>
  <c r="X157" i="20"/>
  <c r="V157" i="20"/>
  <c r="U157" i="20"/>
  <c r="S157" i="20"/>
  <c r="R157" i="20"/>
  <c r="L157" i="20"/>
  <c r="J157" i="20"/>
  <c r="I157" i="20"/>
  <c r="G157" i="20"/>
  <c r="F157" i="20"/>
  <c r="V153" i="20"/>
  <c r="U153" i="20"/>
  <c r="S153" i="20"/>
  <c r="R153" i="20"/>
  <c r="K153" i="20"/>
  <c r="J153" i="20"/>
  <c r="I153" i="20"/>
  <c r="H153" i="20"/>
  <c r="G153" i="20"/>
  <c r="F153" i="20"/>
  <c r="V152" i="20"/>
  <c r="U152" i="20"/>
  <c r="S152" i="20"/>
  <c r="R152" i="20"/>
  <c r="K152" i="20"/>
  <c r="J152" i="20"/>
  <c r="I152" i="20"/>
  <c r="H152" i="20"/>
  <c r="G152" i="20"/>
  <c r="F152" i="20"/>
  <c r="X151" i="20"/>
  <c r="V151" i="20"/>
  <c r="U151" i="20"/>
  <c r="S151" i="20"/>
  <c r="R151" i="20"/>
  <c r="M151" i="20"/>
  <c r="L151" i="20"/>
  <c r="K151" i="20"/>
  <c r="J151" i="20"/>
  <c r="I151" i="20"/>
  <c r="H151" i="20"/>
  <c r="G151" i="20"/>
  <c r="F151" i="20"/>
  <c r="V146" i="20"/>
  <c r="U146" i="20"/>
  <c r="S146" i="20"/>
  <c r="R146" i="20"/>
  <c r="J146" i="20"/>
  <c r="I146" i="20"/>
  <c r="G146" i="20"/>
  <c r="F146" i="20"/>
  <c r="V145" i="20"/>
  <c r="U145" i="20"/>
  <c r="S145" i="20"/>
  <c r="R145" i="20"/>
  <c r="J145" i="20"/>
  <c r="I145" i="20"/>
  <c r="G145" i="20"/>
  <c r="F145" i="20"/>
  <c r="X144" i="20"/>
  <c r="V144" i="20"/>
  <c r="U144" i="20"/>
  <c r="S144" i="20"/>
  <c r="R144" i="20"/>
  <c r="L144" i="20"/>
  <c r="J144" i="20"/>
  <c r="I144" i="20"/>
  <c r="G144" i="20"/>
  <c r="F144" i="20"/>
  <c r="V140" i="20"/>
  <c r="U140" i="20"/>
  <c r="S140" i="20"/>
  <c r="R140" i="20"/>
  <c r="K140" i="20"/>
  <c r="J140" i="20"/>
  <c r="I140" i="20"/>
  <c r="H140" i="20"/>
  <c r="G140" i="20"/>
  <c r="F140" i="20"/>
  <c r="V139" i="20"/>
  <c r="U139" i="20"/>
  <c r="S139" i="20"/>
  <c r="R139" i="20"/>
  <c r="K139" i="20"/>
  <c r="J139" i="20"/>
  <c r="I139" i="20"/>
  <c r="H139" i="20"/>
  <c r="G139" i="20"/>
  <c r="F139" i="20"/>
  <c r="X138" i="20"/>
  <c r="V138" i="20"/>
  <c r="U138" i="20"/>
  <c r="S138" i="20"/>
  <c r="R138" i="20"/>
  <c r="M138" i="20"/>
  <c r="L138" i="20"/>
  <c r="K138" i="20"/>
  <c r="J138" i="20"/>
  <c r="I138" i="20"/>
  <c r="H138" i="20"/>
  <c r="G138" i="20"/>
  <c r="F138" i="20"/>
  <c r="V133" i="20"/>
  <c r="U133" i="20"/>
  <c r="S133" i="20"/>
  <c r="R133" i="20"/>
  <c r="J133" i="20"/>
  <c r="I133" i="20"/>
  <c r="G133" i="20"/>
  <c r="F133" i="20"/>
  <c r="V132" i="20"/>
  <c r="U132" i="20"/>
  <c r="S132" i="20"/>
  <c r="R132" i="20"/>
  <c r="J132" i="20"/>
  <c r="I132" i="20"/>
  <c r="G132" i="20"/>
  <c r="F132" i="20"/>
  <c r="X131" i="20"/>
  <c r="V131" i="20"/>
  <c r="U131" i="20"/>
  <c r="S131" i="20"/>
  <c r="R131" i="20"/>
  <c r="L131" i="20"/>
  <c r="J131" i="20"/>
  <c r="I131" i="20"/>
  <c r="G131" i="20"/>
  <c r="F131" i="20"/>
  <c r="V127" i="20"/>
  <c r="U127" i="20"/>
  <c r="S127" i="20"/>
  <c r="R127" i="20"/>
  <c r="K127" i="20"/>
  <c r="J127" i="20"/>
  <c r="I127" i="20"/>
  <c r="H127" i="20"/>
  <c r="G127" i="20"/>
  <c r="F127" i="20"/>
  <c r="V126" i="20"/>
  <c r="U126" i="20"/>
  <c r="S126" i="20"/>
  <c r="R126" i="20"/>
  <c r="K126" i="20"/>
  <c r="J126" i="20"/>
  <c r="I126" i="20"/>
  <c r="H126" i="20"/>
  <c r="G126" i="20"/>
  <c r="F126" i="20"/>
  <c r="X125" i="20"/>
  <c r="V125" i="20"/>
  <c r="U125" i="20"/>
  <c r="S125" i="20"/>
  <c r="R125" i="20"/>
  <c r="M125" i="20"/>
  <c r="L125" i="20"/>
  <c r="K125" i="20"/>
  <c r="J125" i="20"/>
  <c r="I125" i="20"/>
  <c r="H125" i="20"/>
  <c r="G125" i="20"/>
  <c r="F125" i="20"/>
  <c r="V120" i="20"/>
  <c r="U120" i="20"/>
  <c r="S120" i="20"/>
  <c r="R120" i="20"/>
  <c r="J120" i="20"/>
  <c r="I120" i="20"/>
  <c r="G120" i="20"/>
  <c r="F120" i="20"/>
  <c r="V119" i="20"/>
  <c r="U119" i="20"/>
  <c r="S119" i="20"/>
  <c r="R119" i="20"/>
  <c r="J119" i="20"/>
  <c r="I119" i="20"/>
  <c r="G119" i="20"/>
  <c r="F119" i="20"/>
  <c r="X118" i="20"/>
  <c r="V118" i="20"/>
  <c r="U118" i="20"/>
  <c r="S118" i="20"/>
  <c r="R118" i="20"/>
  <c r="L118" i="20"/>
  <c r="J118" i="20"/>
  <c r="I118" i="20"/>
  <c r="G118" i="20"/>
  <c r="F118" i="20"/>
  <c r="V114" i="20"/>
  <c r="U114" i="20"/>
  <c r="S114" i="20"/>
  <c r="R114" i="20"/>
  <c r="K114" i="20"/>
  <c r="J114" i="20"/>
  <c r="I114" i="20"/>
  <c r="H114" i="20"/>
  <c r="G114" i="20"/>
  <c r="F114" i="20"/>
  <c r="V113" i="20"/>
  <c r="U113" i="20"/>
  <c r="S113" i="20"/>
  <c r="R113" i="20"/>
  <c r="K113" i="20"/>
  <c r="J113" i="20"/>
  <c r="I113" i="20"/>
  <c r="H113" i="20"/>
  <c r="G113" i="20"/>
  <c r="F113" i="20"/>
  <c r="X112" i="20"/>
  <c r="V112" i="20"/>
  <c r="U112" i="20"/>
  <c r="S112" i="20"/>
  <c r="R112" i="20"/>
  <c r="M112" i="20"/>
  <c r="L112" i="20"/>
  <c r="K112" i="20"/>
  <c r="J112" i="20"/>
  <c r="I112" i="20"/>
  <c r="H112" i="20"/>
  <c r="G112" i="20"/>
  <c r="F112" i="20"/>
  <c r="V107" i="20"/>
  <c r="U107" i="20"/>
  <c r="S107" i="20"/>
  <c r="R107" i="20"/>
  <c r="J107" i="20"/>
  <c r="I107" i="20"/>
  <c r="G107" i="20"/>
  <c r="F107" i="20"/>
  <c r="V106" i="20"/>
  <c r="U106" i="20"/>
  <c r="S106" i="20"/>
  <c r="R106" i="20"/>
  <c r="J106" i="20"/>
  <c r="I106" i="20"/>
  <c r="G106" i="20"/>
  <c r="F106" i="20"/>
  <c r="X105" i="20"/>
  <c r="V105" i="20"/>
  <c r="U105" i="20"/>
  <c r="S105" i="20"/>
  <c r="R105" i="20"/>
  <c r="L105" i="20"/>
  <c r="J105" i="20"/>
  <c r="I105" i="20"/>
  <c r="G105" i="20"/>
  <c r="F105" i="20"/>
  <c r="V101" i="20"/>
  <c r="U101" i="20"/>
  <c r="S101" i="20"/>
  <c r="R101" i="20"/>
  <c r="K101" i="20"/>
  <c r="J101" i="20"/>
  <c r="I101" i="20"/>
  <c r="H101" i="20"/>
  <c r="G101" i="20"/>
  <c r="F101" i="20"/>
  <c r="V100" i="20"/>
  <c r="U100" i="20"/>
  <c r="S100" i="20"/>
  <c r="R100" i="20"/>
  <c r="K100" i="20"/>
  <c r="J100" i="20"/>
  <c r="I100" i="20"/>
  <c r="H100" i="20"/>
  <c r="G100" i="20"/>
  <c r="F100" i="20"/>
  <c r="X99" i="20"/>
  <c r="V99" i="20"/>
  <c r="U99" i="20"/>
  <c r="S99" i="20"/>
  <c r="R99" i="20"/>
  <c r="M99" i="20"/>
  <c r="L99" i="20"/>
  <c r="K99" i="20"/>
  <c r="J99" i="20"/>
  <c r="I99" i="20"/>
  <c r="H99" i="20"/>
  <c r="G99" i="20"/>
  <c r="F99" i="20"/>
  <c r="V94" i="20"/>
  <c r="U94" i="20"/>
  <c r="S94" i="20"/>
  <c r="R94" i="20"/>
  <c r="J94" i="20"/>
  <c r="I94" i="20"/>
  <c r="G94" i="20"/>
  <c r="F94" i="20"/>
  <c r="V93" i="20"/>
  <c r="U93" i="20"/>
  <c r="S93" i="20"/>
  <c r="R93" i="20"/>
  <c r="J93" i="20"/>
  <c r="I93" i="20"/>
  <c r="G93" i="20"/>
  <c r="F93" i="20"/>
  <c r="X92" i="20"/>
  <c r="V92" i="20"/>
  <c r="U92" i="20"/>
  <c r="S92" i="20"/>
  <c r="R92" i="20"/>
  <c r="L92" i="20"/>
  <c r="J92" i="20"/>
  <c r="I92" i="20"/>
  <c r="G92" i="20"/>
  <c r="F92" i="20"/>
  <c r="V88" i="20"/>
  <c r="U88" i="20"/>
  <c r="S88" i="20"/>
  <c r="R88" i="20"/>
  <c r="K88" i="20"/>
  <c r="J88" i="20"/>
  <c r="I88" i="20"/>
  <c r="H88" i="20"/>
  <c r="G88" i="20"/>
  <c r="F88" i="20"/>
  <c r="V87" i="20"/>
  <c r="U87" i="20"/>
  <c r="S87" i="20"/>
  <c r="R87" i="20"/>
  <c r="K87" i="20"/>
  <c r="J87" i="20"/>
  <c r="I87" i="20"/>
  <c r="H87" i="20"/>
  <c r="G87" i="20"/>
  <c r="F87" i="20"/>
  <c r="X86" i="20"/>
  <c r="V86" i="20"/>
  <c r="U86" i="20"/>
  <c r="S86" i="20"/>
  <c r="R86" i="20"/>
  <c r="M86" i="20"/>
  <c r="L86" i="20"/>
  <c r="K86" i="20"/>
  <c r="J86" i="20"/>
  <c r="I86" i="20"/>
  <c r="H86" i="20"/>
  <c r="G86" i="20"/>
  <c r="F86" i="20"/>
  <c r="V81" i="20"/>
  <c r="U81" i="20"/>
  <c r="S81" i="20"/>
  <c r="R81" i="20"/>
  <c r="J81" i="20"/>
  <c r="I81" i="20"/>
  <c r="G81" i="20"/>
  <c r="F81" i="20"/>
  <c r="V80" i="20"/>
  <c r="U80" i="20"/>
  <c r="S80" i="20"/>
  <c r="R80" i="20"/>
  <c r="J80" i="20"/>
  <c r="I80" i="20"/>
  <c r="G80" i="20"/>
  <c r="F80" i="20"/>
  <c r="X79" i="20"/>
  <c r="V79" i="20"/>
  <c r="U79" i="20"/>
  <c r="S79" i="20"/>
  <c r="R79" i="20"/>
  <c r="L79" i="20"/>
  <c r="J79" i="20"/>
  <c r="I79" i="20"/>
  <c r="G79" i="20"/>
  <c r="F79" i="20"/>
  <c r="V75" i="20"/>
  <c r="U75" i="20"/>
  <c r="S75" i="20"/>
  <c r="R75" i="20"/>
  <c r="K75" i="20"/>
  <c r="J75" i="20"/>
  <c r="I75" i="20"/>
  <c r="H75" i="20"/>
  <c r="G75" i="20"/>
  <c r="F75" i="20"/>
  <c r="V74" i="20"/>
  <c r="U74" i="20"/>
  <c r="S74" i="20"/>
  <c r="R74" i="20"/>
  <c r="K74" i="20"/>
  <c r="J74" i="20"/>
  <c r="I74" i="20"/>
  <c r="H74" i="20"/>
  <c r="G74" i="20"/>
  <c r="F74" i="20"/>
  <c r="X73" i="20"/>
  <c r="V73" i="20"/>
  <c r="U73" i="20"/>
  <c r="S73" i="20"/>
  <c r="R73" i="20"/>
  <c r="M73" i="20"/>
  <c r="L73" i="20"/>
  <c r="K73" i="20"/>
  <c r="J73" i="20"/>
  <c r="I73" i="20"/>
  <c r="H73" i="20"/>
  <c r="G73" i="20"/>
  <c r="F73" i="20"/>
  <c r="V263" i="19"/>
  <c r="U263" i="19"/>
  <c r="S263" i="19"/>
  <c r="R263" i="19"/>
  <c r="J263" i="19"/>
  <c r="I263" i="19"/>
  <c r="G263" i="19"/>
  <c r="F263" i="19"/>
  <c r="V262" i="19"/>
  <c r="U262" i="19"/>
  <c r="S262" i="19"/>
  <c r="R262" i="19"/>
  <c r="J262" i="19"/>
  <c r="I262" i="19"/>
  <c r="G262" i="19"/>
  <c r="F262" i="19"/>
  <c r="X261" i="19"/>
  <c r="V261" i="19"/>
  <c r="U261" i="19"/>
  <c r="S261" i="19"/>
  <c r="R261" i="19"/>
  <c r="L261" i="19"/>
  <c r="J261" i="19"/>
  <c r="I261" i="19"/>
  <c r="G261" i="19"/>
  <c r="F261" i="19"/>
  <c r="V257" i="19"/>
  <c r="U257" i="19"/>
  <c r="S257" i="19"/>
  <c r="R257" i="19"/>
  <c r="K257" i="19"/>
  <c r="J257" i="19"/>
  <c r="I257" i="19"/>
  <c r="H257" i="19"/>
  <c r="G257" i="19"/>
  <c r="F257" i="19"/>
  <c r="V256" i="19"/>
  <c r="U256" i="19"/>
  <c r="S256" i="19"/>
  <c r="R256" i="19"/>
  <c r="K256" i="19"/>
  <c r="J256" i="19"/>
  <c r="I256" i="19"/>
  <c r="H256" i="19"/>
  <c r="G256" i="19"/>
  <c r="F256" i="19"/>
  <c r="X255" i="19"/>
  <c r="V255" i="19"/>
  <c r="U255" i="19"/>
  <c r="S255" i="19"/>
  <c r="R255" i="19"/>
  <c r="M255" i="19"/>
  <c r="L255" i="19"/>
  <c r="K255" i="19"/>
  <c r="J255" i="19"/>
  <c r="I255" i="19"/>
  <c r="H255" i="19"/>
  <c r="G255" i="19"/>
  <c r="F255" i="19"/>
  <c r="V250" i="19"/>
  <c r="U250" i="19"/>
  <c r="S250" i="19"/>
  <c r="R250" i="19"/>
  <c r="J250" i="19"/>
  <c r="I250" i="19"/>
  <c r="G250" i="19"/>
  <c r="F250" i="19"/>
  <c r="V249" i="19"/>
  <c r="U249" i="19"/>
  <c r="S249" i="19"/>
  <c r="R249" i="19"/>
  <c r="J249" i="19"/>
  <c r="I249" i="19"/>
  <c r="G249" i="19"/>
  <c r="F249" i="19"/>
  <c r="X248" i="19"/>
  <c r="V248" i="19"/>
  <c r="U248" i="19"/>
  <c r="S248" i="19"/>
  <c r="R248" i="19"/>
  <c r="L248" i="19"/>
  <c r="J248" i="19"/>
  <c r="I248" i="19"/>
  <c r="G248" i="19"/>
  <c r="F248" i="19"/>
  <c r="V244" i="19"/>
  <c r="U244" i="19"/>
  <c r="S244" i="19"/>
  <c r="R244" i="19"/>
  <c r="K244" i="19"/>
  <c r="J244" i="19"/>
  <c r="I244" i="19"/>
  <c r="H244" i="19"/>
  <c r="G244" i="19"/>
  <c r="F244" i="19"/>
  <c r="V243" i="19"/>
  <c r="U243" i="19"/>
  <c r="S243" i="19"/>
  <c r="R243" i="19"/>
  <c r="K243" i="19"/>
  <c r="J243" i="19"/>
  <c r="I243" i="19"/>
  <c r="H243" i="19"/>
  <c r="G243" i="19"/>
  <c r="F243" i="19"/>
  <c r="X242" i="19"/>
  <c r="V242" i="19"/>
  <c r="U242" i="19"/>
  <c r="S242" i="19"/>
  <c r="R242" i="19"/>
  <c r="M242" i="19"/>
  <c r="L242" i="19"/>
  <c r="K242" i="19"/>
  <c r="J242" i="19"/>
  <c r="I242" i="19"/>
  <c r="H242" i="19"/>
  <c r="G242" i="19"/>
  <c r="F242" i="19"/>
  <c r="V237" i="19"/>
  <c r="U237" i="19"/>
  <c r="S237" i="19"/>
  <c r="R237" i="19"/>
  <c r="J237" i="19"/>
  <c r="I237" i="19"/>
  <c r="G237" i="19"/>
  <c r="F237" i="19"/>
  <c r="V236" i="19"/>
  <c r="U236" i="19"/>
  <c r="S236" i="19"/>
  <c r="R236" i="19"/>
  <c r="J236" i="19"/>
  <c r="I236" i="19"/>
  <c r="G236" i="19"/>
  <c r="F236" i="19"/>
  <c r="X235" i="19"/>
  <c r="V235" i="19"/>
  <c r="U235" i="19"/>
  <c r="S235" i="19"/>
  <c r="R235" i="19"/>
  <c r="L235" i="19"/>
  <c r="J235" i="19"/>
  <c r="I235" i="19"/>
  <c r="G235" i="19"/>
  <c r="F235" i="19"/>
  <c r="V231" i="19"/>
  <c r="U231" i="19"/>
  <c r="S231" i="19"/>
  <c r="R231" i="19"/>
  <c r="K231" i="19"/>
  <c r="J231" i="19"/>
  <c r="I231" i="19"/>
  <c r="H231" i="19"/>
  <c r="G231" i="19"/>
  <c r="F231" i="19"/>
  <c r="V230" i="19"/>
  <c r="U230" i="19"/>
  <c r="S230" i="19"/>
  <c r="R230" i="19"/>
  <c r="K230" i="19"/>
  <c r="J230" i="19"/>
  <c r="I230" i="19"/>
  <c r="H230" i="19"/>
  <c r="G230" i="19"/>
  <c r="F230" i="19"/>
  <c r="X229" i="19"/>
  <c r="V229" i="19"/>
  <c r="U229" i="19"/>
  <c r="S229" i="19"/>
  <c r="R229" i="19"/>
  <c r="M229" i="19"/>
  <c r="L229" i="19"/>
  <c r="K229" i="19"/>
  <c r="J229" i="19"/>
  <c r="I229" i="19"/>
  <c r="H229" i="19"/>
  <c r="G229" i="19"/>
  <c r="F229" i="19"/>
  <c r="V224" i="19"/>
  <c r="U224" i="19"/>
  <c r="S224" i="19"/>
  <c r="R224" i="19"/>
  <c r="J224" i="19"/>
  <c r="I224" i="19"/>
  <c r="G224" i="19"/>
  <c r="F224" i="19"/>
  <c r="V223" i="19"/>
  <c r="U223" i="19"/>
  <c r="S223" i="19"/>
  <c r="R223" i="19"/>
  <c r="J223" i="19"/>
  <c r="I223" i="19"/>
  <c r="G223" i="19"/>
  <c r="F223" i="19"/>
  <c r="X222" i="19"/>
  <c r="V222" i="19"/>
  <c r="U222" i="19"/>
  <c r="S222" i="19"/>
  <c r="R222" i="19"/>
  <c r="L222" i="19"/>
  <c r="J222" i="19"/>
  <c r="I222" i="19"/>
  <c r="G222" i="19"/>
  <c r="F222" i="19"/>
  <c r="V218" i="19"/>
  <c r="U218" i="19"/>
  <c r="S218" i="19"/>
  <c r="R218" i="19"/>
  <c r="K218" i="19"/>
  <c r="J218" i="19"/>
  <c r="I218" i="19"/>
  <c r="H218" i="19"/>
  <c r="G218" i="19"/>
  <c r="F218" i="19"/>
  <c r="V217" i="19"/>
  <c r="U217" i="19"/>
  <c r="S217" i="19"/>
  <c r="R217" i="19"/>
  <c r="K217" i="19"/>
  <c r="J217" i="19"/>
  <c r="I217" i="19"/>
  <c r="H217" i="19"/>
  <c r="G217" i="19"/>
  <c r="F217" i="19"/>
  <c r="X216" i="19"/>
  <c r="V216" i="19"/>
  <c r="U216" i="19"/>
  <c r="S216" i="19"/>
  <c r="R216" i="19"/>
  <c r="M216" i="19"/>
  <c r="L216" i="19"/>
  <c r="K216" i="19"/>
  <c r="J216" i="19"/>
  <c r="I216" i="19"/>
  <c r="H216" i="19"/>
  <c r="G216" i="19"/>
  <c r="F216" i="19"/>
  <c r="V211" i="19"/>
  <c r="U211" i="19"/>
  <c r="S211" i="19"/>
  <c r="R211" i="19"/>
  <c r="J211" i="19"/>
  <c r="I211" i="19"/>
  <c r="G211" i="19"/>
  <c r="F211" i="19"/>
  <c r="V210" i="19"/>
  <c r="U210" i="19"/>
  <c r="S210" i="19"/>
  <c r="R210" i="19"/>
  <c r="J210" i="19"/>
  <c r="I210" i="19"/>
  <c r="G210" i="19"/>
  <c r="F210" i="19"/>
  <c r="X209" i="19"/>
  <c r="V209" i="19"/>
  <c r="U209" i="19"/>
  <c r="S209" i="19"/>
  <c r="R209" i="19"/>
  <c r="L209" i="19"/>
  <c r="J209" i="19"/>
  <c r="I209" i="19"/>
  <c r="G209" i="19"/>
  <c r="F209" i="19"/>
  <c r="V205" i="19"/>
  <c r="U205" i="19"/>
  <c r="S205" i="19"/>
  <c r="R205" i="19"/>
  <c r="K205" i="19"/>
  <c r="J205" i="19"/>
  <c r="I205" i="19"/>
  <c r="H205" i="19"/>
  <c r="G205" i="19"/>
  <c r="F205" i="19"/>
  <c r="V204" i="19"/>
  <c r="U204" i="19"/>
  <c r="S204" i="19"/>
  <c r="R204" i="19"/>
  <c r="K204" i="19"/>
  <c r="J204" i="19"/>
  <c r="I204" i="19"/>
  <c r="H204" i="19"/>
  <c r="G204" i="19"/>
  <c r="F204" i="19"/>
  <c r="X203" i="19"/>
  <c r="V203" i="19"/>
  <c r="U203" i="19"/>
  <c r="S203" i="19"/>
  <c r="R203" i="19"/>
  <c r="M203" i="19"/>
  <c r="L203" i="19"/>
  <c r="K203" i="19"/>
  <c r="J203" i="19"/>
  <c r="I203" i="19"/>
  <c r="H203" i="19"/>
  <c r="G203" i="19"/>
  <c r="F203" i="19"/>
  <c r="V198" i="19"/>
  <c r="U198" i="19"/>
  <c r="S198" i="19"/>
  <c r="R198" i="19"/>
  <c r="J198" i="19"/>
  <c r="I198" i="19"/>
  <c r="G198" i="19"/>
  <c r="F198" i="19"/>
  <c r="V197" i="19"/>
  <c r="U197" i="19"/>
  <c r="S197" i="19"/>
  <c r="R197" i="19"/>
  <c r="J197" i="19"/>
  <c r="I197" i="19"/>
  <c r="G197" i="19"/>
  <c r="F197" i="19"/>
  <c r="X196" i="19"/>
  <c r="V196" i="19"/>
  <c r="U196" i="19"/>
  <c r="S196" i="19"/>
  <c r="R196" i="19"/>
  <c r="L196" i="19"/>
  <c r="J196" i="19"/>
  <c r="I196" i="19"/>
  <c r="G196" i="19"/>
  <c r="F196" i="19"/>
  <c r="V192" i="19"/>
  <c r="U192" i="19"/>
  <c r="S192" i="19"/>
  <c r="R192" i="19"/>
  <c r="K192" i="19"/>
  <c r="J192" i="19"/>
  <c r="I192" i="19"/>
  <c r="H192" i="19"/>
  <c r="G192" i="19"/>
  <c r="F192" i="19"/>
  <c r="V191" i="19"/>
  <c r="U191" i="19"/>
  <c r="S191" i="19"/>
  <c r="R191" i="19"/>
  <c r="K191" i="19"/>
  <c r="J191" i="19"/>
  <c r="I191" i="19"/>
  <c r="H191" i="19"/>
  <c r="G191" i="19"/>
  <c r="F191" i="19"/>
  <c r="X190" i="19"/>
  <c r="V190" i="19"/>
  <c r="U190" i="19"/>
  <c r="S190" i="19"/>
  <c r="R190" i="19"/>
  <c r="M190" i="19"/>
  <c r="L190" i="19"/>
  <c r="K190" i="19"/>
  <c r="J190" i="19"/>
  <c r="I190" i="19"/>
  <c r="H190" i="19"/>
  <c r="G190" i="19"/>
  <c r="F190" i="19"/>
  <c r="V185" i="19"/>
  <c r="U185" i="19"/>
  <c r="S185" i="19"/>
  <c r="R185" i="19"/>
  <c r="J185" i="19"/>
  <c r="I185" i="19"/>
  <c r="G185" i="19"/>
  <c r="F185" i="19"/>
  <c r="V184" i="19"/>
  <c r="U184" i="19"/>
  <c r="S184" i="19"/>
  <c r="R184" i="19"/>
  <c r="J184" i="19"/>
  <c r="I184" i="19"/>
  <c r="G184" i="19"/>
  <c r="F184" i="19"/>
  <c r="X183" i="19"/>
  <c r="V183" i="19"/>
  <c r="U183" i="19"/>
  <c r="S183" i="19"/>
  <c r="R183" i="19"/>
  <c r="L183" i="19"/>
  <c r="J183" i="19"/>
  <c r="I183" i="19"/>
  <c r="G183" i="19"/>
  <c r="F183" i="19"/>
  <c r="V179" i="19"/>
  <c r="U179" i="19"/>
  <c r="S179" i="19"/>
  <c r="R179" i="19"/>
  <c r="K179" i="19"/>
  <c r="J179" i="19"/>
  <c r="I179" i="19"/>
  <c r="H179" i="19"/>
  <c r="G179" i="19"/>
  <c r="F179" i="19"/>
  <c r="V178" i="19"/>
  <c r="U178" i="19"/>
  <c r="S178" i="19"/>
  <c r="R178" i="19"/>
  <c r="K178" i="19"/>
  <c r="J178" i="19"/>
  <c r="I178" i="19"/>
  <c r="H178" i="19"/>
  <c r="G178" i="19"/>
  <c r="F178" i="19"/>
  <c r="X177" i="19"/>
  <c r="V177" i="19"/>
  <c r="U177" i="19"/>
  <c r="S177" i="19"/>
  <c r="R177" i="19"/>
  <c r="M177" i="19"/>
  <c r="L177" i="19"/>
  <c r="K177" i="19"/>
  <c r="J177" i="19"/>
  <c r="I177" i="19"/>
  <c r="H177" i="19"/>
  <c r="G177" i="19"/>
  <c r="F177" i="19"/>
  <c r="V172" i="19"/>
  <c r="U172" i="19"/>
  <c r="S172" i="19"/>
  <c r="R172" i="19"/>
  <c r="J172" i="19"/>
  <c r="I172" i="19"/>
  <c r="G172" i="19"/>
  <c r="F172" i="19"/>
  <c r="V171" i="19"/>
  <c r="U171" i="19"/>
  <c r="S171" i="19"/>
  <c r="R171" i="19"/>
  <c r="J171" i="19"/>
  <c r="I171" i="19"/>
  <c r="G171" i="19"/>
  <c r="F171" i="19"/>
  <c r="X170" i="19"/>
  <c r="V170" i="19"/>
  <c r="U170" i="19"/>
  <c r="S170" i="19"/>
  <c r="R170" i="19"/>
  <c r="L170" i="19"/>
  <c r="J170" i="19"/>
  <c r="I170" i="19"/>
  <c r="G170" i="19"/>
  <c r="F170" i="19"/>
  <c r="V166" i="19"/>
  <c r="U166" i="19"/>
  <c r="S166" i="19"/>
  <c r="R166" i="19"/>
  <c r="K166" i="19"/>
  <c r="J166" i="19"/>
  <c r="I166" i="19"/>
  <c r="H166" i="19"/>
  <c r="G166" i="19"/>
  <c r="F166" i="19"/>
  <c r="V165" i="19"/>
  <c r="U165" i="19"/>
  <c r="S165" i="19"/>
  <c r="R165" i="19"/>
  <c r="K165" i="19"/>
  <c r="J165" i="19"/>
  <c r="I165" i="19"/>
  <c r="H165" i="19"/>
  <c r="G165" i="19"/>
  <c r="F165" i="19"/>
  <c r="X164" i="19"/>
  <c r="V164" i="19"/>
  <c r="U164" i="19"/>
  <c r="S164" i="19"/>
  <c r="R164" i="19"/>
  <c r="M164" i="19"/>
  <c r="L164" i="19"/>
  <c r="K164" i="19"/>
  <c r="J164" i="19"/>
  <c r="I164" i="19"/>
  <c r="H164" i="19"/>
  <c r="G164" i="19"/>
  <c r="F164" i="19"/>
  <c r="V159" i="19"/>
  <c r="U159" i="19"/>
  <c r="S159" i="19"/>
  <c r="R159" i="19"/>
  <c r="J159" i="19"/>
  <c r="I159" i="19"/>
  <c r="G159" i="19"/>
  <c r="F159" i="19"/>
  <c r="V158" i="19"/>
  <c r="U158" i="19"/>
  <c r="S158" i="19"/>
  <c r="R158" i="19"/>
  <c r="J158" i="19"/>
  <c r="I158" i="19"/>
  <c r="G158" i="19"/>
  <c r="F158" i="19"/>
  <c r="X157" i="19"/>
  <c r="V157" i="19"/>
  <c r="U157" i="19"/>
  <c r="S157" i="19"/>
  <c r="R157" i="19"/>
  <c r="L157" i="19"/>
  <c r="J157" i="19"/>
  <c r="I157" i="19"/>
  <c r="G157" i="19"/>
  <c r="F157" i="19"/>
  <c r="V153" i="19"/>
  <c r="U153" i="19"/>
  <c r="S153" i="19"/>
  <c r="R153" i="19"/>
  <c r="K153" i="19"/>
  <c r="J153" i="19"/>
  <c r="I153" i="19"/>
  <c r="H153" i="19"/>
  <c r="G153" i="19"/>
  <c r="F153" i="19"/>
  <c r="V152" i="19"/>
  <c r="U152" i="19"/>
  <c r="S152" i="19"/>
  <c r="R152" i="19"/>
  <c r="K152" i="19"/>
  <c r="J152" i="19"/>
  <c r="I152" i="19"/>
  <c r="H152" i="19"/>
  <c r="G152" i="19"/>
  <c r="F152" i="19"/>
  <c r="X151" i="19"/>
  <c r="V151" i="19"/>
  <c r="U151" i="19"/>
  <c r="S151" i="19"/>
  <c r="R151" i="19"/>
  <c r="M151" i="19"/>
  <c r="L151" i="19"/>
  <c r="K151" i="19"/>
  <c r="J151" i="19"/>
  <c r="I151" i="19"/>
  <c r="H151" i="19"/>
  <c r="G151" i="19"/>
  <c r="F151" i="19"/>
  <c r="V146" i="19"/>
  <c r="U146" i="19"/>
  <c r="S146" i="19"/>
  <c r="R146" i="19"/>
  <c r="J146" i="19"/>
  <c r="I146" i="19"/>
  <c r="G146" i="19"/>
  <c r="F146" i="19"/>
  <c r="V145" i="19"/>
  <c r="U145" i="19"/>
  <c r="S145" i="19"/>
  <c r="R145" i="19"/>
  <c r="J145" i="19"/>
  <c r="I145" i="19"/>
  <c r="G145" i="19"/>
  <c r="F145" i="19"/>
  <c r="X144" i="19"/>
  <c r="V144" i="19"/>
  <c r="U144" i="19"/>
  <c r="S144" i="19"/>
  <c r="R144" i="19"/>
  <c r="L144" i="19"/>
  <c r="J144" i="19"/>
  <c r="I144" i="19"/>
  <c r="G144" i="19"/>
  <c r="F144" i="19"/>
  <c r="V140" i="19"/>
  <c r="U140" i="19"/>
  <c r="S140" i="19"/>
  <c r="R140" i="19"/>
  <c r="K140" i="19"/>
  <c r="J140" i="19"/>
  <c r="I140" i="19"/>
  <c r="H140" i="19"/>
  <c r="G140" i="19"/>
  <c r="F140" i="19"/>
  <c r="V139" i="19"/>
  <c r="U139" i="19"/>
  <c r="S139" i="19"/>
  <c r="R139" i="19"/>
  <c r="K139" i="19"/>
  <c r="J139" i="19"/>
  <c r="I139" i="19"/>
  <c r="H139" i="19"/>
  <c r="G139" i="19"/>
  <c r="F139" i="19"/>
  <c r="X138" i="19"/>
  <c r="V138" i="19"/>
  <c r="U138" i="19"/>
  <c r="S138" i="19"/>
  <c r="R138" i="19"/>
  <c r="M138" i="19"/>
  <c r="L138" i="19"/>
  <c r="K138" i="19"/>
  <c r="J138" i="19"/>
  <c r="I138" i="19"/>
  <c r="H138" i="19"/>
  <c r="G138" i="19"/>
  <c r="F138" i="19"/>
  <c r="V133" i="19"/>
  <c r="U133" i="19"/>
  <c r="S133" i="19"/>
  <c r="R133" i="19"/>
  <c r="J133" i="19"/>
  <c r="I133" i="19"/>
  <c r="G133" i="19"/>
  <c r="F133" i="19"/>
  <c r="V132" i="19"/>
  <c r="U132" i="19"/>
  <c r="S132" i="19"/>
  <c r="R132" i="19"/>
  <c r="J132" i="19"/>
  <c r="I132" i="19"/>
  <c r="G132" i="19"/>
  <c r="F132" i="19"/>
  <c r="X131" i="19"/>
  <c r="V131" i="19"/>
  <c r="U131" i="19"/>
  <c r="S131" i="19"/>
  <c r="R131" i="19"/>
  <c r="L131" i="19"/>
  <c r="J131" i="19"/>
  <c r="I131" i="19"/>
  <c r="G131" i="19"/>
  <c r="F131" i="19"/>
  <c r="V127" i="19"/>
  <c r="U127" i="19"/>
  <c r="S127" i="19"/>
  <c r="R127" i="19"/>
  <c r="K127" i="19"/>
  <c r="J127" i="19"/>
  <c r="I127" i="19"/>
  <c r="H127" i="19"/>
  <c r="G127" i="19"/>
  <c r="F127" i="19"/>
  <c r="V126" i="19"/>
  <c r="U126" i="19"/>
  <c r="S126" i="19"/>
  <c r="R126" i="19"/>
  <c r="K126" i="19"/>
  <c r="J126" i="19"/>
  <c r="I126" i="19"/>
  <c r="H126" i="19"/>
  <c r="G126" i="19"/>
  <c r="F126" i="19"/>
  <c r="X125" i="19"/>
  <c r="V125" i="19"/>
  <c r="U125" i="19"/>
  <c r="S125" i="19"/>
  <c r="R125" i="19"/>
  <c r="M125" i="19"/>
  <c r="L125" i="19"/>
  <c r="K125" i="19"/>
  <c r="J125" i="19"/>
  <c r="I125" i="19"/>
  <c r="H125" i="19"/>
  <c r="G125" i="19"/>
  <c r="F125" i="19"/>
  <c r="V120" i="19"/>
  <c r="U120" i="19"/>
  <c r="S120" i="19"/>
  <c r="R120" i="19"/>
  <c r="J120" i="19"/>
  <c r="I120" i="19"/>
  <c r="G120" i="19"/>
  <c r="F120" i="19"/>
  <c r="V119" i="19"/>
  <c r="U119" i="19"/>
  <c r="S119" i="19"/>
  <c r="R119" i="19"/>
  <c r="J119" i="19"/>
  <c r="I119" i="19"/>
  <c r="G119" i="19"/>
  <c r="F119" i="19"/>
  <c r="X118" i="19"/>
  <c r="V118" i="19"/>
  <c r="U118" i="19"/>
  <c r="S118" i="19"/>
  <c r="R118" i="19"/>
  <c r="L118" i="19"/>
  <c r="J118" i="19"/>
  <c r="I118" i="19"/>
  <c r="G118" i="19"/>
  <c r="F118" i="19"/>
  <c r="V114" i="19"/>
  <c r="U114" i="19"/>
  <c r="S114" i="19"/>
  <c r="R114" i="19"/>
  <c r="K114" i="19"/>
  <c r="J114" i="19"/>
  <c r="I114" i="19"/>
  <c r="H114" i="19"/>
  <c r="G114" i="19"/>
  <c r="F114" i="19"/>
  <c r="V113" i="19"/>
  <c r="U113" i="19"/>
  <c r="S113" i="19"/>
  <c r="R113" i="19"/>
  <c r="K113" i="19"/>
  <c r="J113" i="19"/>
  <c r="I113" i="19"/>
  <c r="H113" i="19"/>
  <c r="G113" i="19"/>
  <c r="F113" i="19"/>
  <c r="X112" i="19"/>
  <c r="V112" i="19"/>
  <c r="U112" i="19"/>
  <c r="S112" i="19"/>
  <c r="R112" i="19"/>
  <c r="M112" i="19"/>
  <c r="L112" i="19"/>
  <c r="K112" i="19"/>
  <c r="J112" i="19"/>
  <c r="I112" i="19"/>
  <c r="H112" i="19"/>
  <c r="G112" i="19"/>
  <c r="F112" i="19"/>
  <c r="V107" i="19"/>
  <c r="U107" i="19"/>
  <c r="S107" i="19"/>
  <c r="R107" i="19"/>
  <c r="J107" i="19"/>
  <c r="I107" i="19"/>
  <c r="G107" i="19"/>
  <c r="F107" i="19"/>
  <c r="V106" i="19"/>
  <c r="U106" i="19"/>
  <c r="S106" i="19"/>
  <c r="R106" i="19"/>
  <c r="J106" i="19"/>
  <c r="I106" i="19"/>
  <c r="G106" i="19"/>
  <c r="F106" i="19"/>
  <c r="X105" i="19"/>
  <c r="V105" i="19"/>
  <c r="U105" i="19"/>
  <c r="S105" i="19"/>
  <c r="R105" i="19"/>
  <c r="L105" i="19"/>
  <c r="J105" i="19"/>
  <c r="I105" i="19"/>
  <c r="G105" i="19"/>
  <c r="F105" i="19"/>
  <c r="V101" i="19"/>
  <c r="U101" i="19"/>
  <c r="S101" i="19"/>
  <c r="R101" i="19"/>
  <c r="K101" i="19"/>
  <c r="J101" i="19"/>
  <c r="I101" i="19"/>
  <c r="H101" i="19"/>
  <c r="G101" i="19"/>
  <c r="F101" i="19"/>
  <c r="V100" i="19"/>
  <c r="U100" i="19"/>
  <c r="S100" i="19"/>
  <c r="R100" i="19"/>
  <c r="K100" i="19"/>
  <c r="J100" i="19"/>
  <c r="I100" i="19"/>
  <c r="H100" i="19"/>
  <c r="G100" i="19"/>
  <c r="F100" i="19"/>
  <c r="X99" i="19"/>
  <c r="V99" i="19"/>
  <c r="U99" i="19"/>
  <c r="S99" i="19"/>
  <c r="R99" i="19"/>
  <c r="M99" i="19"/>
  <c r="L99" i="19"/>
  <c r="K99" i="19"/>
  <c r="J99" i="19"/>
  <c r="I99" i="19"/>
  <c r="H99" i="19"/>
  <c r="G99" i="19"/>
  <c r="F99" i="19"/>
  <c r="V94" i="19"/>
  <c r="U94" i="19"/>
  <c r="S94" i="19"/>
  <c r="R94" i="19"/>
  <c r="J94" i="19"/>
  <c r="I94" i="19"/>
  <c r="G94" i="19"/>
  <c r="F94" i="19"/>
  <c r="V93" i="19"/>
  <c r="U93" i="19"/>
  <c r="S93" i="19"/>
  <c r="R93" i="19"/>
  <c r="J93" i="19"/>
  <c r="I93" i="19"/>
  <c r="G93" i="19"/>
  <c r="F93" i="19"/>
  <c r="X92" i="19"/>
  <c r="V92" i="19"/>
  <c r="U92" i="19"/>
  <c r="S92" i="19"/>
  <c r="R92" i="19"/>
  <c r="L92" i="19"/>
  <c r="J92" i="19"/>
  <c r="I92" i="19"/>
  <c r="G92" i="19"/>
  <c r="F92" i="19"/>
  <c r="V88" i="19"/>
  <c r="U88" i="19"/>
  <c r="S88" i="19"/>
  <c r="R88" i="19"/>
  <c r="K88" i="19"/>
  <c r="J88" i="19"/>
  <c r="I88" i="19"/>
  <c r="H88" i="19"/>
  <c r="G88" i="19"/>
  <c r="F88" i="19"/>
  <c r="V87" i="19"/>
  <c r="U87" i="19"/>
  <c r="S87" i="19"/>
  <c r="R87" i="19"/>
  <c r="K87" i="19"/>
  <c r="J87" i="19"/>
  <c r="I87" i="19"/>
  <c r="H87" i="19"/>
  <c r="G87" i="19"/>
  <c r="F87" i="19"/>
  <c r="X86" i="19"/>
  <c r="V86" i="19"/>
  <c r="U86" i="19"/>
  <c r="S86" i="19"/>
  <c r="R86" i="19"/>
  <c r="M86" i="19"/>
  <c r="L86" i="19"/>
  <c r="K86" i="19"/>
  <c r="J86" i="19"/>
  <c r="I86" i="19"/>
  <c r="H86" i="19"/>
  <c r="G86" i="19"/>
  <c r="F86" i="19"/>
  <c r="V81" i="19"/>
  <c r="U81" i="19"/>
  <c r="S81" i="19"/>
  <c r="R81" i="19"/>
  <c r="J81" i="19"/>
  <c r="I81" i="19"/>
  <c r="G81" i="19"/>
  <c r="F81" i="19"/>
  <c r="V80" i="19"/>
  <c r="U80" i="19"/>
  <c r="S80" i="19"/>
  <c r="R80" i="19"/>
  <c r="J80" i="19"/>
  <c r="I80" i="19"/>
  <c r="G80" i="19"/>
  <c r="F80" i="19"/>
  <c r="X79" i="19"/>
  <c r="V79" i="19"/>
  <c r="U79" i="19"/>
  <c r="S79" i="19"/>
  <c r="R79" i="19"/>
  <c r="L79" i="19"/>
  <c r="J79" i="19"/>
  <c r="I79" i="19"/>
  <c r="G79" i="19"/>
  <c r="F79" i="19"/>
  <c r="V75" i="19"/>
  <c r="U75" i="19"/>
  <c r="S75" i="19"/>
  <c r="R75" i="19"/>
  <c r="K75" i="19"/>
  <c r="J75" i="19"/>
  <c r="I75" i="19"/>
  <c r="H75" i="19"/>
  <c r="G75" i="19"/>
  <c r="F75" i="19"/>
  <c r="V74" i="19"/>
  <c r="U74" i="19"/>
  <c r="S74" i="19"/>
  <c r="R74" i="19"/>
  <c r="K74" i="19"/>
  <c r="J74" i="19"/>
  <c r="I74" i="19"/>
  <c r="H74" i="19"/>
  <c r="G74" i="19"/>
  <c r="F74" i="19"/>
  <c r="X73" i="19"/>
  <c r="V73" i="19"/>
  <c r="U73" i="19"/>
  <c r="S73" i="19"/>
  <c r="R73" i="19"/>
  <c r="M73" i="19"/>
  <c r="L73" i="19"/>
  <c r="K73" i="19"/>
  <c r="J73" i="19"/>
  <c r="I73" i="19"/>
  <c r="H73" i="19"/>
  <c r="G73" i="19"/>
  <c r="F73" i="19"/>
  <c r="V263" i="18"/>
  <c r="U263" i="18"/>
  <c r="S263" i="18"/>
  <c r="R263" i="18"/>
  <c r="J263" i="18"/>
  <c r="I263" i="18"/>
  <c r="G263" i="18"/>
  <c r="F263" i="18"/>
  <c r="V262" i="18"/>
  <c r="U262" i="18"/>
  <c r="S262" i="18"/>
  <c r="R262" i="18"/>
  <c r="J262" i="18"/>
  <c r="I262" i="18"/>
  <c r="G262" i="18"/>
  <c r="F262" i="18"/>
  <c r="X261" i="18"/>
  <c r="V261" i="18"/>
  <c r="U261" i="18"/>
  <c r="S261" i="18"/>
  <c r="R261" i="18"/>
  <c r="L261" i="18"/>
  <c r="J261" i="18"/>
  <c r="I261" i="18"/>
  <c r="G261" i="18"/>
  <c r="F261" i="18"/>
  <c r="V257" i="18"/>
  <c r="U257" i="18"/>
  <c r="S257" i="18"/>
  <c r="R257" i="18"/>
  <c r="K257" i="18"/>
  <c r="J257" i="18"/>
  <c r="I257" i="18"/>
  <c r="H257" i="18"/>
  <c r="G257" i="18"/>
  <c r="F257" i="18"/>
  <c r="V256" i="18"/>
  <c r="U256" i="18"/>
  <c r="S256" i="18"/>
  <c r="R256" i="18"/>
  <c r="K256" i="18"/>
  <c r="J256" i="18"/>
  <c r="I256" i="18"/>
  <c r="H256" i="18"/>
  <c r="G256" i="18"/>
  <c r="F256" i="18"/>
  <c r="X255" i="18"/>
  <c r="V255" i="18"/>
  <c r="U255" i="18"/>
  <c r="S255" i="18"/>
  <c r="R255" i="18"/>
  <c r="M255" i="18"/>
  <c r="L255" i="18"/>
  <c r="K255" i="18"/>
  <c r="J255" i="18"/>
  <c r="I255" i="18"/>
  <c r="H255" i="18"/>
  <c r="G255" i="18"/>
  <c r="F255" i="18"/>
  <c r="V250" i="18"/>
  <c r="U250" i="18"/>
  <c r="S250" i="18"/>
  <c r="R250" i="18"/>
  <c r="J250" i="18"/>
  <c r="I250" i="18"/>
  <c r="G250" i="18"/>
  <c r="F250" i="18"/>
  <c r="V249" i="18"/>
  <c r="U249" i="18"/>
  <c r="S249" i="18"/>
  <c r="R249" i="18"/>
  <c r="J249" i="18"/>
  <c r="I249" i="18"/>
  <c r="G249" i="18"/>
  <c r="F249" i="18"/>
  <c r="X248" i="18"/>
  <c r="V248" i="18"/>
  <c r="U248" i="18"/>
  <c r="S248" i="18"/>
  <c r="R248" i="18"/>
  <c r="L248" i="18"/>
  <c r="J248" i="18"/>
  <c r="I248" i="18"/>
  <c r="G248" i="18"/>
  <c r="F248" i="18"/>
  <c r="V244" i="18"/>
  <c r="U244" i="18"/>
  <c r="S244" i="18"/>
  <c r="R244" i="18"/>
  <c r="K244" i="18"/>
  <c r="J244" i="18"/>
  <c r="I244" i="18"/>
  <c r="H244" i="18"/>
  <c r="G244" i="18"/>
  <c r="F244" i="18"/>
  <c r="V243" i="18"/>
  <c r="U243" i="18"/>
  <c r="S243" i="18"/>
  <c r="R243" i="18"/>
  <c r="K243" i="18"/>
  <c r="J243" i="18"/>
  <c r="I243" i="18"/>
  <c r="H243" i="18"/>
  <c r="G243" i="18"/>
  <c r="F243" i="18"/>
  <c r="X242" i="18"/>
  <c r="V242" i="18"/>
  <c r="U242" i="18"/>
  <c r="S242" i="18"/>
  <c r="R242" i="18"/>
  <c r="M242" i="18"/>
  <c r="L242" i="18"/>
  <c r="K242" i="18"/>
  <c r="J242" i="18"/>
  <c r="I242" i="18"/>
  <c r="H242" i="18"/>
  <c r="G242" i="18"/>
  <c r="F242" i="18"/>
  <c r="V237" i="18"/>
  <c r="U237" i="18"/>
  <c r="S237" i="18"/>
  <c r="R237" i="18"/>
  <c r="J237" i="18"/>
  <c r="I237" i="18"/>
  <c r="G237" i="18"/>
  <c r="F237" i="18"/>
  <c r="V236" i="18"/>
  <c r="U236" i="18"/>
  <c r="S236" i="18"/>
  <c r="R236" i="18"/>
  <c r="J236" i="18"/>
  <c r="I236" i="18"/>
  <c r="G236" i="18"/>
  <c r="F236" i="18"/>
  <c r="X235" i="18"/>
  <c r="V235" i="18"/>
  <c r="U235" i="18"/>
  <c r="S235" i="18"/>
  <c r="R235" i="18"/>
  <c r="L235" i="18"/>
  <c r="J235" i="18"/>
  <c r="I235" i="18"/>
  <c r="G235" i="18"/>
  <c r="F235" i="18"/>
  <c r="V231" i="18"/>
  <c r="U231" i="18"/>
  <c r="S231" i="18"/>
  <c r="R231" i="18"/>
  <c r="K231" i="18"/>
  <c r="J231" i="18"/>
  <c r="I231" i="18"/>
  <c r="H231" i="18"/>
  <c r="G231" i="18"/>
  <c r="F231" i="18"/>
  <c r="V230" i="18"/>
  <c r="U230" i="18"/>
  <c r="S230" i="18"/>
  <c r="R230" i="18"/>
  <c r="K230" i="18"/>
  <c r="J230" i="18"/>
  <c r="I230" i="18"/>
  <c r="H230" i="18"/>
  <c r="G230" i="18"/>
  <c r="F230" i="18"/>
  <c r="X229" i="18"/>
  <c r="V229" i="18"/>
  <c r="U229" i="18"/>
  <c r="S229" i="18"/>
  <c r="R229" i="18"/>
  <c r="M229" i="18"/>
  <c r="L229" i="18"/>
  <c r="K229" i="18"/>
  <c r="J229" i="18"/>
  <c r="I229" i="18"/>
  <c r="H229" i="18"/>
  <c r="G229" i="18"/>
  <c r="F229" i="18"/>
  <c r="V224" i="18"/>
  <c r="U224" i="18"/>
  <c r="S224" i="18"/>
  <c r="R224" i="18"/>
  <c r="J224" i="18"/>
  <c r="I224" i="18"/>
  <c r="G224" i="18"/>
  <c r="F224" i="18"/>
  <c r="V223" i="18"/>
  <c r="U223" i="18"/>
  <c r="S223" i="18"/>
  <c r="R223" i="18"/>
  <c r="J223" i="18"/>
  <c r="I223" i="18"/>
  <c r="G223" i="18"/>
  <c r="F223" i="18"/>
  <c r="X222" i="18"/>
  <c r="V222" i="18"/>
  <c r="U222" i="18"/>
  <c r="S222" i="18"/>
  <c r="R222" i="18"/>
  <c r="L222" i="18"/>
  <c r="J222" i="18"/>
  <c r="I222" i="18"/>
  <c r="G222" i="18"/>
  <c r="F222" i="18"/>
  <c r="V218" i="18"/>
  <c r="U218" i="18"/>
  <c r="S218" i="18"/>
  <c r="R218" i="18"/>
  <c r="K218" i="18"/>
  <c r="J218" i="18"/>
  <c r="I218" i="18"/>
  <c r="H218" i="18"/>
  <c r="G218" i="18"/>
  <c r="F218" i="18"/>
  <c r="V217" i="18"/>
  <c r="U217" i="18"/>
  <c r="S217" i="18"/>
  <c r="R217" i="18"/>
  <c r="K217" i="18"/>
  <c r="J217" i="18"/>
  <c r="I217" i="18"/>
  <c r="H217" i="18"/>
  <c r="G217" i="18"/>
  <c r="F217" i="18"/>
  <c r="X216" i="18"/>
  <c r="V216" i="18"/>
  <c r="U216" i="18"/>
  <c r="S216" i="18"/>
  <c r="R216" i="18"/>
  <c r="M216" i="18"/>
  <c r="L216" i="18"/>
  <c r="K216" i="18"/>
  <c r="J216" i="18"/>
  <c r="I216" i="18"/>
  <c r="H216" i="18"/>
  <c r="G216" i="18"/>
  <c r="F216" i="18"/>
  <c r="V211" i="18"/>
  <c r="U211" i="18"/>
  <c r="S211" i="18"/>
  <c r="R211" i="18"/>
  <c r="J211" i="18"/>
  <c r="I211" i="18"/>
  <c r="G211" i="18"/>
  <c r="F211" i="18"/>
  <c r="V210" i="18"/>
  <c r="U210" i="18"/>
  <c r="S210" i="18"/>
  <c r="R210" i="18"/>
  <c r="J210" i="18"/>
  <c r="I210" i="18"/>
  <c r="G210" i="18"/>
  <c r="F210" i="18"/>
  <c r="X209" i="18"/>
  <c r="V209" i="18"/>
  <c r="U209" i="18"/>
  <c r="S209" i="18"/>
  <c r="R209" i="18"/>
  <c r="L209" i="18"/>
  <c r="J209" i="18"/>
  <c r="I209" i="18"/>
  <c r="G209" i="18"/>
  <c r="F209" i="18"/>
  <c r="V205" i="18"/>
  <c r="U205" i="18"/>
  <c r="S205" i="18"/>
  <c r="R205" i="18"/>
  <c r="K205" i="18"/>
  <c r="J205" i="18"/>
  <c r="I205" i="18"/>
  <c r="H205" i="18"/>
  <c r="G205" i="18"/>
  <c r="F205" i="18"/>
  <c r="V204" i="18"/>
  <c r="U204" i="18"/>
  <c r="S204" i="18"/>
  <c r="R204" i="18"/>
  <c r="K204" i="18"/>
  <c r="J204" i="18"/>
  <c r="I204" i="18"/>
  <c r="H204" i="18"/>
  <c r="G204" i="18"/>
  <c r="F204" i="18"/>
  <c r="X203" i="18"/>
  <c r="V203" i="18"/>
  <c r="U203" i="18"/>
  <c r="S203" i="18"/>
  <c r="R203" i="18"/>
  <c r="M203" i="18"/>
  <c r="L203" i="18"/>
  <c r="K203" i="18"/>
  <c r="J203" i="18"/>
  <c r="I203" i="18"/>
  <c r="H203" i="18"/>
  <c r="G203" i="18"/>
  <c r="F203" i="18"/>
  <c r="V198" i="18"/>
  <c r="U198" i="18"/>
  <c r="S198" i="18"/>
  <c r="R198" i="18"/>
  <c r="J198" i="18"/>
  <c r="I198" i="18"/>
  <c r="G198" i="18"/>
  <c r="F198" i="18"/>
  <c r="V197" i="18"/>
  <c r="U197" i="18"/>
  <c r="S197" i="18"/>
  <c r="R197" i="18"/>
  <c r="J197" i="18"/>
  <c r="I197" i="18"/>
  <c r="G197" i="18"/>
  <c r="F197" i="18"/>
  <c r="X196" i="18"/>
  <c r="V196" i="18"/>
  <c r="U196" i="18"/>
  <c r="S196" i="18"/>
  <c r="R196" i="18"/>
  <c r="L196" i="18"/>
  <c r="J196" i="18"/>
  <c r="I196" i="18"/>
  <c r="G196" i="18"/>
  <c r="F196" i="18"/>
  <c r="V192" i="18"/>
  <c r="U192" i="18"/>
  <c r="S192" i="18"/>
  <c r="R192" i="18"/>
  <c r="K192" i="18"/>
  <c r="J192" i="18"/>
  <c r="I192" i="18"/>
  <c r="H192" i="18"/>
  <c r="G192" i="18"/>
  <c r="F192" i="18"/>
  <c r="V191" i="18"/>
  <c r="U191" i="18"/>
  <c r="S191" i="18"/>
  <c r="R191" i="18"/>
  <c r="K191" i="18"/>
  <c r="J191" i="18"/>
  <c r="I191" i="18"/>
  <c r="H191" i="18"/>
  <c r="G191" i="18"/>
  <c r="F191" i="18"/>
  <c r="X190" i="18"/>
  <c r="V190" i="18"/>
  <c r="U190" i="18"/>
  <c r="S190" i="18"/>
  <c r="R190" i="18"/>
  <c r="M190" i="18"/>
  <c r="L190" i="18"/>
  <c r="K190" i="18"/>
  <c r="J190" i="18"/>
  <c r="I190" i="18"/>
  <c r="H190" i="18"/>
  <c r="G190" i="18"/>
  <c r="F190" i="18"/>
  <c r="V185" i="18"/>
  <c r="U185" i="18"/>
  <c r="S185" i="18"/>
  <c r="R185" i="18"/>
  <c r="J185" i="18"/>
  <c r="I185" i="18"/>
  <c r="G185" i="18"/>
  <c r="F185" i="18"/>
  <c r="V184" i="18"/>
  <c r="U184" i="18"/>
  <c r="S184" i="18"/>
  <c r="R184" i="18"/>
  <c r="J184" i="18"/>
  <c r="I184" i="18"/>
  <c r="G184" i="18"/>
  <c r="F184" i="18"/>
  <c r="X183" i="18"/>
  <c r="V183" i="18"/>
  <c r="U183" i="18"/>
  <c r="S183" i="18"/>
  <c r="R183" i="18"/>
  <c r="L183" i="18"/>
  <c r="J183" i="18"/>
  <c r="I183" i="18"/>
  <c r="G183" i="18"/>
  <c r="F183" i="18"/>
  <c r="V179" i="18"/>
  <c r="U179" i="18"/>
  <c r="S179" i="18"/>
  <c r="R179" i="18"/>
  <c r="K179" i="18"/>
  <c r="J179" i="18"/>
  <c r="I179" i="18"/>
  <c r="H179" i="18"/>
  <c r="G179" i="18"/>
  <c r="F179" i="18"/>
  <c r="V178" i="18"/>
  <c r="U178" i="18"/>
  <c r="S178" i="18"/>
  <c r="R178" i="18"/>
  <c r="K178" i="18"/>
  <c r="J178" i="18"/>
  <c r="I178" i="18"/>
  <c r="H178" i="18"/>
  <c r="G178" i="18"/>
  <c r="F178" i="18"/>
  <c r="X177" i="18"/>
  <c r="V177" i="18"/>
  <c r="U177" i="18"/>
  <c r="S177" i="18"/>
  <c r="R177" i="18"/>
  <c r="M177" i="18"/>
  <c r="L177" i="18"/>
  <c r="K177" i="18"/>
  <c r="J177" i="18"/>
  <c r="I177" i="18"/>
  <c r="H177" i="18"/>
  <c r="G177" i="18"/>
  <c r="F177" i="18"/>
  <c r="V172" i="18"/>
  <c r="U172" i="18"/>
  <c r="S172" i="18"/>
  <c r="R172" i="18"/>
  <c r="J172" i="18"/>
  <c r="I172" i="18"/>
  <c r="G172" i="18"/>
  <c r="F172" i="18"/>
  <c r="V171" i="18"/>
  <c r="U171" i="18"/>
  <c r="S171" i="18"/>
  <c r="R171" i="18"/>
  <c r="J171" i="18"/>
  <c r="I171" i="18"/>
  <c r="G171" i="18"/>
  <c r="F171" i="18"/>
  <c r="X170" i="18"/>
  <c r="V170" i="18"/>
  <c r="U170" i="18"/>
  <c r="S170" i="18"/>
  <c r="R170" i="18"/>
  <c r="L170" i="18"/>
  <c r="J170" i="18"/>
  <c r="I170" i="18"/>
  <c r="G170" i="18"/>
  <c r="F170" i="18"/>
  <c r="V166" i="18"/>
  <c r="U166" i="18"/>
  <c r="S166" i="18"/>
  <c r="R166" i="18"/>
  <c r="K166" i="18"/>
  <c r="J166" i="18"/>
  <c r="I166" i="18"/>
  <c r="H166" i="18"/>
  <c r="G166" i="18"/>
  <c r="F166" i="18"/>
  <c r="V165" i="18"/>
  <c r="U165" i="18"/>
  <c r="S165" i="18"/>
  <c r="R165" i="18"/>
  <c r="K165" i="18"/>
  <c r="J165" i="18"/>
  <c r="I165" i="18"/>
  <c r="H165" i="18"/>
  <c r="G165" i="18"/>
  <c r="F165" i="18"/>
  <c r="X164" i="18"/>
  <c r="V164" i="18"/>
  <c r="U164" i="18"/>
  <c r="S164" i="18"/>
  <c r="R164" i="18"/>
  <c r="M164" i="18"/>
  <c r="L164" i="18"/>
  <c r="K164" i="18"/>
  <c r="J164" i="18"/>
  <c r="I164" i="18"/>
  <c r="H164" i="18"/>
  <c r="G164" i="18"/>
  <c r="F164" i="18"/>
  <c r="V159" i="18"/>
  <c r="U159" i="18"/>
  <c r="S159" i="18"/>
  <c r="R159" i="18"/>
  <c r="J159" i="18"/>
  <c r="I159" i="18"/>
  <c r="G159" i="18"/>
  <c r="F159" i="18"/>
  <c r="V158" i="18"/>
  <c r="U158" i="18"/>
  <c r="S158" i="18"/>
  <c r="R158" i="18"/>
  <c r="J158" i="18"/>
  <c r="I158" i="18"/>
  <c r="G158" i="18"/>
  <c r="F158" i="18"/>
  <c r="X157" i="18"/>
  <c r="V157" i="18"/>
  <c r="U157" i="18"/>
  <c r="S157" i="18"/>
  <c r="R157" i="18"/>
  <c r="L157" i="18"/>
  <c r="J157" i="18"/>
  <c r="I157" i="18"/>
  <c r="G157" i="18"/>
  <c r="F157" i="18"/>
  <c r="V153" i="18"/>
  <c r="U153" i="18"/>
  <c r="S153" i="18"/>
  <c r="R153" i="18"/>
  <c r="K153" i="18"/>
  <c r="J153" i="18"/>
  <c r="I153" i="18"/>
  <c r="H153" i="18"/>
  <c r="G153" i="18"/>
  <c r="F153" i="18"/>
  <c r="V152" i="18"/>
  <c r="U152" i="18"/>
  <c r="S152" i="18"/>
  <c r="R152" i="18"/>
  <c r="K152" i="18"/>
  <c r="J152" i="18"/>
  <c r="I152" i="18"/>
  <c r="H152" i="18"/>
  <c r="G152" i="18"/>
  <c r="F152" i="18"/>
  <c r="X151" i="18"/>
  <c r="V151" i="18"/>
  <c r="U151" i="18"/>
  <c r="S151" i="18"/>
  <c r="R151" i="18"/>
  <c r="M151" i="18"/>
  <c r="L151" i="18"/>
  <c r="K151" i="18"/>
  <c r="J151" i="18"/>
  <c r="I151" i="18"/>
  <c r="H151" i="18"/>
  <c r="G151" i="18"/>
  <c r="F151" i="18"/>
  <c r="V146" i="18"/>
  <c r="U146" i="18"/>
  <c r="S146" i="18"/>
  <c r="R146" i="18"/>
  <c r="J146" i="18"/>
  <c r="I146" i="18"/>
  <c r="G146" i="18"/>
  <c r="F146" i="18"/>
  <c r="V145" i="18"/>
  <c r="U145" i="18"/>
  <c r="S145" i="18"/>
  <c r="R145" i="18"/>
  <c r="J145" i="18"/>
  <c r="I145" i="18"/>
  <c r="G145" i="18"/>
  <c r="F145" i="18"/>
  <c r="X144" i="18"/>
  <c r="V144" i="18"/>
  <c r="U144" i="18"/>
  <c r="S144" i="18"/>
  <c r="R144" i="18"/>
  <c r="L144" i="18"/>
  <c r="J144" i="18"/>
  <c r="I144" i="18"/>
  <c r="G144" i="18"/>
  <c r="F144" i="18"/>
  <c r="V140" i="18"/>
  <c r="U140" i="18"/>
  <c r="S140" i="18"/>
  <c r="R140" i="18"/>
  <c r="K140" i="18"/>
  <c r="J140" i="18"/>
  <c r="I140" i="18"/>
  <c r="H140" i="18"/>
  <c r="G140" i="18"/>
  <c r="F140" i="18"/>
  <c r="V139" i="18"/>
  <c r="U139" i="18"/>
  <c r="S139" i="18"/>
  <c r="R139" i="18"/>
  <c r="K139" i="18"/>
  <c r="J139" i="18"/>
  <c r="I139" i="18"/>
  <c r="H139" i="18"/>
  <c r="G139" i="18"/>
  <c r="F139" i="18"/>
  <c r="X138" i="18"/>
  <c r="V138" i="18"/>
  <c r="U138" i="18"/>
  <c r="S138" i="18"/>
  <c r="R138" i="18"/>
  <c r="M138" i="18"/>
  <c r="L138" i="18"/>
  <c r="K138" i="18"/>
  <c r="J138" i="18"/>
  <c r="I138" i="18"/>
  <c r="H138" i="18"/>
  <c r="G138" i="18"/>
  <c r="F138" i="18"/>
  <c r="V133" i="18"/>
  <c r="U133" i="18"/>
  <c r="S133" i="18"/>
  <c r="R133" i="18"/>
  <c r="J133" i="18"/>
  <c r="I133" i="18"/>
  <c r="G133" i="18"/>
  <c r="F133" i="18"/>
  <c r="V132" i="18"/>
  <c r="U132" i="18"/>
  <c r="S132" i="18"/>
  <c r="R132" i="18"/>
  <c r="J132" i="18"/>
  <c r="I132" i="18"/>
  <c r="G132" i="18"/>
  <c r="F132" i="18"/>
  <c r="X131" i="18"/>
  <c r="V131" i="18"/>
  <c r="U131" i="18"/>
  <c r="S131" i="18"/>
  <c r="R131" i="18"/>
  <c r="L131" i="18"/>
  <c r="J131" i="18"/>
  <c r="I131" i="18"/>
  <c r="G131" i="18"/>
  <c r="F131" i="18"/>
  <c r="V127" i="18"/>
  <c r="U127" i="18"/>
  <c r="S127" i="18"/>
  <c r="R127" i="18"/>
  <c r="K127" i="18"/>
  <c r="J127" i="18"/>
  <c r="I127" i="18"/>
  <c r="H127" i="18"/>
  <c r="G127" i="18"/>
  <c r="F127" i="18"/>
  <c r="V126" i="18"/>
  <c r="U126" i="18"/>
  <c r="S126" i="18"/>
  <c r="R126" i="18"/>
  <c r="K126" i="18"/>
  <c r="J126" i="18"/>
  <c r="I126" i="18"/>
  <c r="H126" i="18"/>
  <c r="G126" i="18"/>
  <c r="F126" i="18"/>
  <c r="X125" i="18"/>
  <c r="V125" i="18"/>
  <c r="U125" i="18"/>
  <c r="S125" i="18"/>
  <c r="R125" i="18"/>
  <c r="M125" i="18"/>
  <c r="L125" i="18"/>
  <c r="K125" i="18"/>
  <c r="J125" i="18"/>
  <c r="I125" i="18"/>
  <c r="H125" i="18"/>
  <c r="G125" i="18"/>
  <c r="F125" i="18"/>
  <c r="V120" i="18"/>
  <c r="U120" i="18"/>
  <c r="S120" i="18"/>
  <c r="R120" i="18"/>
  <c r="J120" i="18"/>
  <c r="I120" i="18"/>
  <c r="G120" i="18"/>
  <c r="F120" i="18"/>
  <c r="V119" i="18"/>
  <c r="U119" i="18"/>
  <c r="S119" i="18"/>
  <c r="R119" i="18"/>
  <c r="J119" i="18"/>
  <c r="I119" i="18"/>
  <c r="G119" i="18"/>
  <c r="F119" i="18"/>
  <c r="X118" i="18"/>
  <c r="V118" i="18"/>
  <c r="U118" i="18"/>
  <c r="S118" i="18"/>
  <c r="R118" i="18"/>
  <c r="L118" i="18"/>
  <c r="J118" i="18"/>
  <c r="I118" i="18"/>
  <c r="G118" i="18"/>
  <c r="F118" i="18"/>
  <c r="V114" i="18"/>
  <c r="U114" i="18"/>
  <c r="S114" i="18"/>
  <c r="R114" i="18"/>
  <c r="K114" i="18"/>
  <c r="J114" i="18"/>
  <c r="I114" i="18"/>
  <c r="H114" i="18"/>
  <c r="G114" i="18"/>
  <c r="F114" i="18"/>
  <c r="V113" i="18"/>
  <c r="U113" i="18"/>
  <c r="S113" i="18"/>
  <c r="R113" i="18"/>
  <c r="K113" i="18"/>
  <c r="J113" i="18"/>
  <c r="I113" i="18"/>
  <c r="H113" i="18"/>
  <c r="G113" i="18"/>
  <c r="F113" i="18"/>
  <c r="X112" i="18"/>
  <c r="V112" i="18"/>
  <c r="U112" i="18"/>
  <c r="S112" i="18"/>
  <c r="R112" i="18"/>
  <c r="M112" i="18"/>
  <c r="L112" i="18"/>
  <c r="K112" i="18"/>
  <c r="J112" i="18"/>
  <c r="I112" i="18"/>
  <c r="H112" i="18"/>
  <c r="G112" i="18"/>
  <c r="F112" i="18"/>
  <c r="V107" i="18"/>
  <c r="U107" i="18"/>
  <c r="S107" i="18"/>
  <c r="R107" i="18"/>
  <c r="J107" i="18"/>
  <c r="I107" i="18"/>
  <c r="G107" i="18"/>
  <c r="F107" i="18"/>
  <c r="V106" i="18"/>
  <c r="U106" i="18"/>
  <c r="S106" i="18"/>
  <c r="R106" i="18"/>
  <c r="J106" i="18"/>
  <c r="I106" i="18"/>
  <c r="G106" i="18"/>
  <c r="F106" i="18"/>
  <c r="X105" i="18"/>
  <c r="V105" i="18"/>
  <c r="U105" i="18"/>
  <c r="S105" i="18"/>
  <c r="R105" i="18"/>
  <c r="L105" i="18"/>
  <c r="J105" i="18"/>
  <c r="I105" i="18"/>
  <c r="G105" i="18"/>
  <c r="F105" i="18"/>
  <c r="V101" i="18"/>
  <c r="U101" i="18"/>
  <c r="S101" i="18"/>
  <c r="R101" i="18"/>
  <c r="K101" i="18"/>
  <c r="J101" i="18"/>
  <c r="I101" i="18"/>
  <c r="H101" i="18"/>
  <c r="G101" i="18"/>
  <c r="F101" i="18"/>
  <c r="V100" i="18"/>
  <c r="U100" i="18"/>
  <c r="S100" i="18"/>
  <c r="R100" i="18"/>
  <c r="K100" i="18"/>
  <c r="J100" i="18"/>
  <c r="I100" i="18"/>
  <c r="H100" i="18"/>
  <c r="G100" i="18"/>
  <c r="F100" i="18"/>
  <c r="X99" i="18"/>
  <c r="V99" i="18"/>
  <c r="U99" i="18"/>
  <c r="S99" i="18"/>
  <c r="R99" i="18"/>
  <c r="M99" i="18"/>
  <c r="L99" i="18"/>
  <c r="K99" i="18"/>
  <c r="J99" i="18"/>
  <c r="I99" i="18"/>
  <c r="H99" i="18"/>
  <c r="G99" i="18"/>
  <c r="F99" i="18"/>
  <c r="V94" i="18"/>
  <c r="U94" i="18"/>
  <c r="S94" i="18"/>
  <c r="R94" i="18"/>
  <c r="J94" i="18"/>
  <c r="I94" i="18"/>
  <c r="G94" i="18"/>
  <c r="F94" i="18"/>
  <c r="V93" i="18"/>
  <c r="U93" i="18"/>
  <c r="S93" i="18"/>
  <c r="R93" i="18"/>
  <c r="J93" i="18"/>
  <c r="I93" i="18"/>
  <c r="G93" i="18"/>
  <c r="F93" i="18"/>
  <c r="X92" i="18"/>
  <c r="V92" i="18"/>
  <c r="U92" i="18"/>
  <c r="S92" i="18"/>
  <c r="R92" i="18"/>
  <c r="L92" i="18"/>
  <c r="J92" i="18"/>
  <c r="I92" i="18"/>
  <c r="G92" i="18"/>
  <c r="F92" i="18"/>
  <c r="V88" i="18"/>
  <c r="U88" i="18"/>
  <c r="S88" i="18"/>
  <c r="R88" i="18"/>
  <c r="K88" i="18"/>
  <c r="J88" i="18"/>
  <c r="I88" i="18"/>
  <c r="H88" i="18"/>
  <c r="G88" i="18"/>
  <c r="F88" i="18"/>
  <c r="V87" i="18"/>
  <c r="U87" i="18"/>
  <c r="S87" i="18"/>
  <c r="R87" i="18"/>
  <c r="K87" i="18"/>
  <c r="J87" i="18"/>
  <c r="I87" i="18"/>
  <c r="H87" i="18"/>
  <c r="G87" i="18"/>
  <c r="F87" i="18"/>
  <c r="X86" i="18"/>
  <c r="V86" i="18"/>
  <c r="U86" i="18"/>
  <c r="S86" i="18"/>
  <c r="R86" i="18"/>
  <c r="M86" i="18"/>
  <c r="L86" i="18"/>
  <c r="K86" i="18"/>
  <c r="J86" i="18"/>
  <c r="I86" i="18"/>
  <c r="H86" i="18"/>
  <c r="G86" i="18"/>
  <c r="F86" i="18"/>
  <c r="V81" i="18"/>
  <c r="U81" i="18"/>
  <c r="S81" i="18"/>
  <c r="R81" i="18"/>
  <c r="J81" i="18"/>
  <c r="I81" i="18"/>
  <c r="G81" i="18"/>
  <c r="F81" i="18"/>
  <c r="V80" i="18"/>
  <c r="U80" i="18"/>
  <c r="S80" i="18"/>
  <c r="R80" i="18"/>
  <c r="J80" i="18"/>
  <c r="I80" i="18"/>
  <c r="G80" i="18"/>
  <c r="F80" i="18"/>
  <c r="X79" i="18"/>
  <c r="V79" i="18"/>
  <c r="U79" i="18"/>
  <c r="S79" i="18"/>
  <c r="R79" i="18"/>
  <c r="L79" i="18"/>
  <c r="J79" i="18"/>
  <c r="I79" i="18"/>
  <c r="G79" i="18"/>
  <c r="F79" i="18"/>
  <c r="V75" i="18"/>
  <c r="U75" i="18"/>
  <c r="S75" i="18"/>
  <c r="R75" i="18"/>
  <c r="K75" i="18"/>
  <c r="J75" i="18"/>
  <c r="I75" i="18"/>
  <c r="H75" i="18"/>
  <c r="G75" i="18"/>
  <c r="F75" i="18"/>
  <c r="V74" i="18"/>
  <c r="U74" i="18"/>
  <c r="S74" i="18"/>
  <c r="R74" i="18"/>
  <c r="K74" i="18"/>
  <c r="J74" i="18"/>
  <c r="I74" i="18"/>
  <c r="H74" i="18"/>
  <c r="G74" i="18"/>
  <c r="F74" i="18"/>
  <c r="X73" i="18"/>
  <c r="V73" i="18"/>
  <c r="U73" i="18"/>
  <c r="S73" i="18"/>
  <c r="R73" i="18"/>
  <c r="M73" i="18"/>
  <c r="L73" i="18"/>
  <c r="K73" i="18"/>
  <c r="J73" i="18"/>
  <c r="I73" i="18"/>
  <c r="H73" i="18"/>
  <c r="G73" i="18"/>
  <c r="F73" i="18"/>
  <c r="V263" i="17"/>
  <c r="U263" i="17"/>
  <c r="S263" i="17"/>
  <c r="R263" i="17"/>
  <c r="J263" i="17"/>
  <c r="I263" i="17"/>
  <c r="G263" i="17"/>
  <c r="F263" i="17"/>
  <c r="V262" i="17"/>
  <c r="U262" i="17"/>
  <c r="S262" i="17"/>
  <c r="R262" i="17"/>
  <c r="J262" i="17"/>
  <c r="I262" i="17"/>
  <c r="G262" i="17"/>
  <c r="F262" i="17"/>
  <c r="V261" i="17"/>
  <c r="U261" i="17"/>
  <c r="S261" i="17"/>
  <c r="R261" i="17"/>
  <c r="J261" i="17"/>
  <c r="I261" i="17"/>
  <c r="G261" i="17"/>
  <c r="F261" i="17"/>
  <c r="V257" i="17"/>
  <c r="U257" i="17"/>
  <c r="S257" i="17"/>
  <c r="R257" i="17"/>
  <c r="K257" i="17"/>
  <c r="J257" i="17"/>
  <c r="I257" i="17"/>
  <c r="H257" i="17"/>
  <c r="G257" i="17"/>
  <c r="F257" i="17"/>
  <c r="V256" i="17"/>
  <c r="U256" i="17"/>
  <c r="S256" i="17"/>
  <c r="R256" i="17"/>
  <c r="K256" i="17"/>
  <c r="J256" i="17"/>
  <c r="I256" i="17"/>
  <c r="H256" i="17"/>
  <c r="G256" i="17"/>
  <c r="F256" i="17"/>
  <c r="V255" i="17"/>
  <c r="U255" i="17"/>
  <c r="S255" i="17"/>
  <c r="R255" i="17"/>
  <c r="M255" i="17"/>
  <c r="K255" i="17"/>
  <c r="J255" i="17"/>
  <c r="I255" i="17"/>
  <c r="H255" i="17"/>
  <c r="G255" i="17"/>
  <c r="F255" i="17"/>
  <c r="V250" i="17"/>
  <c r="U250" i="17"/>
  <c r="S250" i="17"/>
  <c r="R250" i="17"/>
  <c r="J250" i="17"/>
  <c r="I250" i="17"/>
  <c r="G250" i="17"/>
  <c r="F250" i="17"/>
  <c r="V249" i="17"/>
  <c r="U249" i="17"/>
  <c r="S249" i="17"/>
  <c r="R249" i="17"/>
  <c r="J249" i="17"/>
  <c r="I249" i="17"/>
  <c r="G249" i="17"/>
  <c r="F249" i="17"/>
  <c r="V248" i="17"/>
  <c r="U248" i="17"/>
  <c r="S248" i="17"/>
  <c r="R248" i="17"/>
  <c r="J248" i="17"/>
  <c r="I248" i="17"/>
  <c r="G248" i="17"/>
  <c r="F248" i="17"/>
  <c r="V244" i="17"/>
  <c r="U244" i="17"/>
  <c r="S244" i="17"/>
  <c r="R244" i="17"/>
  <c r="K244" i="17"/>
  <c r="J244" i="17"/>
  <c r="I244" i="17"/>
  <c r="H244" i="17"/>
  <c r="G244" i="17"/>
  <c r="F244" i="17"/>
  <c r="V243" i="17"/>
  <c r="U243" i="17"/>
  <c r="S243" i="17"/>
  <c r="R243" i="17"/>
  <c r="K243" i="17"/>
  <c r="J243" i="17"/>
  <c r="I243" i="17"/>
  <c r="H243" i="17"/>
  <c r="G243" i="17"/>
  <c r="F243" i="17"/>
  <c r="V242" i="17"/>
  <c r="U242" i="17"/>
  <c r="S242" i="17"/>
  <c r="R242" i="17"/>
  <c r="M242" i="17"/>
  <c r="K242" i="17"/>
  <c r="J242" i="17"/>
  <c r="I242" i="17"/>
  <c r="H242" i="17"/>
  <c r="G242" i="17"/>
  <c r="F242" i="17"/>
  <c r="V237" i="17"/>
  <c r="U237" i="17"/>
  <c r="S237" i="17"/>
  <c r="R237" i="17"/>
  <c r="J237" i="17"/>
  <c r="I237" i="17"/>
  <c r="G237" i="17"/>
  <c r="F237" i="17"/>
  <c r="V236" i="17"/>
  <c r="U236" i="17"/>
  <c r="S236" i="17"/>
  <c r="R236" i="17"/>
  <c r="J236" i="17"/>
  <c r="I236" i="17"/>
  <c r="G236" i="17"/>
  <c r="F236" i="17"/>
  <c r="V235" i="17"/>
  <c r="U235" i="17"/>
  <c r="S235" i="17"/>
  <c r="R235" i="17"/>
  <c r="J235" i="17"/>
  <c r="I235" i="17"/>
  <c r="G235" i="17"/>
  <c r="F235" i="17"/>
  <c r="V231" i="17"/>
  <c r="U231" i="17"/>
  <c r="S231" i="17"/>
  <c r="R231" i="17"/>
  <c r="K231" i="17"/>
  <c r="J231" i="17"/>
  <c r="I231" i="17"/>
  <c r="H231" i="17"/>
  <c r="G231" i="17"/>
  <c r="F231" i="17"/>
  <c r="V230" i="17"/>
  <c r="U230" i="17"/>
  <c r="S230" i="17"/>
  <c r="R230" i="17"/>
  <c r="K230" i="17"/>
  <c r="J230" i="17"/>
  <c r="I230" i="17"/>
  <c r="H230" i="17"/>
  <c r="G230" i="17"/>
  <c r="F230" i="17"/>
  <c r="V229" i="17"/>
  <c r="U229" i="17"/>
  <c r="S229" i="17"/>
  <c r="R229" i="17"/>
  <c r="M229" i="17"/>
  <c r="K229" i="17"/>
  <c r="J229" i="17"/>
  <c r="I229" i="17"/>
  <c r="H229" i="17"/>
  <c r="G229" i="17"/>
  <c r="F229" i="17"/>
  <c r="V224" i="17"/>
  <c r="U224" i="17"/>
  <c r="S224" i="17"/>
  <c r="R224" i="17"/>
  <c r="J224" i="17"/>
  <c r="I224" i="17"/>
  <c r="G224" i="17"/>
  <c r="F224" i="17"/>
  <c r="V223" i="17"/>
  <c r="U223" i="17"/>
  <c r="S223" i="17"/>
  <c r="R223" i="17"/>
  <c r="J223" i="17"/>
  <c r="I223" i="17"/>
  <c r="G223" i="17"/>
  <c r="F223" i="17"/>
  <c r="X222" i="17"/>
  <c r="V222" i="17"/>
  <c r="U222" i="17"/>
  <c r="S222" i="17"/>
  <c r="R222" i="17"/>
  <c r="L222" i="17"/>
  <c r="J222" i="17"/>
  <c r="I222" i="17"/>
  <c r="G222" i="17"/>
  <c r="F222" i="17"/>
  <c r="V218" i="17"/>
  <c r="U218" i="17"/>
  <c r="S218" i="17"/>
  <c r="R218" i="17"/>
  <c r="K218" i="17"/>
  <c r="J218" i="17"/>
  <c r="I218" i="17"/>
  <c r="H218" i="17"/>
  <c r="G218" i="17"/>
  <c r="F218" i="17"/>
  <c r="V217" i="17"/>
  <c r="U217" i="17"/>
  <c r="S217" i="17"/>
  <c r="R217" i="17"/>
  <c r="K217" i="17"/>
  <c r="J217" i="17"/>
  <c r="I217" i="17"/>
  <c r="H217" i="17"/>
  <c r="G217" i="17"/>
  <c r="F217" i="17"/>
  <c r="X216" i="17"/>
  <c r="V216" i="17"/>
  <c r="U216" i="17"/>
  <c r="S216" i="17"/>
  <c r="R216" i="17"/>
  <c r="M216" i="17"/>
  <c r="L216" i="17"/>
  <c r="K216" i="17"/>
  <c r="J216" i="17"/>
  <c r="I216" i="17"/>
  <c r="H216" i="17"/>
  <c r="G216" i="17"/>
  <c r="F216" i="17"/>
  <c r="V211" i="17"/>
  <c r="U211" i="17"/>
  <c r="S211" i="17"/>
  <c r="R211" i="17"/>
  <c r="J211" i="17"/>
  <c r="I211" i="17"/>
  <c r="G211" i="17"/>
  <c r="F211" i="17"/>
  <c r="V210" i="17"/>
  <c r="U210" i="17"/>
  <c r="S210" i="17"/>
  <c r="R210" i="17"/>
  <c r="J210" i="17"/>
  <c r="I210" i="17"/>
  <c r="G210" i="17"/>
  <c r="F210" i="17"/>
  <c r="X209" i="17"/>
  <c r="V209" i="17"/>
  <c r="U209" i="17"/>
  <c r="S209" i="17"/>
  <c r="R209" i="17"/>
  <c r="L209" i="17"/>
  <c r="J209" i="17"/>
  <c r="I209" i="17"/>
  <c r="G209" i="17"/>
  <c r="F209" i="17"/>
  <c r="V205" i="17"/>
  <c r="U205" i="17"/>
  <c r="S205" i="17"/>
  <c r="R205" i="17"/>
  <c r="K205" i="17"/>
  <c r="J205" i="17"/>
  <c r="I205" i="17"/>
  <c r="H205" i="17"/>
  <c r="G205" i="17"/>
  <c r="F205" i="17"/>
  <c r="V204" i="17"/>
  <c r="U204" i="17"/>
  <c r="S204" i="17"/>
  <c r="R204" i="17"/>
  <c r="K204" i="17"/>
  <c r="J204" i="17"/>
  <c r="I204" i="17"/>
  <c r="H204" i="17"/>
  <c r="G204" i="17"/>
  <c r="F204" i="17"/>
  <c r="X203" i="17"/>
  <c r="V203" i="17"/>
  <c r="U203" i="17"/>
  <c r="S203" i="17"/>
  <c r="R203" i="17"/>
  <c r="M203" i="17"/>
  <c r="L203" i="17"/>
  <c r="K203" i="17"/>
  <c r="J203" i="17"/>
  <c r="I203" i="17"/>
  <c r="H203" i="17"/>
  <c r="G203" i="17"/>
  <c r="F203" i="17"/>
  <c r="V198" i="17"/>
  <c r="U198" i="17"/>
  <c r="S198" i="17"/>
  <c r="R198" i="17"/>
  <c r="J198" i="17"/>
  <c r="I198" i="17"/>
  <c r="G198" i="17"/>
  <c r="F198" i="17"/>
  <c r="V197" i="17"/>
  <c r="U197" i="17"/>
  <c r="S197" i="17"/>
  <c r="R197" i="17"/>
  <c r="J197" i="17"/>
  <c r="I197" i="17"/>
  <c r="G197" i="17"/>
  <c r="F197" i="17"/>
  <c r="X196" i="17"/>
  <c r="V196" i="17"/>
  <c r="U196" i="17"/>
  <c r="S196" i="17"/>
  <c r="R196" i="17"/>
  <c r="L196" i="17"/>
  <c r="J196" i="17"/>
  <c r="I196" i="17"/>
  <c r="G196" i="17"/>
  <c r="F196" i="17"/>
  <c r="V192" i="17"/>
  <c r="U192" i="17"/>
  <c r="S192" i="17"/>
  <c r="R192" i="17"/>
  <c r="K192" i="17"/>
  <c r="J192" i="17"/>
  <c r="I192" i="17"/>
  <c r="H192" i="17"/>
  <c r="G192" i="17"/>
  <c r="F192" i="17"/>
  <c r="V191" i="17"/>
  <c r="U191" i="17"/>
  <c r="S191" i="17"/>
  <c r="R191" i="17"/>
  <c r="K191" i="17"/>
  <c r="J191" i="17"/>
  <c r="I191" i="17"/>
  <c r="H191" i="17"/>
  <c r="G191" i="17"/>
  <c r="F191" i="17"/>
  <c r="X190" i="17"/>
  <c r="V190" i="17"/>
  <c r="U190" i="17"/>
  <c r="S190" i="17"/>
  <c r="R190" i="17"/>
  <c r="M190" i="17"/>
  <c r="L190" i="17"/>
  <c r="K190" i="17"/>
  <c r="J190" i="17"/>
  <c r="I190" i="17"/>
  <c r="H190" i="17"/>
  <c r="G190" i="17"/>
  <c r="F190" i="17"/>
  <c r="V185" i="17"/>
  <c r="U185" i="17"/>
  <c r="S185" i="17"/>
  <c r="R185" i="17"/>
  <c r="J185" i="17"/>
  <c r="I185" i="17"/>
  <c r="G185" i="17"/>
  <c r="F185" i="17"/>
  <c r="V184" i="17"/>
  <c r="U184" i="17"/>
  <c r="S184" i="17"/>
  <c r="R184" i="17"/>
  <c r="J184" i="17"/>
  <c r="I184" i="17"/>
  <c r="G184" i="17"/>
  <c r="F184" i="17"/>
  <c r="X183" i="17"/>
  <c r="V183" i="17"/>
  <c r="U183" i="17"/>
  <c r="S183" i="17"/>
  <c r="R183" i="17"/>
  <c r="L183" i="17"/>
  <c r="J183" i="17"/>
  <c r="I183" i="17"/>
  <c r="G183" i="17"/>
  <c r="F183" i="17"/>
  <c r="V179" i="17"/>
  <c r="U179" i="17"/>
  <c r="S179" i="17"/>
  <c r="R179" i="17"/>
  <c r="K179" i="17"/>
  <c r="J179" i="17"/>
  <c r="I179" i="17"/>
  <c r="H179" i="17"/>
  <c r="G179" i="17"/>
  <c r="F179" i="17"/>
  <c r="V178" i="17"/>
  <c r="U178" i="17"/>
  <c r="S178" i="17"/>
  <c r="R178" i="17"/>
  <c r="K178" i="17"/>
  <c r="J178" i="17"/>
  <c r="I178" i="17"/>
  <c r="H178" i="17"/>
  <c r="G178" i="17"/>
  <c r="F178" i="17"/>
  <c r="X177" i="17"/>
  <c r="V177" i="17"/>
  <c r="U177" i="17"/>
  <c r="S177" i="17"/>
  <c r="R177" i="17"/>
  <c r="M177" i="17"/>
  <c r="L177" i="17"/>
  <c r="K177" i="17"/>
  <c r="J177" i="17"/>
  <c r="I177" i="17"/>
  <c r="H177" i="17"/>
  <c r="G177" i="17"/>
  <c r="F177" i="17"/>
  <c r="V172" i="17"/>
  <c r="U172" i="17"/>
  <c r="S172" i="17"/>
  <c r="R172" i="17"/>
  <c r="J172" i="17"/>
  <c r="I172" i="17"/>
  <c r="G172" i="17"/>
  <c r="F172" i="17"/>
  <c r="V171" i="17"/>
  <c r="U171" i="17"/>
  <c r="S171" i="17"/>
  <c r="R171" i="17"/>
  <c r="J171" i="17"/>
  <c r="I171" i="17"/>
  <c r="G171" i="17"/>
  <c r="F171" i="17"/>
  <c r="X170" i="17"/>
  <c r="V170" i="17"/>
  <c r="U170" i="17"/>
  <c r="S170" i="17"/>
  <c r="R170" i="17"/>
  <c r="L170" i="17"/>
  <c r="J170" i="17"/>
  <c r="I170" i="17"/>
  <c r="G170" i="17"/>
  <c r="F170" i="17"/>
  <c r="V166" i="17"/>
  <c r="U166" i="17"/>
  <c r="S166" i="17"/>
  <c r="R166" i="17"/>
  <c r="K166" i="17"/>
  <c r="J166" i="17"/>
  <c r="I166" i="17"/>
  <c r="H166" i="17"/>
  <c r="G166" i="17"/>
  <c r="F166" i="17"/>
  <c r="V165" i="17"/>
  <c r="U165" i="17"/>
  <c r="S165" i="17"/>
  <c r="R165" i="17"/>
  <c r="K165" i="17"/>
  <c r="J165" i="17"/>
  <c r="I165" i="17"/>
  <c r="H165" i="17"/>
  <c r="G165" i="17"/>
  <c r="F165" i="17"/>
  <c r="X164" i="17"/>
  <c r="V164" i="17"/>
  <c r="U164" i="17"/>
  <c r="S164" i="17"/>
  <c r="R164" i="17"/>
  <c r="M164" i="17"/>
  <c r="L164" i="17"/>
  <c r="K164" i="17"/>
  <c r="J164" i="17"/>
  <c r="I164" i="17"/>
  <c r="H164" i="17"/>
  <c r="G164" i="17"/>
  <c r="F164" i="17"/>
  <c r="V159" i="17"/>
  <c r="U159" i="17"/>
  <c r="S159" i="17"/>
  <c r="R159" i="17"/>
  <c r="J159" i="17"/>
  <c r="I159" i="17"/>
  <c r="G159" i="17"/>
  <c r="F159" i="17"/>
  <c r="V158" i="17"/>
  <c r="U158" i="17"/>
  <c r="S158" i="17"/>
  <c r="R158" i="17"/>
  <c r="J158" i="17"/>
  <c r="I158" i="17"/>
  <c r="G158" i="17"/>
  <c r="F158" i="17"/>
  <c r="X157" i="17"/>
  <c r="V157" i="17"/>
  <c r="U157" i="17"/>
  <c r="S157" i="17"/>
  <c r="R157" i="17"/>
  <c r="L157" i="17"/>
  <c r="J157" i="17"/>
  <c r="I157" i="17"/>
  <c r="G157" i="17"/>
  <c r="F157" i="17"/>
  <c r="V153" i="17"/>
  <c r="U153" i="17"/>
  <c r="S153" i="17"/>
  <c r="R153" i="17"/>
  <c r="K153" i="17"/>
  <c r="J153" i="17"/>
  <c r="I153" i="17"/>
  <c r="H153" i="17"/>
  <c r="G153" i="17"/>
  <c r="F153" i="17"/>
  <c r="V152" i="17"/>
  <c r="U152" i="17"/>
  <c r="S152" i="17"/>
  <c r="R152" i="17"/>
  <c r="K152" i="17"/>
  <c r="J152" i="17"/>
  <c r="I152" i="17"/>
  <c r="H152" i="17"/>
  <c r="G152" i="17"/>
  <c r="F152" i="17"/>
  <c r="X151" i="17"/>
  <c r="V151" i="17"/>
  <c r="U151" i="17"/>
  <c r="S151" i="17"/>
  <c r="R151" i="17"/>
  <c r="M151" i="17"/>
  <c r="L151" i="17"/>
  <c r="K151" i="17"/>
  <c r="J151" i="17"/>
  <c r="I151" i="17"/>
  <c r="H151" i="17"/>
  <c r="G151" i="17"/>
  <c r="F151" i="17"/>
  <c r="V146" i="17"/>
  <c r="U146" i="17"/>
  <c r="S146" i="17"/>
  <c r="R146" i="17"/>
  <c r="J146" i="17"/>
  <c r="I146" i="17"/>
  <c r="G146" i="17"/>
  <c r="F146" i="17"/>
  <c r="V145" i="17"/>
  <c r="U145" i="17"/>
  <c r="S145" i="17"/>
  <c r="R145" i="17"/>
  <c r="J145" i="17"/>
  <c r="I145" i="17"/>
  <c r="G145" i="17"/>
  <c r="F145" i="17"/>
  <c r="X144" i="17"/>
  <c r="V144" i="17"/>
  <c r="U144" i="17"/>
  <c r="S144" i="17"/>
  <c r="R144" i="17"/>
  <c r="L144" i="17"/>
  <c r="J144" i="17"/>
  <c r="I144" i="17"/>
  <c r="G144" i="17"/>
  <c r="F144" i="17"/>
  <c r="V140" i="17"/>
  <c r="U140" i="17"/>
  <c r="S140" i="17"/>
  <c r="R140" i="17"/>
  <c r="K140" i="17"/>
  <c r="J140" i="17"/>
  <c r="I140" i="17"/>
  <c r="H140" i="17"/>
  <c r="G140" i="17"/>
  <c r="F140" i="17"/>
  <c r="V139" i="17"/>
  <c r="U139" i="17"/>
  <c r="S139" i="17"/>
  <c r="R139" i="17"/>
  <c r="K139" i="17"/>
  <c r="J139" i="17"/>
  <c r="I139" i="17"/>
  <c r="H139" i="17"/>
  <c r="G139" i="17"/>
  <c r="F139" i="17"/>
  <c r="X138" i="17"/>
  <c r="V138" i="17"/>
  <c r="U138" i="17"/>
  <c r="S138" i="17"/>
  <c r="R138" i="17"/>
  <c r="M138" i="17"/>
  <c r="L138" i="17"/>
  <c r="K138" i="17"/>
  <c r="J138" i="17"/>
  <c r="I138" i="17"/>
  <c r="H138" i="17"/>
  <c r="G138" i="17"/>
  <c r="F138" i="17"/>
  <c r="V133" i="17"/>
  <c r="U133" i="17"/>
  <c r="S133" i="17"/>
  <c r="R133" i="17"/>
  <c r="J133" i="17"/>
  <c r="I133" i="17"/>
  <c r="G133" i="17"/>
  <c r="F133" i="17"/>
  <c r="V132" i="17"/>
  <c r="U132" i="17"/>
  <c r="S132" i="17"/>
  <c r="R132" i="17"/>
  <c r="J132" i="17"/>
  <c r="I132" i="17"/>
  <c r="G132" i="17"/>
  <c r="F132" i="17"/>
  <c r="X131" i="17"/>
  <c r="V131" i="17"/>
  <c r="U131" i="17"/>
  <c r="S131" i="17"/>
  <c r="R131" i="17"/>
  <c r="L131" i="17"/>
  <c r="J131" i="17"/>
  <c r="I131" i="17"/>
  <c r="G131" i="17"/>
  <c r="F131" i="17"/>
  <c r="V127" i="17"/>
  <c r="U127" i="17"/>
  <c r="S127" i="17"/>
  <c r="R127" i="17"/>
  <c r="K127" i="17"/>
  <c r="J127" i="17"/>
  <c r="I127" i="17"/>
  <c r="H127" i="17"/>
  <c r="G127" i="17"/>
  <c r="F127" i="17"/>
  <c r="V126" i="17"/>
  <c r="U126" i="17"/>
  <c r="S126" i="17"/>
  <c r="R126" i="17"/>
  <c r="K126" i="17"/>
  <c r="J126" i="17"/>
  <c r="I126" i="17"/>
  <c r="H126" i="17"/>
  <c r="G126" i="17"/>
  <c r="F126" i="17"/>
  <c r="X125" i="17"/>
  <c r="V125" i="17"/>
  <c r="U125" i="17"/>
  <c r="S125" i="17"/>
  <c r="R125" i="17"/>
  <c r="M125" i="17"/>
  <c r="L125" i="17"/>
  <c r="K125" i="17"/>
  <c r="J125" i="17"/>
  <c r="I125" i="17"/>
  <c r="H125" i="17"/>
  <c r="G125" i="17"/>
  <c r="F125" i="17"/>
  <c r="V120" i="17"/>
  <c r="U120" i="17"/>
  <c r="S120" i="17"/>
  <c r="R120" i="17"/>
  <c r="J120" i="17"/>
  <c r="I120" i="17"/>
  <c r="G120" i="17"/>
  <c r="F120" i="17"/>
  <c r="V119" i="17"/>
  <c r="U119" i="17"/>
  <c r="S119" i="17"/>
  <c r="R119" i="17"/>
  <c r="J119" i="17"/>
  <c r="I119" i="17"/>
  <c r="G119" i="17"/>
  <c r="F119" i="17"/>
  <c r="X118" i="17"/>
  <c r="V118" i="17"/>
  <c r="U118" i="17"/>
  <c r="S118" i="17"/>
  <c r="R118" i="17"/>
  <c r="L118" i="17"/>
  <c r="J118" i="17"/>
  <c r="I118" i="17"/>
  <c r="G118" i="17"/>
  <c r="F118" i="17"/>
  <c r="V114" i="17"/>
  <c r="U114" i="17"/>
  <c r="S114" i="17"/>
  <c r="R114" i="17"/>
  <c r="K114" i="17"/>
  <c r="J114" i="17"/>
  <c r="I114" i="17"/>
  <c r="H114" i="17"/>
  <c r="G114" i="17"/>
  <c r="F114" i="17"/>
  <c r="V113" i="17"/>
  <c r="U113" i="17"/>
  <c r="S113" i="17"/>
  <c r="R113" i="17"/>
  <c r="K113" i="17"/>
  <c r="J113" i="17"/>
  <c r="I113" i="17"/>
  <c r="H113" i="17"/>
  <c r="G113" i="17"/>
  <c r="F113" i="17"/>
  <c r="X112" i="17"/>
  <c r="V112" i="17"/>
  <c r="U112" i="17"/>
  <c r="S112" i="17"/>
  <c r="R112" i="17"/>
  <c r="M112" i="17"/>
  <c r="L112" i="17"/>
  <c r="K112" i="17"/>
  <c r="J112" i="17"/>
  <c r="I112" i="17"/>
  <c r="H112" i="17"/>
  <c r="G112" i="17"/>
  <c r="F112" i="17"/>
  <c r="V107" i="17"/>
  <c r="U107" i="17"/>
  <c r="S107" i="17"/>
  <c r="R107" i="17"/>
  <c r="J107" i="17"/>
  <c r="I107" i="17"/>
  <c r="G107" i="17"/>
  <c r="F107" i="17"/>
  <c r="V106" i="17"/>
  <c r="U106" i="17"/>
  <c r="S106" i="17"/>
  <c r="R106" i="17"/>
  <c r="J106" i="17"/>
  <c r="I106" i="17"/>
  <c r="G106" i="17"/>
  <c r="F106" i="17"/>
  <c r="X105" i="17"/>
  <c r="V105" i="17"/>
  <c r="U105" i="17"/>
  <c r="S105" i="17"/>
  <c r="R105" i="17"/>
  <c r="L105" i="17"/>
  <c r="J105" i="17"/>
  <c r="I105" i="17"/>
  <c r="G105" i="17"/>
  <c r="F105" i="17"/>
  <c r="V101" i="17"/>
  <c r="U101" i="17"/>
  <c r="S101" i="17"/>
  <c r="R101" i="17"/>
  <c r="K101" i="17"/>
  <c r="J101" i="17"/>
  <c r="I101" i="17"/>
  <c r="H101" i="17"/>
  <c r="G101" i="17"/>
  <c r="F101" i="17"/>
  <c r="V100" i="17"/>
  <c r="U100" i="17"/>
  <c r="S100" i="17"/>
  <c r="R100" i="17"/>
  <c r="K100" i="17"/>
  <c r="J100" i="17"/>
  <c r="I100" i="17"/>
  <c r="H100" i="17"/>
  <c r="G100" i="17"/>
  <c r="F100" i="17"/>
  <c r="X99" i="17"/>
  <c r="V99" i="17"/>
  <c r="U99" i="17"/>
  <c r="S99" i="17"/>
  <c r="R99" i="17"/>
  <c r="M99" i="17"/>
  <c r="L99" i="17"/>
  <c r="K99" i="17"/>
  <c r="J99" i="17"/>
  <c r="I99" i="17"/>
  <c r="H99" i="17"/>
  <c r="G99" i="17"/>
  <c r="F99" i="17"/>
  <c r="V94" i="17"/>
  <c r="U94" i="17"/>
  <c r="S94" i="17"/>
  <c r="R94" i="17"/>
  <c r="J94" i="17"/>
  <c r="I94" i="17"/>
  <c r="G94" i="17"/>
  <c r="F94" i="17"/>
  <c r="V93" i="17"/>
  <c r="U93" i="17"/>
  <c r="S93" i="17"/>
  <c r="R93" i="17"/>
  <c r="J93" i="17"/>
  <c r="I93" i="17"/>
  <c r="G93" i="17"/>
  <c r="F93" i="17"/>
  <c r="X92" i="17"/>
  <c r="V92" i="17"/>
  <c r="U92" i="17"/>
  <c r="S92" i="17"/>
  <c r="R92" i="17"/>
  <c r="L92" i="17"/>
  <c r="J92" i="17"/>
  <c r="I92" i="17"/>
  <c r="G92" i="17"/>
  <c r="F92" i="17"/>
  <c r="V88" i="17"/>
  <c r="U88" i="17"/>
  <c r="S88" i="17"/>
  <c r="R88" i="17"/>
  <c r="K88" i="17"/>
  <c r="J88" i="17"/>
  <c r="I88" i="17"/>
  <c r="H88" i="17"/>
  <c r="G88" i="17"/>
  <c r="F88" i="17"/>
  <c r="V87" i="17"/>
  <c r="U87" i="17"/>
  <c r="S87" i="17"/>
  <c r="R87" i="17"/>
  <c r="K87" i="17"/>
  <c r="J87" i="17"/>
  <c r="I87" i="17"/>
  <c r="H87" i="17"/>
  <c r="G87" i="17"/>
  <c r="F87" i="17"/>
  <c r="X86" i="17"/>
  <c r="V86" i="17"/>
  <c r="U86" i="17"/>
  <c r="S86" i="17"/>
  <c r="R86" i="17"/>
  <c r="M86" i="17"/>
  <c r="L86" i="17"/>
  <c r="K86" i="17"/>
  <c r="J86" i="17"/>
  <c r="I86" i="17"/>
  <c r="H86" i="17"/>
  <c r="G86" i="17"/>
  <c r="F86" i="17"/>
  <c r="V81" i="17"/>
  <c r="U81" i="17"/>
  <c r="S81" i="17"/>
  <c r="R81" i="17"/>
  <c r="J81" i="17"/>
  <c r="I81" i="17"/>
  <c r="G81" i="17"/>
  <c r="F81" i="17"/>
  <c r="V80" i="17"/>
  <c r="U80" i="17"/>
  <c r="S80" i="17"/>
  <c r="R80" i="17"/>
  <c r="J80" i="17"/>
  <c r="I80" i="17"/>
  <c r="G80" i="17"/>
  <c r="F80" i="17"/>
  <c r="X79" i="17"/>
  <c r="V79" i="17"/>
  <c r="U79" i="17"/>
  <c r="S79" i="17"/>
  <c r="R79" i="17"/>
  <c r="L79" i="17"/>
  <c r="J79" i="17"/>
  <c r="I79" i="17"/>
  <c r="G79" i="17"/>
  <c r="F79" i="17"/>
  <c r="V75" i="17"/>
  <c r="U75" i="17"/>
  <c r="S75" i="17"/>
  <c r="R75" i="17"/>
  <c r="K75" i="17"/>
  <c r="J75" i="17"/>
  <c r="I75" i="17"/>
  <c r="H75" i="17"/>
  <c r="G75" i="17"/>
  <c r="F75" i="17"/>
  <c r="V74" i="17"/>
  <c r="U74" i="17"/>
  <c r="S74" i="17"/>
  <c r="R74" i="17"/>
  <c r="K74" i="17"/>
  <c r="J74" i="17"/>
  <c r="I74" i="17"/>
  <c r="H74" i="17"/>
  <c r="G74" i="17"/>
  <c r="F74" i="17"/>
  <c r="X73" i="17"/>
  <c r="V73" i="17"/>
  <c r="U73" i="17"/>
  <c r="S73" i="17"/>
  <c r="R73" i="17"/>
  <c r="M73" i="17"/>
  <c r="L73" i="17"/>
  <c r="K73" i="17"/>
  <c r="J73" i="17"/>
  <c r="I73" i="17"/>
  <c r="H73" i="17"/>
  <c r="G73" i="17"/>
  <c r="F73" i="17"/>
  <c r="V263" i="16"/>
  <c r="U263" i="16"/>
  <c r="S263" i="16"/>
  <c r="R263" i="16"/>
  <c r="J263" i="16"/>
  <c r="I263" i="16"/>
  <c r="G263" i="16"/>
  <c r="F263" i="16"/>
  <c r="V262" i="16"/>
  <c r="U262" i="16"/>
  <c r="S262" i="16"/>
  <c r="R262" i="16"/>
  <c r="J262" i="16"/>
  <c r="I262" i="16"/>
  <c r="G262" i="16"/>
  <c r="F262" i="16"/>
  <c r="X261" i="16"/>
  <c r="V261" i="16"/>
  <c r="U261" i="16"/>
  <c r="S261" i="16"/>
  <c r="R261" i="16"/>
  <c r="L261" i="16"/>
  <c r="J261" i="16"/>
  <c r="I261" i="16"/>
  <c r="G261" i="16"/>
  <c r="F261" i="16"/>
  <c r="V257" i="16"/>
  <c r="U257" i="16"/>
  <c r="S257" i="16"/>
  <c r="R257" i="16"/>
  <c r="K257" i="16"/>
  <c r="J257" i="16"/>
  <c r="I257" i="16"/>
  <c r="H257" i="16"/>
  <c r="G257" i="16"/>
  <c r="F257" i="16"/>
  <c r="V256" i="16"/>
  <c r="U256" i="16"/>
  <c r="S256" i="16"/>
  <c r="R256" i="16"/>
  <c r="K256" i="16"/>
  <c r="J256" i="16"/>
  <c r="I256" i="16"/>
  <c r="H256" i="16"/>
  <c r="G256" i="16"/>
  <c r="F256" i="16"/>
  <c r="X255" i="16"/>
  <c r="V255" i="16"/>
  <c r="U255" i="16"/>
  <c r="S255" i="16"/>
  <c r="R255" i="16"/>
  <c r="M255" i="16"/>
  <c r="L255" i="16"/>
  <c r="K255" i="16"/>
  <c r="J255" i="16"/>
  <c r="I255" i="16"/>
  <c r="H255" i="16"/>
  <c r="G255" i="16"/>
  <c r="F255" i="16"/>
  <c r="V250" i="16"/>
  <c r="U250" i="16"/>
  <c r="S250" i="16"/>
  <c r="R250" i="16"/>
  <c r="J250" i="16"/>
  <c r="I250" i="16"/>
  <c r="G250" i="16"/>
  <c r="F250" i="16"/>
  <c r="V249" i="16"/>
  <c r="U249" i="16"/>
  <c r="S249" i="16"/>
  <c r="R249" i="16"/>
  <c r="J249" i="16"/>
  <c r="I249" i="16"/>
  <c r="G249" i="16"/>
  <c r="F249" i="16"/>
  <c r="X248" i="16"/>
  <c r="V248" i="16"/>
  <c r="U248" i="16"/>
  <c r="S248" i="16"/>
  <c r="R248" i="16"/>
  <c r="L248" i="16"/>
  <c r="J248" i="16"/>
  <c r="I248" i="16"/>
  <c r="G248" i="16"/>
  <c r="F248" i="16"/>
  <c r="V244" i="16"/>
  <c r="U244" i="16"/>
  <c r="S244" i="16"/>
  <c r="R244" i="16"/>
  <c r="K244" i="16"/>
  <c r="J244" i="16"/>
  <c r="I244" i="16"/>
  <c r="H244" i="16"/>
  <c r="G244" i="16"/>
  <c r="F244" i="16"/>
  <c r="V243" i="16"/>
  <c r="U243" i="16"/>
  <c r="S243" i="16"/>
  <c r="R243" i="16"/>
  <c r="K243" i="16"/>
  <c r="J243" i="16"/>
  <c r="I243" i="16"/>
  <c r="H243" i="16"/>
  <c r="G243" i="16"/>
  <c r="F243" i="16"/>
  <c r="X242" i="16"/>
  <c r="V242" i="16"/>
  <c r="U242" i="16"/>
  <c r="S242" i="16"/>
  <c r="R242" i="16"/>
  <c r="M242" i="16"/>
  <c r="L242" i="16"/>
  <c r="K242" i="16"/>
  <c r="J242" i="16"/>
  <c r="I242" i="16"/>
  <c r="H242" i="16"/>
  <c r="G242" i="16"/>
  <c r="F242" i="16"/>
  <c r="V237" i="16"/>
  <c r="U237" i="16"/>
  <c r="S237" i="16"/>
  <c r="R237" i="16"/>
  <c r="J237" i="16"/>
  <c r="I237" i="16"/>
  <c r="G237" i="16"/>
  <c r="F237" i="16"/>
  <c r="V236" i="16"/>
  <c r="U236" i="16"/>
  <c r="S236" i="16"/>
  <c r="R236" i="16"/>
  <c r="J236" i="16"/>
  <c r="I236" i="16"/>
  <c r="G236" i="16"/>
  <c r="F236" i="16"/>
  <c r="X235" i="16"/>
  <c r="V235" i="16"/>
  <c r="U235" i="16"/>
  <c r="S235" i="16"/>
  <c r="R235" i="16"/>
  <c r="L235" i="16"/>
  <c r="J235" i="16"/>
  <c r="I235" i="16"/>
  <c r="G235" i="16"/>
  <c r="F235" i="16"/>
  <c r="V231" i="16"/>
  <c r="U231" i="16"/>
  <c r="S231" i="16"/>
  <c r="R231" i="16"/>
  <c r="K231" i="16"/>
  <c r="J231" i="16"/>
  <c r="I231" i="16"/>
  <c r="H231" i="16"/>
  <c r="G231" i="16"/>
  <c r="F231" i="16"/>
  <c r="V230" i="16"/>
  <c r="U230" i="16"/>
  <c r="S230" i="16"/>
  <c r="R230" i="16"/>
  <c r="K230" i="16"/>
  <c r="J230" i="16"/>
  <c r="I230" i="16"/>
  <c r="H230" i="16"/>
  <c r="G230" i="16"/>
  <c r="F230" i="16"/>
  <c r="X229" i="16"/>
  <c r="V229" i="16"/>
  <c r="U229" i="16"/>
  <c r="S229" i="16"/>
  <c r="R229" i="16"/>
  <c r="M229" i="16"/>
  <c r="L229" i="16"/>
  <c r="K229" i="16"/>
  <c r="J229" i="16"/>
  <c r="I229" i="16"/>
  <c r="H229" i="16"/>
  <c r="G229" i="16"/>
  <c r="F229" i="16"/>
  <c r="V224" i="16"/>
  <c r="U224" i="16"/>
  <c r="S224" i="16"/>
  <c r="R224" i="16"/>
  <c r="J224" i="16"/>
  <c r="I224" i="16"/>
  <c r="G224" i="16"/>
  <c r="F224" i="16"/>
  <c r="V223" i="16"/>
  <c r="U223" i="16"/>
  <c r="S223" i="16"/>
  <c r="R223" i="16"/>
  <c r="J223" i="16"/>
  <c r="I223" i="16"/>
  <c r="G223" i="16"/>
  <c r="F223" i="16"/>
  <c r="X222" i="16"/>
  <c r="V222" i="16"/>
  <c r="U222" i="16"/>
  <c r="S222" i="16"/>
  <c r="R222" i="16"/>
  <c r="L222" i="16"/>
  <c r="J222" i="16"/>
  <c r="I222" i="16"/>
  <c r="G222" i="16"/>
  <c r="F222" i="16"/>
  <c r="V218" i="16"/>
  <c r="U218" i="16"/>
  <c r="S218" i="16"/>
  <c r="R218" i="16"/>
  <c r="K218" i="16"/>
  <c r="J218" i="16"/>
  <c r="I218" i="16"/>
  <c r="H218" i="16"/>
  <c r="G218" i="16"/>
  <c r="F218" i="16"/>
  <c r="V217" i="16"/>
  <c r="U217" i="16"/>
  <c r="S217" i="16"/>
  <c r="R217" i="16"/>
  <c r="K217" i="16"/>
  <c r="J217" i="16"/>
  <c r="I217" i="16"/>
  <c r="H217" i="16"/>
  <c r="G217" i="16"/>
  <c r="F217" i="16"/>
  <c r="X216" i="16"/>
  <c r="V216" i="16"/>
  <c r="U216" i="16"/>
  <c r="S216" i="16"/>
  <c r="R216" i="16"/>
  <c r="M216" i="16"/>
  <c r="L216" i="16"/>
  <c r="K216" i="16"/>
  <c r="J216" i="16"/>
  <c r="I216" i="16"/>
  <c r="H216" i="16"/>
  <c r="G216" i="16"/>
  <c r="F216" i="16"/>
  <c r="V211" i="16"/>
  <c r="U211" i="16"/>
  <c r="S211" i="16"/>
  <c r="R211" i="16"/>
  <c r="J211" i="16"/>
  <c r="I211" i="16"/>
  <c r="G211" i="16"/>
  <c r="F211" i="16"/>
  <c r="V210" i="16"/>
  <c r="U210" i="16"/>
  <c r="S210" i="16"/>
  <c r="R210" i="16"/>
  <c r="J210" i="16"/>
  <c r="I210" i="16"/>
  <c r="G210" i="16"/>
  <c r="F210" i="16"/>
  <c r="X209" i="16"/>
  <c r="V209" i="16"/>
  <c r="U209" i="16"/>
  <c r="S209" i="16"/>
  <c r="R209" i="16"/>
  <c r="L209" i="16"/>
  <c r="J209" i="16"/>
  <c r="I209" i="16"/>
  <c r="G209" i="16"/>
  <c r="F209" i="16"/>
  <c r="V205" i="16"/>
  <c r="U205" i="16"/>
  <c r="S205" i="16"/>
  <c r="R205" i="16"/>
  <c r="K205" i="16"/>
  <c r="J205" i="16"/>
  <c r="I205" i="16"/>
  <c r="H205" i="16"/>
  <c r="G205" i="16"/>
  <c r="F205" i="16"/>
  <c r="V204" i="16"/>
  <c r="U204" i="16"/>
  <c r="S204" i="16"/>
  <c r="R204" i="16"/>
  <c r="K204" i="16"/>
  <c r="J204" i="16"/>
  <c r="I204" i="16"/>
  <c r="H204" i="16"/>
  <c r="G204" i="16"/>
  <c r="F204" i="16"/>
  <c r="X203" i="16"/>
  <c r="V203" i="16"/>
  <c r="U203" i="16"/>
  <c r="S203" i="16"/>
  <c r="R203" i="16"/>
  <c r="M203" i="16"/>
  <c r="L203" i="16"/>
  <c r="K203" i="16"/>
  <c r="J203" i="16"/>
  <c r="I203" i="16"/>
  <c r="H203" i="16"/>
  <c r="G203" i="16"/>
  <c r="F203" i="16"/>
  <c r="V198" i="16"/>
  <c r="U198" i="16"/>
  <c r="S198" i="16"/>
  <c r="R198" i="16"/>
  <c r="J198" i="16"/>
  <c r="I198" i="16"/>
  <c r="G198" i="16"/>
  <c r="F198" i="16"/>
  <c r="V197" i="16"/>
  <c r="U197" i="16"/>
  <c r="S197" i="16"/>
  <c r="R197" i="16"/>
  <c r="J197" i="16"/>
  <c r="I197" i="16"/>
  <c r="G197" i="16"/>
  <c r="F197" i="16"/>
  <c r="X196" i="16"/>
  <c r="V196" i="16"/>
  <c r="U196" i="16"/>
  <c r="S196" i="16"/>
  <c r="R196" i="16"/>
  <c r="L196" i="16"/>
  <c r="J196" i="16"/>
  <c r="I196" i="16"/>
  <c r="G196" i="16"/>
  <c r="F196" i="16"/>
  <c r="V192" i="16"/>
  <c r="U192" i="16"/>
  <c r="S192" i="16"/>
  <c r="R192" i="16"/>
  <c r="K192" i="16"/>
  <c r="J192" i="16"/>
  <c r="I192" i="16"/>
  <c r="H192" i="16"/>
  <c r="G192" i="16"/>
  <c r="F192" i="16"/>
  <c r="V191" i="16"/>
  <c r="U191" i="16"/>
  <c r="S191" i="16"/>
  <c r="R191" i="16"/>
  <c r="K191" i="16"/>
  <c r="J191" i="16"/>
  <c r="I191" i="16"/>
  <c r="H191" i="16"/>
  <c r="G191" i="16"/>
  <c r="F191" i="16"/>
  <c r="X190" i="16"/>
  <c r="V190" i="16"/>
  <c r="U190" i="16"/>
  <c r="S190" i="16"/>
  <c r="R190" i="16"/>
  <c r="M190" i="16"/>
  <c r="L190" i="16"/>
  <c r="K190" i="16"/>
  <c r="J190" i="16"/>
  <c r="I190" i="16"/>
  <c r="H190" i="16"/>
  <c r="G190" i="16"/>
  <c r="F190" i="16"/>
  <c r="V185" i="16"/>
  <c r="U185" i="16"/>
  <c r="S185" i="16"/>
  <c r="R185" i="16"/>
  <c r="J185" i="16"/>
  <c r="I185" i="16"/>
  <c r="G185" i="16"/>
  <c r="F185" i="16"/>
  <c r="V184" i="16"/>
  <c r="U184" i="16"/>
  <c r="S184" i="16"/>
  <c r="R184" i="16"/>
  <c r="J184" i="16"/>
  <c r="I184" i="16"/>
  <c r="G184" i="16"/>
  <c r="F184" i="16"/>
  <c r="X183" i="16"/>
  <c r="V183" i="16"/>
  <c r="U183" i="16"/>
  <c r="S183" i="16"/>
  <c r="R183" i="16"/>
  <c r="L183" i="16"/>
  <c r="J183" i="16"/>
  <c r="I183" i="16"/>
  <c r="G183" i="16"/>
  <c r="F183" i="16"/>
  <c r="V179" i="16"/>
  <c r="U179" i="16"/>
  <c r="S179" i="16"/>
  <c r="R179" i="16"/>
  <c r="K179" i="16"/>
  <c r="J179" i="16"/>
  <c r="I179" i="16"/>
  <c r="H179" i="16"/>
  <c r="G179" i="16"/>
  <c r="F179" i="16"/>
  <c r="V178" i="16"/>
  <c r="U178" i="16"/>
  <c r="S178" i="16"/>
  <c r="R178" i="16"/>
  <c r="K178" i="16"/>
  <c r="J178" i="16"/>
  <c r="I178" i="16"/>
  <c r="H178" i="16"/>
  <c r="G178" i="16"/>
  <c r="F178" i="16"/>
  <c r="X177" i="16"/>
  <c r="V177" i="16"/>
  <c r="U177" i="16"/>
  <c r="S177" i="16"/>
  <c r="R177" i="16"/>
  <c r="M177" i="16"/>
  <c r="L177" i="16"/>
  <c r="K177" i="16"/>
  <c r="J177" i="16"/>
  <c r="I177" i="16"/>
  <c r="H177" i="16"/>
  <c r="G177" i="16"/>
  <c r="F177" i="16"/>
  <c r="V172" i="16"/>
  <c r="U172" i="16"/>
  <c r="S172" i="16"/>
  <c r="R172" i="16"/>
  <c r="J172" i="16"/>
  <c r="I172" i="16"/>
  <c r="G172" i="16"/>
  <c r="F172" i="16"/>
  <c r="V171" i="16"/>
  <c r="U171" i="16"/>
  <c r="S171" i="16"/>
  <c r="R171" i="16"/>
  <c r="J171" i="16"/>
  <c r="I171" i="16"/>
  <c r="G171" i="16"/>
  <c r="F171" i="16"/>
  <c r="X170" i="16"/>
  <c r="V170" i="16"/>
  <c r="U170" i="16"/>
  <c r="S170" i="16"/>
  <c r="R170" i="16"/>
  <c r="L170" i="16"/>
  <c r="J170" i="16"/>
  <c r="I170" i="16"/>
  <c r="G170" i="16"/>
  <c r="F170" i="16"/>
  <c r="V166" i="16"/>
  <c r="U166" i="16"/>
  <c r="S166" i="16"/>
  <c r="R166" i="16"/>
  <c r="K166" i="16"/>
  <c r="J166" i="16"/>
  <c r="I166" i="16"/>
  <c r="H166" i="16"/>
  <c r="G166" i="16"/>
  <c r="F166" i="16"/>
  <c r="V165" i="16"/>
  <c r="U165" i="16"/>
  <c r="S165" i="16"/>
  <c r="R165" i="16"/>
  <c r="K165" i="16"/>
  <c r="J165" i="16"/>
  <c r="I165" i="16"/>
  <c r="H165" i="16"/>
  <c r="G165" i="16"/>
  <c r="F165" i="16"/>
  <c r="X164" i="16"/>
  <c r="V164" i="16"/>
  <c r="U164" i="16"/>
  <c r="S164" i="16"/>
  <c r="R164" i="16"/>
  <c r="M164" i="16"/>
  <c r="L164" i="16"/>
  <c r="K164" i="16"/>
  <c r="J164" i="16"/>
  <c r="I164" i="16"/>
  <c r="H164" i="16"/>
  <c r="G164" i="16"/>
  <c r="F164" i="16"/>
  <c r="V159" i="16"/>
  <c r="U159" i="16"/>
  <c r="S159" i="16"/>
  <c r="R159" i="16"/>
  <c r="J159" i="16"/>
  <c r="I159" i="16"/>
  <c r="G159" i="16"/>
  <c r="F159" i="16"/>
  <c r="V158" i="16"/>
  <c r="U158" i="16"/>
  <c r="S158" i="16"/>
  <c r="R158" i="16"/>
  <c r="J158" i="16"/>
  <c r="I158" i="16"/>
  <c r="G158" i="16"/>
  <c r="F158" i="16"/>
  <c r="X157" i="16"/>
  <c r="V157" i="16"/>
  <c r="U157" i="16"/>
  <c r="S157" i="16"/>
  <c r="R157" i="16"/>
  <c r="L157" i="16"/>
  <c r="J157" i="16"/>
  <c r="I157" i="16"/>
  <c r="G157" i="16"/>
  <c r="F157" i="16"/>
  <c r="V153" i="16"/>
  <c r="U153" i="16"/>
  <c r="S153" i="16"/>
  <c r="R153" i="16"/>
  <c r="K153" i="16"/>
  <c r="J153" i="16"/>
  <c r="I153" i="16"/>
  <c r="H153" i="16"/>
  <c r="G153" i="16"/>
  <c r="F153" i="16"/>
  <c r="V152" i="16"/>
  <c r="U152" i="16"/>
  <c r="S152" i="16"/>
  <c r="R152" i="16"/>
  <c r="K152" i="16"/>
  <c r="J152" i="16"/>
  <c r="I152" i="16"/>
  <c r="H152" i="16"/>
  <c r="G152" i="16"/>
  <c r="F152" i="16"/>
  <c r="X151" i="16"/>
  <c r="V151" i="16"/>
  <c r="U151" i="16"/>
  <c r="S151" i="16"/>
  <c r="R151" i="16"/>
  <c r="M151" i="16"/>
  <c r="L151" i="16"/>
  <c r="K151" i="16"/>
  <c r="J151" i="16"/>
  <c r="I151" i="16"/>
  <c r="H151" i="16"/>
  <c r="G151" i="16"/>
  <c r="F151" i="16"/>
  <c r="V146" i="16"/>
  <c r="U146" i="16"/>
  <c r="S146" i="16"/>
  <c r="R146" i="16"/>
  <c r="J146" i="16"/>
  <c r="I146" i="16"/>
  <c r="G146" i="16"/>
  <c r="F146" i="16"/>
  <c r="V145" i="16"/>
  <c r="U145" i="16"/>
  <c r="S145" i="16"/>
  <c r="R145" i="16"/>
  <c r="J145" i="16"/>
  <c r="I145" i="16"/>
  <c r="G145" i="16"/>
  <c r="F145" i="16"/>
  <c r="X144" i="16"/>
  <c r="V144" i="16"/>
  <c r="U144" i="16"/>
  <c r="S144" i="16"/>
  <c r="R144" i="16"/>
  <c r="L144" i="16"/>
  <c r="J144" i="16"/>
  <c r="I144" i="16"/>
  <c r="G144" i="16"/>
  <c r="F144" i="16"/>
  <c r="V140" i="16"/>
  <c r="U140" i="16"/>
  <c r="S140" i="16"/>
  <c r="R140" i="16"/>
  <c r="K140" i="16"/>
  <c r="J140" i="16"/>
  <c r="I140" i="16"/>
  <c r="H140" i="16"/>
  <c r="G140" i="16"/>
  <c r="F140" i="16"/>
  <c r="V139" i="16"/>
  <c r="U139" i="16"/>
  <c r="S139" i="16"/>
  <c r="R139" i="16"/>
  <c r="K139" i="16"/>
  <c r="J139" i="16"/>
  <c r="I139" i="16"/>
  <c r="H139" i="16"/>
  <c r="G139" i="16"/>
  <c r="F139" i="16"/>
  <c r="X138" i="16"/>
  <c r="V138" i="16"/>
  <c r="U138" i="16"/>
  <c r="S138" i="16"/>
  <c r="R138" i="16"/>
  <c r="M138" i="16"/>
  <c r="L138" i="16"/>
  <c r="K138" i="16"/>
  <c r="J138" i="16"/>
  <c r="I138" i="16"/>
  <c r="H138" i="16"/>
  <c r="G138" i="16"/>
  <c r="F138" i="16"/>
  <c r="V133" i="16"/>
  <c r="U133" i="16"/>
  <c r="S133" i="16"/>
  <c r="R133" i="16"/>
  <c r="J133" i="16"/>
  <c r="I133" i="16"/>
  <c r="G133" i="16"/>
  <c r="F133" i="16"/>
  <c r="V132" i="16"/>
  <c r="U132" i="16"/>
  <c r="S132" i="16"/>
  <c r="R132" i="16"/>
  <c r="J132" i="16"/>
  <c r="I132" i="16"/>
  <c r="G132" i="16"/>
  <c r="F132" i="16"/>
  <c r="X131" i="16"/>
  <c r="V131" i="16"/>
  <c r="U131" i="16"/>
  <c r="S131" i="16"/>
  <c r="R131" i="16"/>
  <c r="L131" i="16"/>
  <c r="J131" i="16"/>
  <c r="I131" i="16"/>
  <c r="G131" i="16"/>
  <c r="F131" i="16"/>
  <c r="V127" i="16"/>
  <c r="U127" i="16"/>
  <c r="S127" i="16"/>
  <c r="R127" i="16"/>
  <c r="K127" i="16"/>
  <c r="J127" i="16"/>
  <c r="I127" i="16"/>
  <c r="H127" i="16"/>
  <c r="G127" i="16"/>
  <c r="F127" i="16"/>
  <c r="V126" i="16"/>
  <c r="U126" i="16"/>
  <c r="S126" i="16"/>
  <c r="R126" i="16"/>
  <c r="K126" i="16"/>
  <c r="J126" i="16"/>
  <c r="I126" i="16"/>
  <c r="H126" i="16"/>
  <c r="G126" i="16"/>
  <c r="F126" i="16"/>
  <c r="X125" i="16"/>
  <c r="V125" i="16"/>
  <c r="U125" i="16"/>
  <c r="S125" i="16"/>
  <c r="R125" i="16"/>
  <c r="M125" i="16"/>
  <c r="L125" i="16"/>
  <c r="K125" i="16"/>
  <c r="J125" i="16"/>
  <c r="I125" i="16"/>
  <c r="H125" i="16"/>
  <c r="G125" i="16"/>
  <c r="F125" i="16"/>
  <c r="V120" i="16"/>
  <c r="U120" i="16"/>
  <c r="S120" i="16"/>
  <c r="R120" i="16"/>
  <c r="J120" i="16"/>
  <c r="I120" i="16"/>
  <c r="G120" i="16"/>
  <c r="F120" i="16"/>
  <c r="V119" i="16"/>
  <c r="U119" i="16"/>
  <c r="S119" i="16"/>
  <c r="R119" i="16"/>
  <c r="J119" i="16"/>
  <c r="I119" i="16"/>
  <c r="G119" i="16"/>
  <c r="F119" i="16"/>
  <c r="X118" i="16"/>
  <c r="V118" i="16"/>
  <c r="U118" i="16"/>
  <c r="S118" i="16"/>
  <c r="R118" i="16"/>
  <c r="L118" i="16"/>
  <c r="J118" i="16"/>
  <c r="I118" i="16"/>
  <c r="G118" i="16"/>
  <c r="F118" i="16"/>
  <c r="V114" i="16"/>
  <c r="U114" i="16"/>
  <c r="S114" i="16"/>
  <c r="R114" i="16"/>
  <c r="K114" i="16"/>
  <c r="J114" i="16"/>
  <c r="I114" i="16"/>
  <c r="H114" i="16"/>
  <c r="G114" i="16"/>
  <c r="F114" i="16"/>
  <c r="V113" i="16"/>
  <c r="U113" i="16"/>
  <c r="S113" i="16"/>
  <c r="R113" i="16"/>
  <c r="K113" i="16"/>
  <c r="J113" i="16"/>
  <c r="I113" i="16"/>
  <c r="H113" i="16"/>
  <c r="G113" i="16"/>
  <c r="F113" i="16"/>
  <c r="X112" i="16"/>
  <c r="V112" i="16"/>
  <c r="U112" i="16"/>
  <c r="S112" i="16"/>
  <c r="R112" i="16"/>
  <c r="M112" i="16"/>
  <c r="L112" i="16"/>
  <c r="K112" i="16"/>
  <c r="J112" i="16"/>
  <c r="I112" i="16"/>
  <c r="H112" i="16"/>
  <c r="G112" i="16"/>
  <c r="F112" i="16"/>
  <c r="V107" i="16"/>
  <c r="U107" i="16"/>
  <c r="S107" i="16"/>
  <c r="R107" i="16"/>
  <c r="J107" i="16"/>
  <c r="I107" i="16"/>
  <c r="G107" i="16"/>
  <c r="F107" i="16"/>
  <c r="V106" i="16"/>
  <c r="U106" i="16"/>
  <c r="S106" i="16"/>
  <c r="R106" i="16"/>
  <c r="J106" i="16"/>
  <c r="I106" i="16"/>
  <c r="G106" i="16"/>
  <c r="F106" i="16"/>
  <c r="X105" i="16"/>
  <c r="V105" i="16"/>
  <c r="U105" i="16"/>
  <c r="S105" i="16"/>
  <c r="R105" i="16"/>
  <c r="L105" i="16"/>
  <c r="J105" i="16"/>
  <c r="I105" i="16"/>
  <c r="G105" i="16"/>
  <c r="F105" i="16"/>
  <c r="V101" i="16"/>
  <c r="U101" i="16"/>
  <c r="S101" i="16"/>
  <c r="R101" i="16"/>
  <c r="K101" i="16"/>
  <c r="J101" i="16"/>
  <c r="I101" i="16"/>
  <c r="H101" i="16"/>
  <c r="G101" i="16"/>
  <c r="F101" i="16"/>
  <c r="V100" i="16"/>
  <c r="U100" i="16"/>
  <c r="S100" i="16"/>
  <c r="R100" i="16"/>
  <c r="K100" i="16"/>
  <c r="J100" i="16"/>
  <c r="I100" i="16"/>
  <c r="H100" i="16"/>
  <c r="G100" i="16"/>
  <c r="F100" i="16"/>
  <c r="X99" i="16"/>
  <c r="V99" i="16"/>
  <c r="U99" i="16"/>
  <c r="S99" i="16"/>
  <c r="R99" i="16"/>
  <c r="M99" i="16"/>
  <c r="L99" i="16"/>
  <c r="K99" i="16"/>
  <c r="J99" i="16"/>
  <c r="I99" i="16"/>
  <c r="H99" i="16"/>
  <c r="G99" i="16"/>
  <c r="F99" i="16"/>
  <c r="V94" i="16"/>
  <c r="U94" i="16"/>
  <c r="S94" i="16"/>
  <c r="R94" i="16"/>
  <c r="J94" i="16"/>
  <c r="I94" i="16"/>
  <c r="G94" i="16"/>
  <c r="F94" i="16"/>
  <c r="V93" i="16"/>
  <c r="U93" i="16"/>
  <c r="S93" i="16"/>
  <c r="R93" i="16"/>
  <c r="J93" i="16"/>
  <c r="I93" i="16"/>
  <c r="G93" i="16"/>
  <c r="F93" i="16"/>
  <c r="X92" i="16"/>
  <c r="V92" i="16"/>
  <c r="U92" i="16"/>
  <c r="S92" i="16"/>
  <c r="R92" i="16"/>
  <c r="L92" i="16"/>
  <c r="J92" i="16"/>
  <c r="I92" i="16"/>
  <c r="G92" i="16"/>
  <c r="F92" i="16"/>
  <c r="V88" i="16"/>
  <c r="U88" i="16"/>
  <c r="S88" i="16"/>
  <c r="R88" i="16"/>
  <c r="K88" i="16"/>
  <c r="J88" i="16"/>
  <c r="I88" i="16"/>
  <c r="H88" i="16"/>
  <c r="G88" i="16"/>
  <c r="F88" i="16"/>
  <c r="V87" i="16"/>
  <c r="U87" i="16"/>
  <c r="S87" i="16"/>
  <c r="R87" i="16"/>
  <c r="K87" i="16"/>
  <c r="J87" i="16"/>
  <c r="I87" i="16"/>
  <c r="H87" i="16"/>
  <c r="G87" i="16"/>
  <c r="F87" i="16"/>
  <c r="X86" i="16"/>
  <c r="V86" i="16"/>
  <c r="U86" i="16"/>
  <c r="S86" i="16"/>
  <c r="R86" i="16"/>
  <c r="M86" i="16"/>
  <c r="L86" i="16"/>
  <c r="K86" i="16"/>
  <c r="J86" i="16"/>
  <c r="I86" i="16"/>
  <c r="H86" i="16"/>
  <c r="G86" i="16"/>
  <c r="F86" i="16"/>
  <c r="V81" i="16"/>
  <c r="U81" i="16"/>
  <c r="S81" i="16"/>
  <c r="R81" i="16"/>
  <c r="J81" i="16"/>
  <c r="I81" i="16"/>
  <c r="G81" i="16"/>
  <c r="F81" i="16"/>
  <c r="V80" i="16"/>
  <c r="U80" i="16"/>
  <c r="S80" i="16"/>
  <c r="R80" i="16"/>
  <c r="J80" i="16"/>
  <c r="I80" i="16"/>
  <c r="G80" i="16"/>
  <c r="F80" i="16"/>
  <c r="X79" i="16"/>
  <c r="V79" i="16"/>
  <c r="U79" i="16"/>
  <c r="S79" i="16"/>
  <c r="R79" i="16"/>
  <c r="L79" i="16"/>
  <c r="J79" i="16"/>
  <c r="I79" i="16"/>
  <c r="G79" i="16"/>
  <c r="F79" i="16"/>
  <c r="V75" i="16"/>
  <c r="U75" i="16"/>
  <c r="S75" i="16"/>
  <c r="R75" i="16"/>
  <c r="K75" i="16"/>
  <c r="J75" i="16"/>
  <c r="I75" i="16"/>
  <c r="H75" i="16"/>
  <c r="G75" i="16"/>
  <c r="F75" i="16"/>
  <c r="V74" i="16"/>
  <c r="U74" i="16"/>
  <c r="S74" i="16"/>
  <c r="R74" i="16"/>
  <c r="K74" i="16"/>
  <c r="J74" i="16"/>
  <c r="I74" i="16"/>
  <c r="H74" i="16"/>
  <c r="G74" i="16"/>
  <c r="F74" i="16"/>
  <c r="X73" i="16"/>
  <c r="V73" i="16"/>
  <c r="U73" i="16"/>
  <c r="S73" i="16"/>
  <c r="R73" i="16"/>
  <c r="M73" i="16"/>
  <c r="L73" i="16"/>
  <c r="K73" i="16"/>
  <c r="J73" i="16"/>
  <c r="I73" i="16"/>
  <c r="H73" i="16"/>
  <c r="G73" i="16"/>
  <c r="F73" i="16"/>
  <c r="V263" i="15"/>
  <c r="U263" i="15"/>
  <c r="S263" i="15"/>
  <c r="R263" i="15"/>
  <c r="J263" i="15"/>
  <c r="I263" i="15"/>
  <c r="G263" i="15"/>
  <c r="F263" i="15"/>
  <c r="V262" i="15"/>
  <c r="U262" i="15"/>
  <c r="S262" i="15"/>
  <c r="R262" i="15"/>
  <c r="J262" i="15"/>
  <c r="I262" i="15"/>
  <c r="G262" i="15"/>
  <c r="F262" i="15"/>
  <c r="X261" i="15"/>
  <c r="V261" i="15"/>
  <c r="U261" i="15"/>
  <c r="S261" i="15"/>
  <c r="R261" i="15"/>
  <c r="L261" i="15"/>
  <c r="J261" i="15"/>
  <c r="I261" i="15"/>
  <c r="G261" i="15"/>
  <c r="F261" i="15"/>
  <c r="V257" i="15"/>
  <c r="U257" i="15"/>
  <c r="S257" i="15"/>
  <c r="R257" i="15"/>
  <c r="K257" i="15"/>
  <c r="J257" i="15"/>
  <c r="I257" i="15"/>
  <c r="H257" i="15"/>
  <c r="G257" i="15"/>
  <c r="F257" i="15"/>
  <c r="V256" i="15"/>
  <c r="U256" i="15"/>
  <c r="S256" i="15"/>
  <c r="R256" i="15"/>
  <c r="K256" i="15"/>
  <c r="J256" i="15"/>
  <c r="I256" i="15"/>
  <c r="H256" i="15"/>
  <c r="G256" i="15"/>
  <c r="F256" i="15"/>
  <c r="X255" i="15"/>
  <c r="V255" i="15"/>
  <c r="U255" i="15"/>
  <c r="S255" i="15"/>
  <c r="R255" i="15"/>
  <c r="M255" i="15"/>
  <c r="L255" i="15"/>
  <c r="K255" i="15"/>
  <c r="J255" i="15"/>
  <c r="I255" i="15"/>
  <c r="H255" i="15"/>
  <c r="G255" i="15"/>
  <c r="F255" i="15"/>
  <c r="V250" i="15"/>
  <c r="U250" i="15"/>
  <c r="S250" i="15"/>
  <c r="R250" i="15"/>
  <c r="J250" i="15"/>
  <c r="I250" i="15"/>
  <c r="G250" i="15"/>
  <c r="F250" i="15"/>
  <c r="V249" i="15"/>
  <c r="U249" i="15"/>
  <c r="S249" i="15"/>
  <c r="R249" i="15"/>
  <c r="J249" i="15"/>
  <c r="I249" i="15"/>
  <c r="G249" i="15"/>
  <c r="F249" i="15"/>
  <c r="X248" i="15"/>
  <c r="V248" i="15"/>
  <c r="U248" i="15"/>
  <c r="S248" i="15"/>
  <c r="R248" i="15"/>
  <c r="L248" i="15"/>
  <c r="J248" i="15"/>
  <c r="I248" i="15"/>
  <c r="G248" i="15"/>
  <c r="F248" i="15"/>
  <c r="V244" i="15"/>
  <c r="U244" i="15"/>
  <c r="S244" i="15"/>
  <c r="R244" i="15"/>
  <c r="K244" i="15"/>
  <c r="J244" i="15"/>
  <c r="I244" i="15"/>
  <c r="H244" i="15"/>
  <c r="G244" i="15"/>
  <c r="F244" i="15"/>
  <c r="V243" i="15"/>
  <c r="U243" i="15"/>
  <c r="S243" i="15"/>
  <c r="R243" i="15"/>
  <c r="K243" i="15"/>
  <c r="J243" i="15"/>
  <c r="I243" i="15"/>
  <c r="H243" i="15"/>
  <c r="G243" i="15"/>
  <c r="F243" i="15"/>
  <c r="X242" i="15"/>
  <c r="V242" i="15"/>
  <c r="U242" i="15"/>
  <c r="S242" i="15"/>
  <c r="R242" i="15"/>
  <c r="M242" i="15"/>
  <c r="L242" i="15"/>
  <c r="K242" i="15"/>
  <c r="J242" i="15"/>
  <c r="I242" i="15"/>
  <c r="H242" i="15"/>
  <c r="G242" i="15"/>
  <c r="F242" i="15"/>
  <c r="V237" i="15"/>
  <c r="U237" i="15"/>
  <c r="S237" i="15"/>
  <c r="R237" i="15"/>
  <c r="J237" i="15"/>
  <c r="I237" i="15"/>
  <c r="G237" i="15"/>
  <c r="F237" i="15"/>
  <c r="V236" i="15"/>
  <c r="U236" i="15"/>
  <c r="S236" i="15"/>
  <c r="R236" i="15"/>
  <c r="J236" i="15"/>
  <c r="I236" i="15"/>
  <c r="G236" i="15"/>
  <c r="F236" i="15"/>
  <c r="X235" i="15"/>
  <c r="V235" i="15"/>
  <c r="U235" i="15"/>
  <c r="S235" i="15"/>
  <c r="R235" i="15"/>
  <c r="L235" i="15"/>
  <c r="J235" i="15"/>
  <c r="I235" i="15"/>
  <c r="G235" i="15"/>
  <c r="F235" i="15"/>
  <c r="V231" i="15"/>
  <c r="U231" i="15"/>
  <c r="S231" i="15"/>
  <c r="R231" i="15"/>
  <c r="K231" i="15"/>
  <c r="J231" i="15"/>
  <c r="I231" i="15"/>
  <c r="H231" i="15"/>
  <c r="G231" i="15"/>
  <c r="F231" i="15"/>
  <c r="V230" i="15"/>
  <c r="U230" i="15"/>
  <c r="S230" i="15"/>
  <c r="R230" i="15"/>
  <c r="K230" i="15"/>
  <c r="J230" i="15"/>
  <c r="I230" i="15"/>
  <c r="H230" i="15"/>
  <c r="G230" i="15"/>
  <c r="F230" i="15"/>
  <c r="X229" i="15"/>
  <c r="V229" i="15"/>
  <c r="U229" i="15"/>
  <c r="S229" i="15"/>
  <c r="R229" i="15"/>
  <c r="M229" i="15"/>
  <c r="L229" i="15"/>
  <c r="K229" i="15"/>
  <c r="J229" i="15"/>
  <c r="I229" i="15"/>
  <c r="H229" i="15"/>
  <c r="G229" i="15"/>
  <c r="F229" i="15"/>
  <c r="V224" i="15"/>
  <c r="U224" i="15"/>
  <c r="S224" i="15"/>
  <c r="R224" i="15"/>
  <c r="J224" i="15"/>
  <c r="I224" i="15"/>
  <c r="G224" i="15"/>
  <c r="F224" i="15"/>
  <c r="V223" i="15"/>
  <c r="U223" i="15"/>
  <c r="S223" i="15"/>
  <c r="R223" i="15"/>
  <c r="J223" i="15"/>
  <c r="I223" i="15"/>
  <c r="G223" i="15"/>
  <c r="F223" i="15"/>
  <c r="X222" i="15"/>
  <c r="V222" i="15"/>
  <c r="U222" i="15"/>
  <c r="S222" i="15"/>
  <c r="R222" i="15"/>
  <c r="L222" i="15"/>
  <c r="J222" i="15"/>
  <c r="I222" i="15"/>
  <c r="G222" i="15"/>
  <c r="F222" i="15"/>
  <c r="V218" i="15"/>
  <c r="U218" i="15"/>
  <c r="S218" i="15"/>
  <c r="R218" i="15"/>
  <c r="K218" i="15"/>
  <c r="J218" i="15"/>
  <c r="I218" i="15"/>
  <c r="H218" i="15"/>
  <c r="G218" i="15"/>
  <c r="F218" i="15"/>
  <c r="V217" i="15"/>
  <c r="U217" i="15"/>
  <c r="S217" i="15"/>
  <c r="R217" i="15"/>
  <c r="K217" i="15"/>
  <c r="J217" i="15"/>
  <c r="I217" i="15"/>
  <c r="H217" i="15"/>
  <c r="G217" i="15"/>
  <c r="F217" i="15"/>
  <c r="X216" i="15"/>
  <c r="V216" i="15"/>
  <c r="U216" i="15"/>
  <c r="S216" i="15"/>
  <c r="R216" i="15"/>
  <c r="M216" i="15"/>
  <c r="L216" i="15"/>
  <c r="K216" i="15"/>
  <c r="J216" i="15"/>
  <c r="I216" i="15"/>
  <c r="H216" i="15"/>
  <c r="G216" i="15"/>
  <c r="F216" i="15"/>
  <c r="V211" i="15"/>
  <c r="U211" i="15"/>
  <c r="S211" i="15"/>
  <c r="R211" i="15"/>
  <c r="J211" i="15"/>
  <c r="I211" i="15"/>
  <c r="G211" i="15"/>
  <c r="F211" i="15"/>
  <c r="V210" i="15"/>
  <c r="U210" i="15"/>
  <c r="S210" i="15"/>
  <c r="R210" i="15"/>
  <c r="J210" i="15"/>
  <c r="I210" i="15"/>
  <c r="G210" i="15"/>
  <c r="F210" i="15"/>
  <c r="X209" i="15"/>
  <c r="V209" i="15"/>
  <c r="U209" i="15"/>
  <c r="S209" i="15"/>
  <c r="R209" i="15"/>
  <c r="L209" i="15"/>
  <c r="J209" i="15"/>
  <c r="I209" i="15"/>
  <c r="G209" i="15"/>
  <c r="F209" i="15"/>
  <c r="V205" i="15"/>
  <c r="U205" i="15"/>
  <c r="S205" i="15"/>
  <c r="R205" i="15"/>
  <c r="K205" i="15"/>
  <c r="J205" i="15"/>
  <c r="I205" i="15"/>
  <c r="H205" i="15"/>
  <c r="G205" i="15"/>
  <c r="F205" i="15"/>
  <c r="V204" i="15"/>
  <c r="U204" i="15"/>
  <c r="S204" i="15"/>
  <c r="R204" i="15"/>
  <c r="K204" i="15"/>
  <c r="J204" i="15"/>
  <c r="I204" i="15"/>
  <c r="H204" i="15"/>
  <c r="G204" i="15"/>
  <c r="F204" i="15"/>
  <c r="X203" i="15"/>
  <c r="V203" i="15"/>
  <c r="U203" i="15"/>
  <c r="S203" i="15"/>
  <c r="R203" i="15"/>
  <c r="M203" i="15"/>
  <c r="L203" i="15"/>
  <c r="K203" i="15"/>
  <c r="J203" i="15"/>
  <c r="I203" i="15"/>
  <c r="H203" i="15"/>
  <c r="G203" i="15"/>
  <c r="F203" i="15"/>
  <c r="V198" i="15"/>
  <c r="U198" i="15"/>
  <c r="S198" i="15"/>
  <c r="R198" i="15"/>
  <c r="J198" i="15"/>
  <c r="I198" i="15"/>
  <c r="G198" i="15"/>
  <c r="F198" i="15"/>
  <c r="V197" i="15"/>
  <c r="U197" i="15"/>
  <c r="S197" i="15"/>
  <c r="R197" i="15"/>
  <c r="J197" i="15"/>
  <c r="I197" i="15"/>
  <c r="G197" i="15"/>
  <c r="F197" i="15"/>
  <c r="X196" i="15"/>
  <c r="V196" i="15"/>
  <c r="U196" i="15"/>
  <c r="S196" i="15"/>
  <c r="R196" i="15"/>
  <c r="L196" i="15"/>
  <c r="J196" i="15"/>
  <c r="I196" i="15"/>
  <c r="G196" i="15"/>
  <c r="F196" i="15"/>
  <c r="V192" i="15"/>
  <c r="U192" i="15"/>
  <c r="S192" i="15"/>
  <c r="R192" i="15"/>
  <c r="K192" i="15"/>
  <c r="J192" i="15"/>
  <c r="I192" i="15"/>
  <c r="H192" i="15"/>
  <c r="G192" i="15"/>
  <c r="F192" i="15"/>
  <c r="V191" i="15"/>
  <c r="U191" i="15"/>
  <c r="S191" i="15"/>
  <c r="R191" i="15"/>
  <c r="K191" i="15"/>
  <c r="J191" i="15"/>
  <c r="I191" i="15"/>
  <c r="H191" i="15"/>
  <c r="G191" i="15"/>
  <c r="F191" i="15"/>
  <c r="X190" i="15"/>
  <c r="V190" i="15"/>
  <c r="U190" i="15"/>
  <c r="S190" i="15"/>
  <c r="R190" i="15"/>
  <c r="M190" i="15"/>
  <c r="L190" i="15"/>
  <c r="K190" i="15"/>
  <c r="J190" i="15"/>
  <c r="I190" i="15"/>
  <c r="H190" i="15"/>
  <c r="G190" i="15"/>
  <c r="F190" i="15"/>
  <c r="V185" i="15"/>
  <c r="U185" i="15"/>
  <c r="S185" i="15"/>
  <c r="R185" i="15"/>
  <c r="J185" i="15"/>
  <c r="I185" i="15"/>
  <c r="G185" i="15"/>
  <c r="F185" i="15"/>
  <c r="V184" i="15"/>
  <c r="U184" i="15"/>
  <c r="S184" i="15"/>
  <c r="R184" i="15"/>
  <c r="J184" i="15"/>
  <c r="I184" i="15"/>
  <c r="G184" i="15"/>
  <c r="F184" i="15"/>
  <c r="X183" i="15"/>
  <c r="V183" i="15"/>
  <c r="U183" i="15"/>
  <c r="S183" i="15"/>
  <c r="R183" i="15"/>
  <c r="L183" i="15"/>
  <c r="J183" i="15"/>
  <c r="I183" i="15"/>
  <c r="G183" i="15"/>
  <c r="F183" i="15"/>
  <c r="V179" i="15"/>
  <c r="U179" i="15"/>
  <c r="S179" i="15"/>
  <c r="R179" i="15"/>
  <c r="K179" i="15"/>
  <c r="J179" i="15"/>
  <c r="I179" i="15"/>
  <c r="H179" i="15"/>
  <c r="G179" i="15"/>
  <c r="F179" i="15"/>
  <c r="V178" i="15"/>
  <c r="U178" i="15"/>
  <c r="S178" i="15"/>
  <c r="R178" i="15"/>
  <c r="K178" i="15"/>
  <c r="J178" i="15"/>
  <c r="I178" i="15"/>
  <c r="H178" i="15"/>
  <c r="G178" i="15"/>
  <c r="F178" i="15"/>
  <c r="X177" i="15"/>
  <c r="V177" i="15"/>
  <c r="U177" i="15"/>
  <c r="S177" i="15"/>
  <c r="R177" i="15"/>
  <c r="M177" i="15"/>
  <c r="L177" i="15"/>
  <c r="K177" i="15"/>
  <c r="J177" i="15"/>
  <c r="I177" i="15"/>
  <c r="H177" i="15"/>
  <c r="G177" i="15"/>
  <c r="F177" i="15"/>
  <c r="V172" i="15"/>
  <c r="U172" i="15"/>
  <c r="S172" i="15"/>
  <c r="R172" i="15"/>
  <c r="J172" i="15"/>
  <c r="I172" i="15"/>
  <c r="G172" i="15"/>
  <c r="F172" i="15"/>
  <c r="V171" i="15"/>
  <c r="U171" i="15"/>
  <c r="S171" i="15"/>
  <c r="R171" i="15"/>
  <c r="J171" i="15"/>
  <c r="I171" i="15"/>
  <c r="G171" i="15"/>
  <c r="F171" i="15"/>
  <c r="X170" i="15"/>
  <c r="V170" i="15"/>
  <c r="U170" i="15"/>
  <c r="S170" i="15"/>
  <c r="R170" i="15"/>
  <c r="L170" i="15"/>
  <c r="J170" i="15"/>
  <c r="I170" i="15"/>
  <c r="G170" i="15"/>
  <c r="F170" i="15"/>
  <c r="V166" i="15"/>
  <c r="U166" i="15"/>
  <c r="S166" i="15"/>
  <c r="R166" i="15"/>
  <c r="K166" i="15"/>
  <c r="J166" i="15"/>
  <c r="I166" i="15"/>
  <c r="H166" i="15"/>
  <c r="G166" i="15"/>
  <c r="F166" i="15"/>
  <c r="V165" i="15"/>
  <c r="U165" i="15"/>
  <c r="S165" i="15"/>
  <c r="R165" i="15"/>
  <c r="K165" i="15"/>
  <c r="J165" i="15"/>
  <c r="I165" i="15"/>
  <c r="H165" i="15"/>
  <c r="G165" i="15"/>
  <c r="F165" i="15"/>
  <c r="X164" i="15"/>
  <c r="V164" i="15"/>
  <c r="U164" i="15"/>
  <c r="S164" i="15"/>
  <c r="R164" i="15"/>
  <c r="M164" i="15"/>
  <c r="L164" i="15"/>
  <c r="K164" i="15"/>
  <c r="J164" i="15"/>
  <c r="I164" i="15"/>
  <c r="H164" i="15"/>
  <c r="G164" i="15"/>
  <c r="F164" i="15"/>
  <c r="V159" i="15"/>
  <c r="U159" i="15"/>
  <c r="S159" i="15"/>
  <c r="R159" i="15"/>
  <c r="J159" i="15"/>
  <c r="I159" i="15"/>
  <c r="G159" i="15"/>
  <c r="F159" i="15"/>
  <c r="V158" i="15"/>
  <c r="U158" i="15"/>
  <c r="S158" i="15"/>
  <c r="R158" i="15"/>
  <c r="J158" i="15"/>
  <c r="I158" i="15"/>
  <c r="G158" i="15"/>
  <c r="F158" i="15"/>
  <c r="X157" i="15"/>
  <c r="V157" i="15"/>
  <c r="U157" i="15"/>
  <c r="S157" i="15"/>
  <c r="R157" i="15"/>
  <c r="L157" i="15"/>
  <c r="J157" i="15"/>
  <c r="I157" i="15"/>
  <c r="G157" i="15"/>
  <c r="F157" i="15"/>
  <c r="V153" i="15"/>
  <c r="U153" i="15"/>
  <c r="S153" i="15"/>
  <c r="R153" i="15"/>
  <c r="K153" i="15"/>
  <c r="J153" i="15"/>
  <c r="I153" i="15"/>
  <c r="H153" i="15"/>
  <c r="G153" i="15"/>
  <c r="F153" i="15"/>
  <c r="V152" i="15"/>
  <c r="U152" i="15"/>
  <c r="S152" i="15"/>
  <c r="R152" i="15"/>
  <c r="K152" i="15"/>
  <c r="J152" i="15"/>
  <c r="I152" i="15"/>
  <c r="H152" i="15"/>
  <c r="G152" i="15"/>
  <c r="F152" i="15"/>
  <c r="X151" i="15"/>
  <c r="V151" i="15"/>
  <c r="U151" i="15"/>
  <c r="S151" i="15"/>
  <c r="R151" i="15"/>
  <c r="M151" i="15"/>
  <c r="L151" i="15"/>
  <c r="K151" i="15"/>
  <c r="J151" i="15"/>
  <c r="I151" i="15"/>
  <c r="H151" i="15"/>
  <c r="G151" i="15"/>
  <c r="F151" i="15"/>
  <c r="V146" i="15"/>
  <c r="U146" i="15"/>
  <c r="S146" i="15"/>
  <c r="R146" i="15"/>
  <c r="J146" i="15"/>
  <c r="I146" i="15"/>
  <c r="G146" i="15"/>
  <c r="F146" i="15"/>
  <c r="V145" i="15"/>
  <c r="U145" i="15"/>
  <c r="S145" i="15"/>
  <c r="R145" i="15"/>
  <c r="J145" i="15"/>
  <c r="I145" i="15"/>
  <c r="G145" i="15"/>
  <c r="F145" i="15"/>
  <c r="X144" i="15"/>
  <c r="V144" i="15"/>
  <c r="U144" i="15"/>
  <c r="S144" i="15"/>
  <c r="R144" i="15"/>
  <c r="L144" i="15"/>
  <c r="J144" i="15"/>
  <c r="I144" i="15"/>
  <c r="G144" i="15"/>
  <c r="F144" i="15"/>
  <c r="V140" i="15"/>
  <c r="U140" i="15"/>
  <c r="S140" i="15"/>
  <c r="R140" i="15"/>
  <c r="K140" i="15"/>
  <c r="J140" i="15"/>
  <c r="I140" i="15"/>
  <c r="H140" i="15"/>
  <c r="G140" i="15"/>
  <c r="F140" i="15"/>
  <c r="V139" i="15"/>
  <c r="U139" i="15"/>
  <c r="S139" i="15"/>
  <c r="R139" i="15"/>
  <c r="K139" i="15"/>
  <c r="J139" i="15"/>
  <c r="I139" i="15"/>
  <c r="H139" i="15"/>
  <c r="G139" i="15"/>
  <c r="F139" i="15"/>
  <c r="X138" i="15"/>
  <c r="V138" i="15"/>
  <c r="U138" i="15"/>
  <c r="S138" i="15"/>
  <c r="R138" i="15"/>
  <c r="M138" i="15"/>
  <c r="L138" i="15"/>
  <c r="K138" i="15"/>
  <c r="J138" i="15"/>
  <c r="I138" i="15"/>
  <c r="H138" i="15"/>
  <c r="G138" i="15"/>
  <c r="F138" i="15"/>
  <c r="V133" i="15"/>
  <c r="U133" i="15"/>
  <c r="S133" i="15"/>
  <c r="R133" i="15"/>
  <c r="J133" i="15"/>
  <c r="I133" i="15"/>
  <c r="G133" i="15"/>
  <c r="F133" i="15"/>
  <c r="V132" i="15"/>
  <c r="U132" i="15"/>
  <c r="S132" i="15"/>
  <c r="R132" i="15"/>
  <c r="J132" i="15"/>
  <c r="I132" i="15"/>
  <c r="G132" i="15"/>
  <c r="F132" i="15"/>
  <c r="X131" i="15"/>
  <c r="V131" i="15"/>
  <c r="U131" i="15"/>
  <c r="S131" i="15"/>
  <c r="R131" i="15"/>
  <c r="L131" i="15"/>
  <c r="J131" i="15"/>
  <c r="I131" i="15"/>
  <c r="G131" i="15"/>
  <c r="F131" i="15"/>
  <c r="V127" i="15"/>
  <c r="U127" i="15"/>
  <c r="S127" i="15"/>
  <c r="R127" i="15"/>
  <c r="K127" i="15"/>
  <c r="J127" i="15"/>
  <c r="I127" i="15"/>
  <c r="H127" i="15"/>
  <c r="G127" i="15"/>
  <c r="F127" i="15"/>
  <c r="V126" i="15"/>
  <c r="U126" i="15"/>
  <c r="S126" i="15"/>
  <c r="R126" i="15"/>
  <c r="K126" i="15"/>
  <c r="J126" i="15"/>
  <c r="I126" i="15"/>
  <c r="H126" i="15"/>
  <c r="G126" i="15"/>
  <c r="F126" i="15"/>
  <c r="X125" i="15"/>
  <c r="V125" i="15"/>
  <c r="U125" i="15"/>
  <c r="S125" i="15"/>
  <c r="R125" i="15"/>
  <c r="M125" i="15"/>
  <c r="L125" i="15"/>
  <c r="K125" i="15"/>
  <c r="J125" i="15"/>
  <c r="I125" i="15"/>
  <c r="H125" i="15"/>
  <c r="G125" i="15"/>
  <c r="F125" i="15"/>
  <c r="V120" i="15"/>
  <c r="U120" i="15"/>
  <c r="S120" i="15"/>
  <c r="R120" i="15"/>
  <c r="J120" i="15"/>
  <c r="I120" i="15"/>
  <c r="G120" i="15"/>
  <c r="F120" i="15"/>
  <c r="V119" i="15"/>
  <c r="U119" i="15"/>
  <c r="S119" i="15"/>
  <c r="R119" i="15"/>
  <c r="J119" i="15"/>
  <c r="I119" i="15"/>
  <c r="G119" i="15"/>
  <c r="F119" i="15"/>
  <c r="X118" i="15"/>
  <c r="V118" i="15"/>
  <c r="U118" i="15"/>
  <c r="S118" i="15"/>
  <c r="R118" i="15"/>
  <c r="L118" i="15"/>
  <c r="J118" i="15"/>
  <c r="I118" i="15"/>
  <c r="G118" i="15"/>
  <c r="F118" i="15"/>
  <c r="V114" i="15"/>
  <c r="U114" i="15"/>
  <c r="S114" i="15"/>
  <c r="R114" i="15"/>
  <c r="K114" i="15"/>
  <c r="J114" i="15"/>
  <c r="I114" i="15"/>
  <c r="H114" i="15"/>
  <c r="G114" i="15"/>
  <c r="F114" i="15"/>
  <c r="V113" i="15"/>
  <c r="U113" i="15"/>
  <c r="S113" i="15"/>
  <c r="R113" i="15"/>
  <c r="K113" i="15"/>
  <c r="J113" i="15"/>
  <c r="I113" i="15"/>
  <c r="H113" i="15"/>
  <c r="G113" i="15"/>
  <c r="F113" i="15"/>
  <c r="X112" i="15"/>
  <c r="V112" i="15"/>
  <c r="U112" i="15"/>
  <c r="S112" i="15"/>
  <c r="R112" i="15"/>
  <c r="M112" i="15"/>
  <c r="L112" i="15"/>
  <c r="K112" i="15"/>
  <c r="J112" i="15"/>
  <c r="I112" i="15"/>
  <c r="H112" i="15"/>
  <c r="G112" i="15"/>
  <c r="F112" i="15"/>
  <c r="V107" i="15"/>
  <c r="U107" i="15"/>
  <c r="S107" i="15"/>
  <c r="R107" i="15"/>
  <c r="J107" i="15"/>
  <c r="I107" i="15"/>
  <c r="G107" i="15"/>
  <c r="F107" i="15"/>
  <c r="V106" i="15"/>
  <c r="U106" i="15"/>
  <c r="S106" i="15"/>
  <c r="R106" i="15"/>
  <c r="J106" i="15"/>
  <c r="I106" i="15"/>
  <c r="G106" i="15"/>
  <c r="F106" i="15"/>
  <c r="X105" i="15"/>
  <c r="V105" i="15"/>
  <c r="U105" i="15"/>
  <c r="S105" i="15"/>
  <c r="R105" i="15"/>
  <c r="L105" i="15"/>
  <c r="J105" i="15"/>
  <c r="I105" i="15"/>
  <c r="G105" i="15"/>
  <c r="F105" i="15"/>
  <c r="V101" i="15"/>
  <c r="U101" i="15"/>
  <c r="S101" i="15"/>
  <c r="R101" i="15"/>
  <c r="K101" i="15"/>
  <c r="J101" i="15"/>
  <c r="I101" i="15"/>
  <c r="H101" i="15"/>
  <c r="G101" i="15"/>
  <c r="F101" i="15"/>
  <c r="V100" i="15"/>
  <c r="U100" i="15"/>
  <c r="S100" i="15"/>
  <c r="R100" i="15"/>
  <c r="K100" i="15"/>
  <c r="J100" i="15"/>
  <c r="I100" i="15"/>
  <c r="H100" i="15"/>
  <c r="G100" i="15"/>
  <c r="F100" i="15"/>
  <c r="X99" i="15"/>
  <c r="V99" i="15"/>
  <c r="U99" i="15"/>
  <c r="S99" i="15"/>
  <c r="R99" i="15"/>
  <c r="M99" i="15"/>
  <c r="L99" i="15"/>
  <c r="K99" i="15"/>
  <c r="J99" i="15"/>
  <c r="I99" i="15"/>
  <c r="H99" i="15"/>
  <c r="G99" i="15"/>
  <c r="F99" i="15"/>
  <c r="V94" i="15"/>
  <c r="U94" i="15"/>
  <c r="S94" i="15"/>
  <c r="R94" i="15"/>
  <c r="J94" i="15"/>
  <c r="I94" i="15"/>
  <c r="G94" i="15"/>
  <c r="F94" i="15"/>
  <c r="V93" i="15"/>
  <c r="U93" i="15"/>
  <c r="S93" i="15"/>
  <c r="R93" i="15"/>
  <c r="J93" i="15"/>
  <c r="I93" i="15"/>
  <c r="G93" i="15"/>
  <c r="F93" i="15"/>
  <c r="X92" i="15"/>
  <c r="V92" i="15"/>
  <c r="U92" i="15"/>
  <c r="S92" i="15"/>
  <c r="R92" i="15"/>
  <c r="L92" i="15"/>
  <c r="J92" i="15"/>
  <c r="I92" i="15"/>
  <c r="G92" i="15"/>
  <c r="F92" i="15"/>
  <c r="V88" i="15"/>
  <c r="U88" i="15"/>
  <c r="S88" i="15"/>
  <c r="R88" i="15"/>
  <c r="K88" i="15"/>
  <c r="J88" i="15"/>
  <c r="I88" i="15"/>
  <c r="H88" i="15"/>
  <c r="G88" i="15"/>
  <c r="F88" i="15"/>
  <c r="V87" i="15"/>
  <c r="U87" i="15"/>
  <c r="S87" i="15"/>
  <c r="R87" i="15"/>
  <c r="K87" i="15"/>
  <c r="J87" i="15"/>
  <c r="I87" i="15"/>
  <c r="H87" i="15"/>
  <c r="G87" i="15"/>
  <c r="F87" i="15"/>
  <c r="X86" i="15"/>
  <c r="V86" i="15"/>
  <c r="U86" i="15"/>
  <c r="S86" i="15"/>
  <c r="R86" i="15"/>
  <c r="M86" i="15"/>
  <c r="L86" i="15"/>
  <c r="K86" i="15"/>
  <c r="J86" i="15"/>
  <c r="I86" i="15"/>
  <c r="H86" i="15"/>
  <c r="G86" i="15"/>
  <c r="F86" i="15"/>
  <c r="V81" i="15"/>
  <c r="U81" i="15"/>
  <c r="S81" i="15"/>
  <c r="R81" i="15"/>
  <c r="J81" i="15"/>
  <c r="I81" i="15"/>
  <c r="G81" i="15"/>
  <c r="F81" i="15"/>
  <c r="V80" i="15"/>
  <c r="U80" i="15"/>
  <c r="S80" i="15"/>
  <c r="R80" i="15"/>
  <c r="J80" i="15"/>
  <c r="I80" i="15"/>
  <c r="G80" i="15"/>
  <c r="F80" i="15"/>
  <c r="X79" i="15"/>
  <c r="V79" i="15"/>
  <c r="U79" i="15"/>
  <c r="S79" i="15"/>
  <c r="R79" i="15"/>
  <c r="L79" i="15"/>
  <c r="J79" i="15"/>
  <c r="I79" i="15"/>
  <c r="G79" i="15"/>
  <c r="F79" i="15"/>
  <c r="V75" i="15"/>
  <c r="U75" i="15"/>
  <c r="S75" i="15"/>
  <c r="R75" i="15"/>
  <c r="K75" i="15"/>
  <c r="J75" i="15"/>
  <c r="I75" i="15"/>
  <c r="H75" i="15"/>
  <c r="G75" i="15"/>
  <c r="F75" i="15"/>
  <c r="V74" i="15"/>
  <c r="U74" i="15"/>
  <c r="S74" i="15"/>
  <c r="R74" i="15"/>
  <c r="K74" i="15"/>
  <c r="J74" i="15"/>
  <c r="I74" i="15"/>
  <c r="H74" i="15"/>
  <c r="G74" i="15"/>
  <c r="F74" i="15"/>
  <c r="X73" i="15"/>
  <c r="V73" i="15"/>
  <c r="U73" i="15"/>
  <c r="S73" i="15"/>
  <c r="R73" i="15"/>
  <c r="M73" i="15"/>
  <c r="L73" i="15"/>
  <c r="K73" i="15"/>
  <c r="J73" i="15"/>
  <c r="I73" i="15"/>
  <c r="H73" i="15"/>
  <c r="G73" i="15"/>
  <c r="F73" i="15"/>
  <c r="V263" i="14"/>
  <c r="U263" i="14"/>
  <c r="S263" i="14"/>
  <c r="R263" i="14"/>
  <c r="J263" i="14"/>
  <c r="I263" i="14"/>
  <c r="G263" i="14"/>
  <c r="F263" i="14"/>
  <c r="V262" i="14"/>
  <c r="U262" i="14"/>
  <c r="S262" i="14"/>
  <c r="R262" i="14"/>
  <c r="J262" i="14"/>
  <c r="I262" i="14"/>
  <c r="G262" i="14"/>
  <c r="F262" i="14"/>
  <c r="X261" i="14"/>
  <c r="V261" i="14"/>
  <c r="U261" i="14"/>
  <c r="S261" i="14"/>
  <c r="R261" i="14"/>
  <c r="L261" i="14"/>
  <c r="J261" i="14"/>
  <c r="I261" i="14"/>
  <c r="G261" i="14"/>
  <c r="F261" i="14"/>
  <c r="V257" i="14"/>
  <c r="U257" i="14"/>
  <c r="S257" i="14"/>
  <c r="R257" i="14"/>
  <c r="K257" i="14"/>
  <c r="J257" i="14"/>
  <c r="I257" i="14"/>
  <c r="H257" i="14"/>
  <c r="G257" i="14"/>
  <c r="F257" i="14"/>
  <c r="V256" i="14"/>
  <c r="U256" i="14"/>
  <c r="S256" i="14"/>
  <c r="R256" i="14"/>
  <c r="K256" i="14"/>
  <c r="J256" i="14"/>
  <c r="I256" i="14"/>
  <c r="H256" i="14"/>
  <c r="G256" i="14"/>
  <c r="F256" i="14"/>
  <c r="X255" i="14"/>
  <c r="V255" i="14"/>
  <c r="U255" i="14"/>
  <c r="S255" i="14"/>
  <c r="R255" i="14"/>
  <c r="M255" i="14"/>
  <c r="L255" i="14"/>
  <c r="K255" i="14"/>
  <c r="J255" i="14"/>
  <c r="I255" i="14"/>
  <c r="H255" i="14"/>
  <c r="G255" i="14"/>
  <c r="F255" i="14"/>
  <c r="V250" i="14"/>
  <c r="U250" i="14"/>
  <c r="S250" i="14"/>
  <c r="R250" i="14"/>
  <c r="J250" i="14"/>
  <c r="I250" i="14"/>
  <c r="G250" i="14"/>
  <c r="F250" i="14"/>
  <c r="V249" i="14"/>
  <c r="U249" i="14"/>
  <c r="S249" i="14"/>
  <c r="R249" i="14"/>
  <c r="J249" i="14"/>
  <c r="I249" i="14"/>
  <c r="G249" i="14"/>
  <c r="F249" i="14"/>
  <c r="X248" i="14"/>
  <c r="V248" i="14"/>
  <c r="U248" i="14"/>
  <c r="S248" i="14"/>
  <c r="R248" i="14"/>
  <c r="L248" i="14"/>
  <c r="J248" i="14"/>
  <c r="I248" i="14"/>
  <c r="G248" i="14"/>
  <c r="F248" i="14"/>
  <c r="V244" i="14"/>
  <c r="U244" i="14"/>
  <c r="S244" i="14"/>
  <c r="R244" i="14"/>
  <c r="K244" i="14"/>
  <c r="J244" i="14"/>
  <c r="I244" i="14"/>
  <c r="H244" i="14"/>
  <c r="G244" i="14"/>
  <c r="F244" i="14"/>
  <c r="V243" i="14"/>
  <c r="U243" i="14"/>
  <c r="S243" i="14"/>
  <c r="R243" i="14"/>
  <c r="K243" i="14"/>
  <c r="J243" i="14"/>
  <c r="I243" i="14"/>
  <c r="H243" i="14"/>
  <c r="G243" i="14"/>
  <c r="F243" i="14"/>
  <c r="X242" i="14"/>
  <c r="V242" i="14"/>
  <c r="U242" i="14"/>
  <c r="S242" i="14"/>
  <c r="R242" i="14"/>
  <c r="M242" i="14"/>
  <c r="L242" i="14"/>
  <c r="K242" i="14"/>
  <c r="J242" i="14"/>
  <c r="I242" i="14"/>
  <c r="H242" i="14"/>
  <c r="G242" i="14"/>
  <c r="F242" i="14"/>
  <c r="V237" i="14"/>
  <c r="U237" i="14"/>
  <c r="S237" i="14"/>
  <c r="R237" i="14"/>
  <c r="J237" i="14"/>
  <c r="I237" i="14"/>
  <c r="G237" i="14"/>
  <c r="F237" i="14"/>
  <c r="V236" i="14"/>
  <c r="U236" i="14"/>
  <c r="S236" i="14"/>
  <c r="R236" i="14"/>
  <c r="J236" i="14"/>
  <c r="I236" i="14"/>
  <c r="G236" i="14"/>
  <c r="F236" i="14"/>
  <c r="X235" i="14"/>
  <c r="V235" i="14"/>
  <c r="U235" i="14"/>
  <c r="S235" i="14"/>
  <c r="R235" i="14"/>
  <c r="L235" i="14"/>
  <c r="J235" i="14"/>
  <c r="I235" i="14"/>
  <c r="G235" i="14"/>
  <c r="F235" i="14"/>
  <c r="V231" i="14"/>
  <c r="U231" i="14"/>
  <c r="S231" i="14"/>
  <c r="R231" i="14"/>
  <c r="K231" i="14"/>
  <c r="J231" i="14"/>
  <c r="I231" i="14"/>
  <c r="H231" i="14"/>
  <c r="G231" i="14"/>
  <c r="F231" i="14"/>
  <c r="V230" i="14"/>
  <c r="U230" i="14"/>
  <c r="S230" i="14"/>
  <c r="R230" i="14"/>
  <c r="K230" i="14"/>
  <c r="J230" i="14"/>
  <c r="I230" i="14"/>
  <c r="H230" i="14"/>
  <c r="G230" i="14"/>
  <c r="F230" i="14"/>
  <c r="X229" i="14"/>
  <c r="V229" i="14"/>
  <c r="U229" i="14"/>
  <c r="S229" i="14"/>
  <c r="R229" i="14"/>
  <c r="M229" i="14"/>
  <c r="L229" i="14"/>
  <c r="K229" i="14"/>
  <c r="J229" i="14"/>
  <c r="I229" i="14"/>
  <c r="H229" i="14"/>
  <c r="G229" i="14"/>
  <c r="F229" i="14"/>
  <c r="V224" i="14"/>
  <c r="U224" i="14"/>
  <c r="S224" i="14"/>
  <c r="R224" i="14"/>
  <c r="J224" i="14"/>
  <c r="I224" i="14"/>
  <c r="G224" i="14"/>
  <c r="F224" i="14"/>
  <c r="V223" i="14"/>
  <c r="U223" i="14"/>
  <c r="S223" i="14"/>
  <c r="R223" i="14"/>
  <c r="J223" i="14"/>
  <c r="I223" i="14"/>
  <c r="G223" i="14"/>
  <c r="F223" i="14"/>
  <c r="X222" i="14"/>
  <c r="V222" i="14"/>
  <c r="U222" i="14"/>
  <c r="S222" i="14"/>
  <c r="R222" i="14"/>
  <c r="L222" i="14"/>
  <c r="J222" i="14"/>
  <c r="I222" i="14"/>
  <c r="G222" i="14"/>
  <c r="F222" i="14"/>
  <c r="V218" i="14"/>
  <c r="U218" i="14"/>
  <c r="S218" i="14"/>
  <c r="R218" i="14"/>
  <c r="K218" i="14"/>
  <c r="J218" i="14"/>
  <c r="I218" i="14"/>
  <c r="H218" i="14"/>
  <c r="G218" i="14"/>
  <c r="F218" i="14"/>
  <c r="V217" i="14"/>
  <c r="U217" i="14"/>
  <c r="S217" i="14"/>
  <c r="R217" i="14"/>
  <c r="K217" i="14"/>
  <c r="J217" i="14"/>
  <c r="I217" i="14"/>
  <c r="H217" i="14"/>
  <c r="G217" i="14"/>
  <c r="F217" i="14"/>
  <c r="X216" i="14"/>
  <c r="V216" i="14"/>
  <c r="U216" i="14"/>
  <c r="S216" i="14"/>
  <c r="R216" i="14"/>
  <c r="M216" i="14"/>
  <c r="L216" i="14"/>
  <c r="K216" i="14"/>
  <c r="J216" i="14"/>
  <c r="I216" i="14"/>
  <c r="H216" i="14"/>
  <c r="G216" i="14"/>
  <c r="F216" i="14"/>
  <c r="V211" i="14"/>
  <c r="U211" i="14"/>
  <c r="S211" i="14"/>
  <c r="R211" i="14"/>
  <c r="J211" i="14"/>
  <c r="I211" i="14"/>
  <c r="G211" i="14"/>
  <c r="F211" i="14"/>
  <c r="V210" i="14"/>
  <c r="U210" i="14"/>
  <c r="S210" i="14"/>
  <c r="R210" i="14"/>
  <c r="J210" i="14"/>
  <c r="I210" i="14"/>
  <c r="G210" i="14"/>
  <c r="F210" i="14"/>
  <c r="X209" i="14"/>
  <c r="V209" i="14"/>
  <c r="U209" i="14"/>
  <c r="S209" i="14"/>
  <c r="R209" i="14"/>
  <c r="L209" i="14"/>
  <c r="J209" i="14"/>
  <c r="I209" i="14"/>
  <c r="G209" i="14"/>
  <c r="F209" i="14"/>
  <c r="V205" i="14"/>
  <c r="U205" i="14"/>
  <c r="S205" i="14"/>
  <c r="R205" i="14"/>
  <c r="K205" i="14"/>
  <c r="J205" i="14"/>
  <c r="I205" i="14"/>
  <c r="H205" i="14"/>
  <c r="G205" i="14"/>
  <c r="F205" i="14"/>
  <c r="V204" i="14"/>
  <c r="U204" i="14"/>
  <c r="S204" i="14"/>
  <c r="R204" i="14"/>
  <c r="K204" i="14"/>
  <c r="J204" i="14"/>
  <c r="I204" i="14"/>
  <c r="H204" i="14"/>
  <c r="G204" i="14"/>
  <c r="F204" i="14"/>
  <c r="X203" i="14"/>
  <c r="V203" i="14"/>
  <c r="U203" i="14"/>
  <c r="S203" i="14"/>
  <c r="R203" i="14"/>
  <c r="M203" i="14"/>
  <c r="L203" i="14"/>
  <c r="K203" i="14"/>
  <c r="J203" i="14"/>
  <c r="I203" i="14"/>
  <c r="H203" i="14"/>
  <c r="G203" i="14"/>
  <c r="F203" i="14"/>
  <c r="V198" i="14"/>
  <c r="U198" i="14"/>
  <c r="S198" i="14"/>
  <c r="R198" i="14"/>
  <c r="J198" i="14"/>
  <c r="I198" i="14"/>
  <c r="G198" i="14"/>
  <c r="F198" i="14"/>
  <c r="V197" i="14"/>
  <c r="U197" i="14"/>
  <c r="S197" i="14"/>
  <c r="R197" i="14"/>
  <c r="J197" i="14"/>
  <c r="I197" i="14"/>
  <c r="G197" i="14"/>
  <c r="F197" i="14"/>
  <c r="X196" i="14"/>
  <c r="V196" i="14"/>
  <c r="U196" i="14"/>
  <c r="S196" i="14"/>
  <c r="R196" i="14"/>
  <c r="L196" i="14"/>
  <c r="J196" i="14"/>
  <c r="I196" i="14"/>
  <c r="G196" i="14"/>
  <c r="F196" i="14"/>
  <c r="V192" i="14"/>
  <c r="U192" i="14"/>
  <c r="S192" i="14"/>
  <c r="R192" i="14"/>
  <c r="K192" i="14"/>
  <c r="J192" i="14"/>
  <c r="I192" i="14"/>
  <c r="H192" i="14"/>
  <c r="G192" i="14"/>
  <c r="F192" i="14"/>
  <c r="V191" i="14"/>
  <c r="U191" i="14"/>
  <c r="S191" i="14"/>
  <c r="R191" i="14"/>
  <c r="K191" i="14"/>
  <c r="J191" i="14"/>
  <c r="I191" i="14"/>
  <c r="H191" i="14"/>
  <c r="G191" i="14"/>
  <c r="F191" i="14"/>
  <c r="X190" i="14"/>
  <c r="V190" i="14"/>
  <c r="U190" i="14"/>
  <c r="S190" i="14"/>
  <c r="R190" i="14"/>
  <c r="M190" i="14"/>
  <c r="L190" i="14"/>
  <c r="K190" i="14"/>
  <c r="J190" i="14"/>
  <c r="I190" i="14"/>
  <c r="H190" i="14"/>
  <c r="G190" i="14"/>
  <c r="F190" i="14"/>
  <c r="V185" i="14"/>
  <c r="U185" i="14"/>
  <c r="S185" i="14"/>
  <c r="R185" i="14"/>
  <c r="J185" i="14"/>
  <c r="I185" i="14"/>
  <c r="G185" i="14"/>
  <c r="F185" i="14"/>
  <c r="V184" i="14"/>
  <c r="U184" i="14"/>
  <c r="S184" i="14"/>
  <c r="R184" i="14"/>
  <c r="J184" i="14"/>
  <c r="I184" i="14"/>
  <c r="G184" i="14"/>
  <c r="F184" i="14"/>
  <c r="X183" i="14"/>
  <c r="V183" i="14"/>
  <c r="U183" i="14"/>
  <c r="S183" i="14"/>
  <c r="R183" i="14"/>
  <c r="L183" i="14"/>
  <c r="J183" i="14"/>
  <c r="I183" i="14"/>
  <c r="G183" i="14"/>
  <c r="F183" i="14"/>
  <c r="V179" i="14"/>
  <c r="U179" i="14"/>
  <c r="S179" i="14"/>
  <c r="R179" i="14"/>
  <c r="K179" i="14"/>
  <c r="J179" i="14"/>
  <c r="I179" i="14"/>
  <c r="H179" i="14"/>
  <c r="G179" i="14"/>
  <c r="F179" i="14"/>
  <c r="V178" i="14"/>
  <c r="U178" i="14"/>
  <c r="S178" i="14"/>
  <c r="R178" i="14"/>
  <c r="K178" i="14"/>
  <c r="J178" i="14"/>
  <c r="I178" i="14"/>
  <c r="H178" i="14"/>
  <c r="G178" i="14"/>
  <c r="F178" i="14"/>
  <c r="X177" i="14"/>
  <c r="V177" i="14"/>
  <c r="U177" i="14"/>
  <c r="S177" i="14"/>
  <c r="R177" i="14"/>
  <c r="M177" i="14"/>
  <c r="L177" i="14"/>
  <c r="K177" i="14"/>
  <c r="J177" i="14"/>
  <c r="I177" i="14"/>
  <c r="H177" i="14"/>
  <c r="G177" i="14"/>
  <c r="F177" i="14"/>
  <c r="V172" i="14"/>
  <c r="U172" i="14"/>
  <c r="S172" i="14"/>
  <c r="R172" i="14"/>
  <c r="J172" i="14"/>
  <c r="I172" i="14"/>
  <c r="G172" i="14"/>
  <c r="F172" i="14"/>
  <c r="V171" i="14"/>
  <c r="U171" i="14"/>
  <c r="S171" i="14"/>
  <c r="R171" i="14"/>
  <c r="J171" i="14"/>
  <c r="I171" i="14"/>
  <c r="G171" i="14"/>
  <c r="F171" i="14"/>
  <c r="X170" i="14"/>
  <c r="V170" i="14"/>
  <c r="U170" i="14"/>
  <c r="S170" i="14"/>
  <c r="R170" i="14"/>
  <c r="L170" i="14"/>
  <c r="J170" i="14"/>
  <c r="I170" i="14"/>
  <c r="G170" i="14"/>
  <c r="F170" i="14"/>
  <c r="V166" i="14"/>
  <c r="U166" i="14"/>
  <c r="S166" i="14"/>
  <c r="R166" i="14"/>
  <c r="K166" i="14"/>
  <c r="J166" i="14"/>
  <c r="I166" i="14"/>
  <c r="H166" i="14"/>
  <c r="G166" i="14"/>
  <c r="F166" i="14"/>
  <c r="V165" i="14"/>
  <c r="U165" i="14"/>
  <c r="S165" i="14"/>
  <c r="R165" i="14"/>
  <c r="K165" i="14"/>
  <c r="J165" i="14"/>
  <c r="I165" i="14"/>
  <c r="H165" i="14"/>
  <c r="G165" i="14"/>
  <c r="F165" i="14"/>
  <c r="X164" i="14"/>
  <c r="V164" i="14"/>
  <c r="U164" i="14"/>
  <c r="S164" i="14"/>
  <c r="R164" i="14"/>
  <c r="M164" i="14"/>
  <c r="L164" i="14"/>
  <c r="K164" i="14"/>
  <c r="J164" i="14"/>
  <c r="I164" i="14"/>
  <c r="H164" i="14"/>
  <c r="G164" i="14"/>
  <c r="F164" i="14"/>
  <c r="V159" i="14"/>
  <c r="U159" i="14"/>
  <c r="S159" i="14"/>
  <c r="R159" i="14"/>
  <c r="J159" i="14"/>
  <c r="I159" i="14"/>
  <c r="G159" i="14"/>
  <c r="F159" i="14"/>
  <c r="V158" i="14"/>
  <c r="U158" i="14"/>
  <c r="S158" i="14"/>
  <c r="R158" i="14"/>
  <c r="J158" i="14"/>
  <c r="I158" i="14"/>
  <c r="G158" i="14"/>
  <c r="F158" i="14"/>
  <c r="X157" i="14"/>
  <c r="V157" i="14"/>
  <c r="U157" i="14"/>
  <c r="S157" i="14"/>
  <c r="R157" i="14"/>
  <c r="L157" i="14"/>
  <c r="J157" i="14"/>
  <c r="I157" i="14"/>
  <c r="G157" i="14"/>
  <c r="F157" i="14"/>
  <c r="V153" i="14"/>
  <c r="U153" i="14"/>
  <c r="S153" i="14"/>
  <c r="R153" i="14"/>
  <c r="K153" i="14"/>
  <c r="J153" i="14"/>
  <c r="I153" i="14"/>
  <c r="H153" i="14"/>
  <c r="G153" i="14"/>
  <c r="F153" i="14"/>
  <c r="V152" i="14"/>
  <c r="U152" i="14"/>
  <c r="S152" i="14"/>
  <c r="R152" i="14"/>
  <c r="K152" i="14"/>
  <c r="J152" i="14"/>
  <c r="I152" i="14"/>
  <c r="H152" i="14"/>
  <c r="G152" i="14"/>
  <c r="F152" i="14"/>
  <c r="X151" i="14"/>
  <c r="V151" i="14"/>
  <c r="U151" i="14"/>
  <c r="S151" i="14"/>
  <c r="R151" i="14"/>
  <c r="M151" i="14"/>
  <c r="L151" i="14"/>
  <c r="K151" i="14"/>
  <c r="J151" i="14"/>
  <c r="I151" i="14"/>
  <c r="H151" i="14"/>
  <c r="G151" i="14"/>
  <c r="F151" i="14"/>
  <c r="V146" i="14"/>
  <c r="U146" i="14"/>
  <c r="S146" i="14"/>
  <c r="R146" i="14"/>
  <c r="J146" i="14"/>
  <c r="I146" i="14"/>
  <c r="G146" i="14"/>
  <c r="F146" i="14"/>
  <c r="V145" i="14"/>
  <c r="U145" i="14"/>
  <c r="S145" i="14"/>
  <c r="R145" i="14"/>
  <c r="J145" i="14"/>
  <c r="I145" i="14"/>
  <c r="G145" i="14"/>
  <c r="F145" i="14"/>
  <c r="X144" i="14"/>
  <c r="V144" i="14"/>
  <c r="U144" i="14"/>
  <c r="S144" i="14"/>
  <c r="R144" i="14"/>
  <c r="L144" i="14"/>
  <c r="J144" i="14"/>
  <c r="I144" i="14"/>
  <c r="G144" i="14"/>
  <c r="F144" i="14"/>
  <c r="V140" i="14"/>
  <c r="U140" i="14"/>
  <c r="S140" i="14"/>
  <c r="R140" i="14"/>
  <c r="K140" i="14"/>
  <c r="J140" i="14"/>
  <c r="I140" i="14"/>
  <c r="H140" i="14"/>
  <c r="G140" i="14"/>
  <c r="F140" i="14"/>
  <c r="V139" i="14"/>
  <c r="U139" i="14"/>
  <c r="S139" i="14"/>
  <c r="R139" i="14"/>
  <c r="K139" i="14"/>
  <c r="J139" i="14"/>
  <c r="I139" i="14"/>
  <c r="H139" i="14"/>
  <c r="G139" i="14"/>
  <c r="F139" i="14"/>
  <c r="X138" i="14"/>
  <c r="V138" i="14"/>
  <c r="U138" i="14"/>
  <c r="S138" i="14"/>
  <c r="R138" i="14"/>
  <c r="M138" i="14"/>
  <c r="L138" i="14"/>
  <c r="K138" i="14"/>
  <c r="J138" i="14"/>
  <c r="I138" i="14"/>
  <c r="H138" i="14"/>
  <c r="G138" i="14"/>
  <c r="F138" i="14"/>
  <c r="V133" i="14"/>
  <c r="U133" i="14"/>
  <c r="S133" i="14"/>
  <c r="R133" i="14"/>
  <c r="J133" i="14"/>
  <c r="I133" i="14"/>
  <c r="G133" i="14"/>
  <c r="F133" i="14"/>
  <c r="V132" i="14"/>
  <c r="U132" i="14"/>
  <c r="S132" i="14"/>
  <c r="R132" i="14"/>
  <c r="J132" i="14"/>
  <c r="I132" i="14"/>
  <c r="G132" i="14"/>
  <c r="F132" i="14"/>
  <c r="X131" i="14"/>
  <c r="V131" i="14"/>
  <c r="U131" i="14"/>
  <c r="S131" i="14"/>
  <c r="R131" i="14"/>
  <c r="L131" i="14"/>
  <c r="J131" i="14"/>
  <c r="I131" i="14"/>
  <c r="G131" i="14"/>
  <c r="F131" i="14"/>
  <c r="V127" i="14"/>
  <c r="U127" i="14"/>
  <c r="S127" i="14"/>
  <c r="R127" i="14"/>
  <c r="K127" i="14"/>
  <c r="J127" i="14"/>
  <c r="I127" i="14"/>
  <c r="H127" i="14"/>
  <c r="G127" i="14"/>
  <c r="F127" i="14"/>
  <c r="V126" i="14"/>
  <c r="U126" i="14"/>
  <c r="S126" i="14"/>
  <c r="R126" i="14"/>
  <c r="K126" i="14"/>
  <c r="J126" i="14"/>
  <c r="I126" i="14"/>
  <c r="H126" i="14"/>
  <c r="G126" i="14"/>
  <c r="F126" i="14"/>
  <c r="X125" i="14"/>
  <c r="V125" i="14"/>
  <c r="U125" i="14"/>
  <c r="S125" i="14"/>
  <c r="R125" i="14"/>
  <c r="M125" i="14"/>
  <c r="L125" i="14"/>
  <c r="K125" i="14"/>
  <c r="J125" i="14"/>
  <c r="I125" i="14"/>
  <c r="H125" i="14"/>
  <c r="G125" i="14"/>
  <c r="F125" i="14"/>
  <c r="V120" i="14"/>
  <c r="U120" i="14"/>
  <c r="S120" i="14"/>
  <c r="R120" i="14"/>
  <c r="J120" i="14"/>
  <c r="I120" i="14"/>
  <c r="G120" i="14"/>
  <c r="F120" i="14"/>
  <c r="V119" i="14"/>
  <c r="U119" i="14"/>
  <c r="S119" i="14"/>
  <c r="R119" i="14"/>
  <c r="J119" i="14"/>
  <c r="I119" i="14"/>
  <c r="G119" i="14"/>
  <c r="F119" i="14"/>
  <c r="X118" i="14"/>
  <c r="V118" i="14"/>
  <c r="U118" i="14"/>
  <c r="S118" i="14"/>
  <c r="R118" i="14"/>
  <c r="L118" i="14"/>
  <c r="J118" i="14"/>
  <c r="I118" i="14"/>
  <c r="G118" i="14"/>
  <c r="F118" i="14"/>
  <c r="V114" i="14"/>
  <c r="U114" i="14"/>
  <c r="S114" i="14"/>
  <c r="R114" i="14"/>
  <c r="K114" i="14"/>
  <c r="J114" i="14"/>
  <c r="I114" i="14"/>
  <c r="H114" i="14"/>
  <c r="G114" i="14"/>
  <c r="F114" i="14"/>
  <c r="V113" i="14"/>
  <c r="U113" i="14"/>
  <c r="S113" i="14"/>
  <c r="R113" i="14"/>
  <c r="K113" i="14"/>
  <c r="J113" i="14"/>
  <c r="I113" i="14"/>
  <c r="H113" i="14"/>
  <c r="G113" i="14"/>
  <c r="F113" i="14"/>
  <c r="X112" i="14"/>
  <c r="V112" i="14"/>
  <c r="U112" i="14"/>
  <c r="S112" i="14"/>
  <c r="R112" i="14"/>
  <c r="M112" i="14"/>
  <c r="L112" i="14"/>
  <c r="K112" i="14"/>
  <c r="J112" i="14"/>
  <c r="I112" i="14"/>
  <c r="H112" i="14"/>
  <c r="G112" i="14"/>
  <c r="F112" i="14"/>
  <c r="V107" i="14"/>
  <c r="U107" i="14"/>
  <c r="S107" i="14"/>
  <c r="R107" i="14"/>
  <c r="J107" i="14"/>
  <c r="I107" i="14"/>
  <c r="G107" i="14"/>
  <c r="F107" i="14"/>
  <c r="V106" i="14"/>
  <c r="U106" i="14"/>
  <c r="S106" i="14"/>
  <c r="R106" i="14"/>
  <c r="J106" i="14"/>
  <c r="I106" i="14"/>
  <c r="G106" i="14"/>
  <c r="F106" i="14"/>
  <c r="X105" i="14"/>
  <c r="V105" i="14"/>
  <c r="U105" i="14"/>
  <c r="S105" i="14"/>
  <c r="R105" i="14"/>
  <c r="L105" i="14"/>
  <c r="J105" i="14"/>
  <c r="I105" i="14"/>
  <c r="G105" i="14"/>
  <c r="F105" i="14"/>
  <c r="V101" i="14"/>
  <c r="U101" i="14"/>
  <c r="S101" i="14"/>
  <c r="R101" i="14"/>
  <c r="K101" i="14"/>
  <c r="J101" i="14"/>
  <c r="I101" i="14"/>
  <c r="H101" i="14"/>
  <c r="G101" i="14"/>
  <c r="F101" i="14"/>
  <c r="V100" i="14"/>
  <c r="U100" i="14"/>
  <c r="S100" i="14"/>
  <c r="R100" i="14"/>
  <c r="K100" i="14"/>
  <c r="J100" i="14"/>
  <c r="I100" i="14"/>
  <c r="H100" i="14"/>
  <c r="G100" i="14"/>
  <c r="F100" i="14"/>
  <c r="X99" i="14"/>
  <c r="V99" i="14"/>
  <c r="U99" i="14"/>
  <c r="S99" i="14"/>
  <c r="R99" i="14"/>
  <c r="M99" i="14"/>
  <c r="L99" i="14"/>
  <c r="K99" i="14"/>
  <c r="J99" i="14"/>
  <c r="I99" i="14"/>
  <c r="H99" i="14"/>
  <c r="G99" i="14"/>
  <c r="F99" i="14"/>
  <c r="V94" i="14"/>
  <c r="U94" i="14"/>
  <c r="S94" i="14"/>
  <c r="R94" i="14"/>
  <c r="J94" i="14"/>
  <c r="I94" i="14"/>
  <c r="G94" i="14"/>
  <c r="F94" i="14"/>
  <c r="V93" i="14"/>
  <c r="U93" i="14"/>
  <c r="S93" i="14"/>
  <c r="R93" i="14"/>
  <c r="J93" i="14"/>
  <c r="I93" i="14"/>
  <c r="G93" i="14"/>
  <c r="F93" i="14"/>
  <c r="X92" i="14"/>
  <c r="V92" i="14"/>
  <c r="U92" i="14"/>
  <c r="S92" i="14"/>
  <c r="R92" i="14"/>
  <c r="L92" i="14"/>
  <c r="J92" i="14"/>
  <c r="I92" i="14"/>
  <c r="G92" i="14"/>
  <c r="F92" i="14"/>
  <c r="V88" i="14"/>
  <c r="U88" i="14"/>
  <c r="S88" i="14"/>
  <c r="R88" i="14"/>
  <c r="K88" i="14"/>
  <c r="J88" i="14"/>
  <c r="I88" i="14"/>
  <c r="H88" i="14"/>
  <c r="G88" i="14"/>
  <c r="F88" i="14"/>
  <c r="V87" i="14"/>
  <c r="U87" i="14"/>
  <c r="S87" i="14"/>
  <c r="R87" i="14"/>
  <c r="K87" i="14"/>
  <c r="J87" i="14"/>
  <c r="I87" i="14"/>
  <c r="H87" i="14"/>
  <c r="G87" i="14"/>
  <c r="F87" i="14"/>
  <c r="X86" i="14"/>
  <c r="V86" i="14"/>
  <c r="U86" i="14"/>
  <c r="S86" i="14"/>
  <c r="R86" i="14"/>
  <c r="M86" i="14"/>
  <c r="L86" i="14"/>
  <c r="K86" i="14"/>
  <c r="J86" i="14"/>
  <c r="I86" i="14"/>
  <c r="H86" i="14"/>
  <c r="G86" i="14"/>
  <c r="F86" i="14"/>
  <c r="V81" i="14"/>
  <c r="U81" i="14"/>
  <c r="S81" i="14"/>
  <c r="R81" i="14"/>
  <c r="J81" i="14"/>
  <c r="I81" i="14"/>
  <c r="G81" i="14"/>
  <c r="F81" i="14"/>
  <c r="V80" i="14"/>
  <c r="U80" i="14"/>
  <c r="S80" i="14"/>
  <c r="R80" i="14"/>
  <c r="J80" i="14"/>
  <c r="I80" i="14"/>
  <c r="G80" i="14"/>
  <c r="F80" i="14"/>
  <c r="X79" i="14"/>
  <c r="V79" i="14"/>
  <c r="U79" i="14"/>
  <c r="S79" i="14"/>
  <c r="R79" i="14"/>
  <c r="L79" i="14"/>
  <c r="J79" i="14"/>
  <c r="I79" i="14"/>
  <c r="G79" i="14"/>
  <c r="F79" i="14"/>
  <c r="V75" i="14"/>
  <c r="U75" i="14"/>
  <c r="S75" i="14"/>
  <c r="R75" i="14"/>
  <c r="K75" i="14"/>
  <c r="J75" i="14"/>
  <c r="I75" i="14"/>
  <c r="H75" i="14"/>
  <c r="G75" i="14"/>
  <c r="F75" i="14"/>
  <c r="V74" i="14"/>
  <c r="U74" i="14"/>
  <c r="S74" i="14"/>
  <c r="R74" i="14"/>
  <c r="K74" i="14"/>
  <c r="J74" i="14"/>
  <c r="I74" i="14"/>
  <c r="H74" i="14"/>
  <c r="G74" i="14"/>
  <c r="F74" i="14"/>
  <c r="X73" i="14"/>
  <c r="V73" i="14"/>
  <c r="U73" i="14"/>
  <c r="S73" i="14"/>
  <c r="R73" i="14"/>
  <c r="M73" i="14"/>
  <c r="L73" i="14"/>
  <c r="K73" i="14"/>
  <c r="J73" i="14"/>
  <c r="I73" i="14"/>
  <c r="H73" i="14"/>
  <c r="G73" i="14"/>
  <c r="F73" i="14"/>
  <c r="V263" i="13"/>
  <c r="U263" i="13"/>
  <c r="S263" i="13"/>
  <c r="R263" i="13"/>
  <c r="J263" i="13"/>
  <c r="I263" i="13"/>
  <c r="G263" i="13"/>
  <c r="F263" i="13"/>
  <c r="V262" i="13"/>
  <c r="U262" i="13"/>
  <c r="S262" i="13"/>
  <c r="R262" i="13"/>
  <c r="J262" i="13"/>
  <c r="I262" i="13"/>
  <c r="G262" i="13"/>
  <c r="F262" i="13"/>
  <c r="X261" i="13"/>
  <c r="V261" i="13"/>
  <c r="U261" i="13"/>
  <c r="S261" i="13"/>
  <c r="R261" i="13"/>
  <c r="L261" i="13"/>
  <c r="J261" i="13"/>
  <c r="I261" i="13"/>
  <c r="G261" i="13"/>
  <c r="F261" i="13"/>
  <c r="V257" i="13"/>
  <c r="U257" i="13"/>
  <c r="S257" i="13"/>
  <c r="R257" i="13"/>
  <c r="K257" i="13"/>
  <c r="J257" i="13"/>
  <c r="I257" i="13"/>
  <c r="H257" i="13"/>
  <c r="G257" i="13"/>
  <c r="F257" i="13"/>
  <c r="V256" i="13"/>
  <c r="U256" i="13"/>
  <c r="S256" i="13"/>
  <c r="R256" i="13"/>
  <c r="K256" i="13"/>
  <c r="J256" i="13"/>
  <c r="I256" i="13"/>
  <c r="H256" i="13"/>
  <c r="G256" i="13"/>
  <c r="F256" i="13"/>
  <c r="X255" i="13"/>
  <c r="V255" i="13"/>
  <c r="U255" i="13"/>
  <c r="S255" i="13"/>
  <c r="R255" i="13"/>
  <c r="M255" i="13"/>
  <c r="L255" i="13"/>
  <c r="K255" i="13"/>
  <c r="J255" i="13"/>
  <c r="I255" i="13"/>
  <c r="H255" i="13"/>
  <c r="G255" i="13"/>
  <c r="F255" i="13"/>
  <c r="V250" i="13"/>
  <c r="U250" i="13"/>
  <c r="S250" i="13"/>
  <c r="R250" i="13"/>
  <c r="J250" i="13"/>
  <c r="I250" i="13"/>
  <c r="G250" i="13"/>
  <c r="F250" i="13"/>
  <c r="V249" i="13"/>
  <c r="U249" i="13"/>
  <c r="S249" i="13"/>
  <c r="R249" i="13"/>
  <c r="J249" i="13"/>
  <c r="I249" i="13"/>
  <c r="G249" i="13"/>
  <c r="F249" i="13"/>
  <c r="X248" i="13"/>
  <c r="V248" i="13"/>
  <c r="U248" i="13"/>
  <c r="S248" i="13"/>
  <c r="R248" i="13"/>
  <c r="L248" i="13"/>
  <c r="J248" i="13"/>
  <c r="I248" i="13"/>
  <c r="G248" i="13"/>
  <c r="F248" i="13"/>
  <c r="V244" i="13"/>
  <c r="U244" i="13"/>
  <c r="S244" i="13"/>
  <c r="R244" i="13"/>
  <c r="K244" i="13"/>
  <c r="J244" i="13"/>
  <c r="I244" i="13"/>
  <c r="H244" i="13"/>
  <c r="G244" i="13"/>
  <c r="F244" i="13"/>
  <c r="V243" i="13"/>
  <c r="U243" i="13"/>
  <c r="S243" i="13"/>
  <c r="R243" i="13"/>
  <c r="K243" i="13"/>
  <c r="J243" i="13"/>
  <c r="I243" i="13"/>
  <c r="H243" i="13"/>
  <c r="G243" i="13"/>
  <c r="F243" i="13"/>
  <c r="X242" i="13"/>
  <c r="V242" i="13"/>
  <c r="U242" i="13"/>
  <c r="S242" i="13"/>
  <c r="R242" i="13"/>
  <c r="M242" i="13"/>
  <c r="L242" i="13"/>
  <c r="K242" i="13"/>
  <c r="J242" i="13"/>
  <c r="I242" i="13"/>
  <c r="H242" i="13"/>
  <c r="G242" i="13"/>
  <c r="F242" i="13"/>
  <c r="V237" i="13"/>
  <c r="U237" i="13"/>
  <c r="S237" i="13"/>
  <c r="R237" i="13"/>
  <c r="J237" i="13"/>
  <c r="I237" i="13"/>
  <c r="G237" i="13"/>
  <c r="F237" i="13"/>
  <c r="V236" i="13"/>
  <c r="U236" i="13"/>
  <c r="S236" i="13"/>
  <c r="R236" i="13"/>
  <c r="J236" i="13"/>
  <c r="I236" i="13"/>
  <c r="G236" i="13"/>
  <c r="F236" i="13"/>
  <c r="X235" i="13"/>
  <c r="V235" i="13"/>
  <c r="U235" i="13"/>
  <c r="S235" i="13"/>
  <c r="R235" i="13"/>
  <c r="L235" i="13"/>
  <c r="J235" i="13"/>
  <c r="I235" i="13"/>
  <c r="G235" i="13"/>
  <c r="F235" i="13"/>
  <c r="V231" i="13"/>
  <c r="U231" i="13"/>
  <c r="S231" i="13"/>
  <c r="R231" i="13"/>
  <c r="K231" i="13"/>
  <c r="J231" i="13"/>
  <c r="I231" i="13"/>
  <c r="H231" i="13"/>
  <c r="G231" i="13"/>
  <c r="F231" i="13"/>
  <c r="V230" i="13"/>
  <c r="U230" i="13"/>
  <c r="S230" i="13"/>
  <c r="R230" i="13"/>
  <c r="K230" i="13"/>
  <c r="J230" i="13"/>
  <c r="I230" i="13"/>
  <c r="H230" i="13"/>
  <c r="G230" i="13"/>
  <c r="F230" i="13"/>
  <c r="X229" i="13"/>
  <c r="V229" i="13"/>
  <c r="U229" i="13"/>
  <c r="S229" i="13"/>
  <c r="R229" i="13"/>
  <c r="M229" i="13"/>
  <c r="L229" i="13"/>
  <c r="K229" i="13"/>
  <c r="J229" i="13"/>
  <c r="I229" i="13"/>
  <c r="H229" i="13"/>
  <c r="G229" i="13"/>
  <c r="F229" i="13"/>
  <c r="V224" i="13"/>
  <c r="U224" i="13"/>
  <c r="S224" i="13"/>
  <c r="R224" i="13"/>
  <c r="J224" i="13"/>
  <c r="I224" i="13"/>
  <c r="G224" i="13"/>
  <c r="F224" i="13"/>
  <c r="V223" i="13"/>
  <c r="U223" i="13"/>
  <c r="S223" i="13"/>
  <c r="R223" i="13"/>
  <c r="J223" i="13"/>
  <c r="I223" i="13"/>
  <c r="G223" i="13"/>
  <c r="F223" i="13"/>
  <c r="X222" i="13"/>
  <c r="V222" i="13"/>
  <c r="U222" i="13"/>
  <c r="S222" i="13"/>
  <c r="R222" i="13"/>
  <c r="L222" i="13"/>
  <c r="J222" i="13"/>
  <c r="I222" i="13"/>
  <c r="G222" i="13"/>
  <c r="F222" i="13"/>
  <c r="V218" i="13"/>
  <c r="U218" i="13"/>
  <c r="S218" i="13"/>
  <c r="R218" i="13"/>
  <c r="K218" i="13"/>
  <c r="J218" i="13"/>
  <c r="I218" i="13"/>
  <c r="H218" i="13"/>
  <c r="G218" i="13"/>
  <c r="F218" i="13"/>
  <c r="V217" i="13"/>
  <c r="U217" i="13"/>
  <c r="S217" i="13"/>
  <c r="R217" i="13"/>
  <c r="K217" i="13"/>
  <c r="J217" i="13"/>
  <c r="I217" i="13"/>
  <c r="H217" i="13"/>
  <c r="G217" i="13"/>
  <c r="F217" i="13"/>
  <c r="X216" i="13"/>
  <c r="V216" i="13"/>
  <c r="U216" i="13"/>
  <c r="S216" i="13"/>
  <c r="R216" i="13"/>
  <c r="M216" i="13"/>
  <c r="L216" i="13"/>
  <c r="K216" i="13"/>
  <c r="J216" i="13"/>
  <c r="I216" i="13"/>
  <c r="H216" i="13"/>
  <c r="G216" i="13"/>
  <c r="F216" i="13"/>
  <c r="V211" i="13"/>
  <c r="U211" i="13"/>
  <c r="S211" i="13"/>
  <c r="R211" i="13"/>
  <c r="J211" i="13"/>
  <c r="I211" i="13"/>
  <c r="G211" i="13"/>
  <c r="F211" i="13"/>
  <c r="V210" i="13"/>
  <c r="U210" i="13"/>
  <c r="S210" i="13"/>
  <c r="R210" i="13"/>
  <c r="J210" i="13"/>
  <c r="I210" i="13"/>
  <c r="G210" i="13"/>
  <c r="F210" i="13"/>
  <c r="X209" i="13"/>
  <c r="V209" i="13"/>
  <c r="U209" i="13"/>
  <c r="S209" i="13"/>
  <c r="R209" i="13"/>
  <c r="L209" i="13"/>
  <c r="J209" i="13"/>
  <c r="I209" i="13"/>
  <c r="G209" i="13"/>
  <c r="F209" i="13"/>
  <c r="V205" i="13"/>
  <c r="U205" i="13"/>
  <c r="S205" i="13"/>
  <c r="R205" i="13"/>
  <c r="K205" i="13"/>
  <c r="J205" i="13"/>
  <c r="I205" i="13"/>
  <c r="H205" i="13"/>
  <c r="G205" i="13"/>
  <c r="F205" i="13"/>
  <c r="V204" i="13"/>
  <c r="U204" i="13"/>
  <c r="S204" i="13"/>
  <c r="R204" i="13"/>
  <c r="K204" i="13"/>
  <c r="J204" i="13"/>
  <c r="I204" i="13"/>
  <c r="H204" i="13"/>
  <c r="G204" i="13"/>
  <c r="F204" i="13"/>
  <c r="X203" i="13"/>
  <c r="V203" i="13"/>
  <c r="U203" i="13"/>
  <c r="S203" i="13"/>
  <c r="R203" i="13"/>
  <c r="M203" i="13"/>
  <c r="L203" i="13"/>
  <c r="K203" i="13"/>
  <c r="J203" i="13"/>
  <c r="I203" i="13"/>
  <c r="H203" i="13"/>
  <c r="G203" i="13"/>
  <c r="F203" i="13"/>
  <c r="V198" i="13"/>
  <c r="U198" i="13"/>
  <c r="S198" i="13"/>
  <c r="R198" i="13"/>
  <c r="J198" i="13"/>
  <c r="I198" i="13"/>
  <c r="G198" i="13"/>
  <c r="F198" i="13"/>
  <c r="V197" i="13"/>
  <c r="U197" i="13"/>
  <c r="S197" i="13"/>
  <c r="R197" i="13"/>
  <c r="J197" i="13"/>
  <c r="I197" i="13"/>
  <c r="G197" i="13"/>
  <c r="F197" i="13"/>
  <c r="X196" i="13"/>
  <c r="V196" i="13"/>
  <c r="U196" i="13"/>
  <c r="S196" i="13"/>
  <c r="R196" i="13"/>
  <c r="L196" i="13"/>
  <c r="J196" i="13"/>
  <c r="I196" i="13"/>
  <c r="G196" i="13"/>
  <c r="F196" i="13"/>
  <c r="V192" i="13"/>
  <c r="U192" i="13"/>
  <c r="S192" i="13"/>
  <c r="R192" i="13"/>
  <c r="K192" i="13"/>
  <c r="J192" i="13"/>
  <c r="I192" i="13"/>
  <c r="H192" i="13"/>
  <c r="G192" i="13"/>
  <c r="F192" i="13"/>
  <c r="V191" i="13"/>
  <c r="U191" i="13"/>
  <c r="S191" i="13"/>
  <c r="R191" i="13"/>
  <c r="K191" i="13"/>
  <c r="J191" i="13"/>
  <c r="I191" i="13"/>
  <c r="H191" i="13"/>
  <c r="G191" i="13"/>
  <c r="F191" i="13"/>
  <c r="X190" i="13"/>
  <c r="V190" i="13"/>
  <c r="U190" i="13"/>
  <c r="S190" i="13"/>
  <c r="R190" i="13"/>
  <c r="M190" i="13"/>
  <c r="L190" i="13"/>
  <c r="K190" i="13"/>
  <c r="J190" i="13"/>
  <c r="I190" i="13"/>
  <c r="H190" i="13"/>
  <c r="G190" i="13"/>
  <c r="F190" i="13"/>
  <c r="V185" i="13"/>
  <c r="U185" i="13"/>
  <c r="S185" i="13"/>
  <c r="R185" i="13"/>
  <c r="J185" i="13"/>
  <c r="I185" i="13"/>
  <c r="G185" i="13"/>
  <c r="F185" i="13"/>
  <c r="V184" i="13"/>
  <c r="U184" i="13"/>
  <c r="S184" i="13"/>
  <c r="R184" i="13"/>
  <c r="J184" i="13"/>
  <c r="I184" i="13"/>
  <c r="G184" i="13"/>
  <c r="F184" i="13"/>
  <c r="X183" i="13"/>
  <c r="V183" i="13"/>
  <c r="U183" i="13"/>
  <c r="S183" i="13"/>
  <c r="R183" i="13"/>
  <c r="L183" i="13"/>
  <c r="J183" i="13"/>
  <c r="I183" i="13"/>
  <c r="G183" i="13"/>
  <c r="F183" i="13"/>
  <c r="V179" i="13"/>
  <c r="U179" i="13"/>
  <c r="S179" i="13"/>
  <c r="R179" i="13"/>
  <c r="K179" i="13"/>
  <c r="J179" i="13"/>
  <c r="I179" i="13"/>
  <c r="H179" i="13"/>
  <c r="G179" i="13"/>
  <c r="F179" i="13"/>
  <c r="V178" i="13"/>
  <c r="U178" i="13"/>
  <c r="S178" i="13"/>
  <c r="R178" i="13"/>
  <c r="K178" i="13"/>
  <c r="J178" i="13"/>
  <c r="I178" i="13"/>
  <c r="H178" i="13"/>
  <c r="G178" i="13"/>
  <c r="F178" i="13"/>
  <c r="X177" i="13"/>
  <c r="V177" i="13"/>
  <c r="U177" i="13"/>
  <c r="S177" i="13"/>
  <c r="R177" i="13"/>
  <c r="M177" i="13"/>
  <c r="L177" i="13"/>
  <c r="K177" i="13"/>
  <c r="J177" i="13"/>
  <c r="I177" i="13"/>
  <c r="H177" i="13"/>
  <c r="G177" i="13"/>
  <c r="F177" i="13"/>
  <c r="V172" i="13"/>
  <c r="U172" i="13"/>
  <c r="S172" i="13"/>
  <c r="R172" i="13"/>
  <c r="J172" i="13"/>
  <c r="I172" i="13"/>
  <c r="G172" i="13"/>
  <c r="F172" i="13"/>
  <c r="V171" i="13"/>
  <c r="U171" i="13"/>
  <c r="S171" i="13"/>
  <c r="R171" i="13"/>
  <c r="J171" i="13"/>
  <c r="I171" i="13"/>
  <c r="G171" i="13"/>
  <c r="F171" i="13"/>
  <c r="X170" i="13"/>
  <c r="V170" i="13"/>
  <c r="U170" i="13"/>
  <c r="S170" i="13"/>
  <c r="R170" i="13"/>
  <c r="L170" i="13"/>
  <c r="J170" i="13"/>
  <c r="I170" i="13"/>
  <c r="G170" i="13"/>
  <c r="F170" i="13"/>
  <c r="V166" i="13"/>
  <c r="U166" i="13"/>
  <c r="S166" i="13"/>
  <c r="R166" i="13"/>
  <c r="K166" i="13"/>
  <c r="J166" i="13"/>
  <c r="I166" i="13"/>
  <c r="H166" i="13"/>
  <c r="G166" i="13"/>
  <c r="F166" i="13"/>
  <c r="V165" i="13"/>
  <c r="U165" i="13"/>
  <c r="S165" i="13"/>
  <c r="R165" i="13"/>
  <c r="K165" i="13"/>
  <c r="J165" i="13"/>
  <c r="I165" i="13"/>
  <c r="H165" i="13"/>
  <c r="G165" i="13"/>
  <c r="F165" i="13"/>
  <c r="X164" i="13"/>
  <c r="V164" i="13"/>
  <c r="U164" i="13"/>
  <c r="S164" i="13"/>
  <c r="R164" i="13"/>
  <c r="M164" i="13"/>
  <c r="L164" i="13"/>
  <c r="K164" i="13"/>
  <c r="J164" i="13"/>
  <c r="I164" i="13"/>
  <c r="H164" i="13"/>
  <c r="G164" i="13"/>
  <c r="F164" i="13"/>
  <c r="V159" i="13"/>
  <c r="U159" i="13"/>
  <c r="S159" i="13"/>
  <c r="R159" i="13"/>
  <c r="J159" i="13"/>
  <c r="I159" i="13"/>
  <c r="G159" i="13"/>
  <c r="F159" i="13"/>
  <c r="V158" i="13"/>
  <c r="U158" i="13"/>
  <c r="S158" i="13"/>
  <c r="R158" i="13"/>
  <c r="J158" i="13"/>
  <c r="I158" i="13"/>
  <c r="G158" i="13"/>
  <c r="F158" i="13"/>
  <c r="X157" i="13"/>
  <c r="V157" i="13"/>
  <c r="U157" i="13"/>
  <c r="S157" i="13"/>
  <c r="R157" i="13"/>
  <c r="L157" i="13"/>
  <c r="J157" i="13"/>
  <c r="I157" i="13"/>
  <c r="G157" i="13"/>
  <c r="F157" i="13"/>
  <c r="V153" i="13"/>
  <c r="U153" i="13"/>
  <c r="S153" i="13"/>
  <c r="R153" i="13"/>
  <c r="K153" i="13"/>
  <c r="J153" i="13"/>
  <c r="I153" i="13"/>
  <c r="H153" i="13"/>
  <c r="G153" i="13"/>
  <c r="F153" i="13"/>
  <c r="V152" i="13"/>
  <c r="U152" i="13"/>
  <c r="S152" i="13"/>
  <c r="R152" i="13"/>
  <c r="K152" i="13"/>
  <c r="J152" i="13"/>
  <c r="I152" i="13"/>
  <c r="H152" i="13"/>
  <c r="G152" i="13"/>
  <c r="F152" i="13"/>
  <c r="X151" i="13"/>
  <c r="V151" i="13"/>
  <c r="U151" i="13"/>
  <c r="S151" i="13"/>
  <c r="R151" i="13"/>
  <c r="M151" i="13"/>
  <c r="L151" i="13"/>
  <c r="K151" i="13"/>
  <c r="J151" i="13"/>
  <c r="I151" i="13"/>
  <c r="H151" i="13"/>
  <c r="G151" i="13"/>
  <c r="F151" i="13"/>
  <c r="V146" i="13"/>
  <c r="U146" i="13"/>
  <c r="S146" i="13"/>
  <c r="R146" i="13"/>
  <c r="J146" i="13"/>
  <c r="I146" i="13"/>
  <c r="G146" i="13"/>
  <c r="F146" i="13"/>
  <c r="V145" i="13"/>
  <c r="U145" i="13"/>
  <c r="S145" i="13"/>
  <c r="R145" i="13"/>
  <c r="J145" i="13"/>
  <c r="I145" i="13"/>
  <c r="G145" i="13"/>
  <c r="F145" i="13"/>
  <c r="X144" i="13"/>
  <c r="V144" i="13"/>
  <c r="U144" i="13"/>
  <c r="S144" i="13"/>
  <c r="R144" i="13"/>
  <c r="L144" i="13"/>
  <c r="J144" i="13"/>
  <c r="I144" i="13"/>
  <c r="G144" i="13"/>
  <c r="F144" i="13"/>
  <c r="V140" i="13"/>
  <c r="U140" i="13"/>
  <c r="S140" i="13"/>
  <c r="R140" i="13"/>
  <c r="K140" i="13"/>
  <c r="J140" i="13"/>
  <c r="I140" i="13"/>
  <c r="H140" i="13"/>
  <c r="G140" i="13"/>
  <c r="F140" i="13"/>
  <c r="V139" i="13"/>
  <c r="U139" i="13"/>
  <c r="S139" i="13"/>
  <c r="R139" i="13"/>
  <c r="K139" i="13"/>
  <c r="J139" i="13"/>
  <c r="I139" i="13"/>
  <c r="H139" i="13"/>
  <c r="G139" i="13"/>
  <c r="F139" i="13"/>
  <c r="X138" i="13"/>
  <c r="V138" i="13"/>
  <c r="U138" i="13"/>
  <c r="S138" i="13"/>
  <c r="R138" i="13"/>
  <c r="M138" i="13"/>
  <c r="L138" i="13"/>
  <c r="K138" i="13"/>
  <c r="J138" i="13"/>
  <c r="I138" i="13"/>
  <c r="H138" i="13"/>
  <c r="G138" i="13"/>
  <c r="F138" i="13"/>
  <c r="V133" i="13"/>
  <c r="U133" i="13"/>
  <c r="S133" i="13"/>
  <c r="R133" i="13"/>
  <c r="J133" i="13"/>
  <c r="I133" i="13"/>
  <c r="G133" i="13"/>
  <c r="F133" i="13"/>
  <c r="V132" i="13"/>
  <c r="U132" i="13"/>
  <c r="S132" i="13"/>
  <c r="R132" i="13"/>
  <c r="J132" i="13"/>
  <c r="I132" i="13"/>
  <c r="G132" i="13"/>
  <c r="F132" i="13"/>
  <c r="X131" i="13"/>
  <c r="V131" i="13"/>
  <c r="U131" i="13"/>
  <c r="S131" i="13"/>
  <c r="R131" i="13"/>
  <c r="L131" i="13"/>
  <c r="J131" i="13"/>
  <c r="I131" i="13"/>
  <c r="G131" i="13"/>
  <c r="F131" i="13"/>
  <c r="V127" i="13"/>
  <c r="U127" i="13"/>
  <c r="S127" i="13"/>
  <c r="R127" i="13"/>
  <c r="K127" i="13"/>
  <c r="J127" i="13"/>
  <c r="I127" i="13"/>
  <c r="H127" i="13"/>
  <c r="G127" i="13"/>
  <c r="F127" i="13"/>
  <c r="V126" i="13"/>
  <c r="U126" i="13"/>
  <c r="S126" i="13"/>
  <c r="R126" i="13"/>
  <c r="K126" i="13"/>
  <c r="J126" i="13"/>
  <c r="I126" i="13"/>
  <c r="H126" i="13"/>
  <c r="G126" i="13"/>
  <c r="F126" i="13"/>
  <c r="X125" i="13"/>
  <c r="V125" i="13"/>
  <c r="U125" i="13"/>
  <c r="S125" i="13"/>
  <c r="R125" i="13"/>
  <c r="M125" i="13"/>
  <c r="L125" i="13"/>
  <c r="K125" i="13"/>
  <c r="J125" i="13"/>
  <c r="I125" i="13"/>
  <c r="H125" i="13"/>
  <c r="G125" i="13"/>
  <c r="F125" i="13"/>
  <c r="V120" i="13"/>
  <c r="U120" i="13"/>
  <c r="S120" i="13"/>
  <c r="R120" i="13"/>
  <c r="J120" i="13"/>
  <c r="I120" i="13"/>
  <c r="G120" i="13"/>
  <c r="F120" i="13"/>
  <c r="V119" i="13"/>
  <c r="U119" i="13"/>
  <c r="S119" i="13"/>
  <c r="R119" i="13"/>
  <c r="J119" i="13"/>
  <c r="I119" i="13"/>
  <c r="G119" i="13"/>
  <c r="F119" i="13"/>
  <c r="X118" i="13"/>
  <c r="V118" i="13"/>
  <c r="U118" i="13"/>
  <c r="S118" i="13"/>
  <c r="R118" i="13"/>
  <c r="L118" i="13"/>
  <c r="J118" i="13"/>
  <c r="I118" i="13"/>
  <c r="G118" i="13"/>
  <c r="F118" i="13"/>
  <c r="V114" i="13"/>
  <c r="U114" i="13"/>
  <c r="S114" i="13"/>
  <c r="R114" i="13"/>
  <c r="K114" i="13"/>
  <c r="J114" i="13"/>
  <c r="I114" i="13"/>
  <c r="H114" i="13"/>
  <c r="G114" i="13"/>
  <c r="F114" i="13"/>
  <c r="V113" i="13"/>
  <c r="U113" i="13"/>
  <c r="S113" i="13"/>
  <c r="R113" i="13"/>
  <c r="K113" i="13"/>
  <c r="J113" i="13"/>
  <c r="I113" i="13"/>
  <c r="H113" i="13"/>
  <c r="G113" i="13"/>
  <c r="F113" i="13"/>
  <c r="X112" i="13"/>
  <c r="V112" i="13"/>
  <c r="U112" i="13"/>
  <c r="S112" i="13"/>
  <c r="R112" i="13"/>
  <c r="M112" i="13"/>
  <c r="L112" i="13"/>
  <c r="K112" i="13"/>
  <c r="J112" i="13"/>
  <c r="I112" i="13"/>
  <c r="H112" i="13"/>
  <c r="G112" i="13"/>
  <c r="F112" i="13"/>
  <c r="V107" i="13"/>
  <c r="U107" i="13"/>
  <c r="S107" i="13"/>
  <c r="R107" i="13"/>
  <c r="J107" i="13"/>
  <c r="I107" i="13"/>
  <c r="G107" i="13"/>
  <c r="F107" i="13"/>
  <c r="V106" i="13"/>
  <c r="U106" i="13"/>
  <c r="S106" i="13"/>
  <c r="R106" i="13"/>
  <c r="J106" i="13"/>
  <c r="I106" i="13"/>
  <c r="G106" i="13"/>
  <c r="F106" i="13"/>
  <c r="X105" i="13"/>
  <c r="V105" i="13"/>
  <c r="U105" i="13"/>
  <c r="S105" i="13"/>
  <c r="R105" i="13"/>
  <c r="L105" i="13"/>
  <c r="J105" i="13"/>
  <c r="I105" i="13"/>
  <c r="G105" i="13"/>
  <c r="F105" i="13"/>
  <c r="V101" i="13"/>
  <c r="U101" i="13"/>
  <c r="S101" i="13"/>
  <c r="R101" i="13"/>
  <c r="K101" i="13"/>
  <c r="J101" i="13"/>
  <c r="I101" i="13"/>
  <c r="H101" i="13"/>
  <c r="G101" i="13"/>
  <c r="F101" i="13"/>
  <c r="V100" i="13"/>
  <c r="U100" i="13"/>
  <c r="S100" i="13"/>
  <c r="R100" i="13"/>
  <c r="K100" i="13"/>
  <c r="J100" i="13"/>
  <c r="I100" i="13"/>
  <c r="H100" i="13"/>
  <c r="G100" i="13"/>
  <c r="F100" i="13"/>
  <c r="X99" i="13"/>
  <c r="V99" i="13"/>
  <c r="U99" i="13"/>
  <c r="S99" i="13"/>
  <c r="R99" i="13"/>
  <c r="M99" i="13"/>
  <c r="L99" i="13"/>
  <c r="K99" i="13"/>
  <c r="J99" i="13"/>
  <c r="I99" i="13"/>
  <c r="H99" i="13"/>
  <c r="G99" i="13"/>
  <c r="F99" i="13"/>
  <c r="V94" i="13"/>
  <c r="U94" i="13"/>
  <c r="S94" i="13"/>
  <c r="R94" i="13"/>
  <c r="J94" i="13"/>
  <c r="I94" i="13"/>
  <c r="G94" i="13"/>
  <c r="F94" i="13"/>
  <c r="V93" i="13"/>
  <c r="U93" i="13"/>
  <c r="S93" i="13"/>
  <c r="R93" i="13"/>
  <c r="J93" i="13"/>
  <c r="I93" i="13"/>
  <c r="G93" i="13"/>
  <c r="F93" i="13"/>
  <c r="X92" i="13"/>
  <c r="V92" i="13"/>
  <c r="U92" i="13"/>
  <c r="S92" i="13"/>
  <c r="R92" i="13"/>
  <c r="L92" i="13"/>
  <c r="J92" i="13"/>
  <c r="I92" i="13"/>
  <c r="G92" i="13"/>
  <c r="F92" i="13"/>
  <c r="V88" i="13"/>
  <c r="U88" i="13"/>
  <c r="S88" i="13"/>
  <c r="R88" i="13"/>
  <c r="K88" i="13"/>
  <c r="J88" i="13"/>
  <c r="I88" i="13"/>
  <c r="H88" i="13"/>
  <c r="G88" i="13"/>
  <c r="F88" i="13"/>
  <c r="V87" i="13"/>
  <c r="U87" i="13"/>
  <c r="S87" i="13"/>
  <c r="R87" i="13"/>
  <c r="K87" i="13"/>
  <c r="J87" i="13"/>
  <c r="I87" i="13"/>
  <c r="H87" i="13"/>
  <c r="G87" i="13"/>
  <c r="F87" i="13"/>
  <c r="X86" i="13"/>
  <c r="V86" i="13"/>
  <c r="U86" i="13"/>
  <c r="S86" i="13"/>
  <c r="R86" i="13"/>
  <c r="M86" i="13"/>
  <c r="L86" i="13"/>
  <c r="K86" i="13"/>
  <c r="J86" i="13"/>
  <c r="I86" i="13"/>
  <c r="H86" i="13"/>
  <c r="G86" i="13"/>
  <c r="F86" i="13"/>
  <c r="V81" i="13"/>
  <c r="U81" i="13"/>
  <c r="S81" i="13"/>
  <c r="R81" i="13"/>
  <c r="J81" i="13"/>
  <c r="I81" i="13"/>
  <c r="G81" i="13"/>
  <c r="F81" i="13"/>
  <c r="V80" i="13"/>
  <c r="U80" i="13"/>
  <c r="S80" i="13"/>
  <c r="R80" i="13"/>
  <c r="J80" i="13"/>
  <c r="I80" i="13"/>
  <c r="G80" i="13"/>
  <c r="F80" i="13"/>
  <c r="X79" i="13"/>
  <c r="V79" i="13"/>
  <c r="U79" i="13"/>
  <c r="S79" i="13"/>
  <c r="R79" i="13"/>
  <c r="L79" i="13"/>
  <c r="J79" i="13"/>
  <c r="I79" i="13"/>
  <c r="G79" i="13"/>
  <c r="F79" i="13"/>
  <c r="V75" i="13"/>
  <c r="U75" i="13"/>
  <c r="S75" i="13"/>
  <c r="R75" i="13"/>
  <c r="K75" i="13"/>
  <c r="J75" i="13"/>
  <c r="I75" i="13"/>
  <c r="H75" i="13"/>
  <c r="G75" i="13"/>
  <c r="F75" i="13"/>
  <c r="V74" i="13"/>
  <c r="U74" i="13"/>
  <c r="S74" i="13"/>
  <c r="R74" i="13"/>
  <c r="K74" i="13"/>
  <c r="J74" i="13"/>
  <c r="I74" i="13"/>
  <c r="H74" i="13"/>
  <c r="G74" i="13"/>
  <c r="F74" i="13"/>
  <c r="X73" i="13"/>
  <c r="V73" i="13"/>
  <c r="U73" i="13"/>
  <c r="S73" i="13"/>
  <c r="R73" i="13"/>
  <c r="M73" i="13"/>
  <c r="L73" i="13"/>
  <c r="K73" i="13"/>
  <c r="J73" i="13"/>
  <c r="I73" i="13"/>
  <c r="H73" i="13"/>
  <c r="G73" i="13"/>
  <c r="F73" i="13"/>
  <c r="V263" i="12"/>
  <c r="U263" i="12"/>
  <c r="S263" i="12"/>
  <c r="R263" i="12"/>
  <c r="J263" i="12"/>
  <c r="I263" i="12"/>
  <c r="G263" i="12"/>
  <c r="F263" i="12"/>
  <c r="V262" i="12"/>
  <c r="U262" i="12"/>
  <c r="S262" i="12"/>
  <c r="R262" i="12"/>
  <c r="J262" i="12"/>
  <c r="I262" i="12"/>
  <c r="G262" i="12"/>
  <c r="F262" i="12"/>
  <c r="X261" i="12"/>
  <c r="V261" i="12"/>
  <c r="U261" i="12"/>
  <c r="S261" i="12"/>
  <c r="R261" i="12"/>
  <c r="L261" i="12"/>
  <c r="J261" i="12"/>
  <c r="I261" i="12"/>
  <c r="G261" i="12"/>
  <c r="F261" i="12"/>
  <c r="V257" i="12"/>
  <c r="U257" i="12"/>
  <c r="S257" i="12"/>
  <c r="R257" i="12"/>
  <c r="K257" i="12"/>
  <c r="J257" i="12"/>
  <c r="I257" i="12"/>
  <c r="H257" i="12"/>
  <c r="G257" i="12"/>
  <c r="F257" i="12"/>
  <c r="V256" i="12"/>
  <c r="U256" i="12"/>
  <c r="S256" i="12"/>
  <c r="R256" i="12"/>
  <c r="K256" i="12"/>
  <c r="J256" i="12"/>
  <c r="I256" i="12"/>
  <c r="H256" i="12"/>
  <c r="G256" i="12"/>
  <c r="F256" i="12"/>
  <c r="X255" i="12"/>
  <c r="V255" i="12"/>
  <c r="U255" i="12"/>
  <c r="S255" i="12"/>
  <c r="R255" i="12"/>
  <c r="M255" i="12"/>
  <c r="L255" i="12"/>
  <c r="K255" i="12"/>
  <c r="J255" i="12"/>
  <c r="I255" i="12"/>
  <c r="H255" i="12"/>
  <c r="G255" i="12"/>
  <c r="F255" i="12"/>
  <c r="V250" i="12"/>
  <c r="U250" i="12"/>
  <c r="S250" i="12"/>
  <c r="R250" i="12"/>
  <c r="J250" i="12"/>
  <c r="I250" i="12"/>
  <c r="G250" i="12"/>
  <c r="F250" i="12"/>
  <c r="V249" i="12"/>
  <c r="U249" i="12"/>
  <c r="S249" i="12"/>
  <c r="R249" i="12"/>
  <c r="J249" i="12"/>
  <c r="I249" i="12"/>
  <c r="G249" i="12"/>
  <c r="F249" i="12"/>
  <c r="X248" i="12"/>
  <c r="V248" i="12"/>
  <c r="U248" i="12"/>
  <c r="S248" i="12"/>
  <c r="R248" i="12"/>
  <c r="L248" i="12"/>
  <c r="J248" i="12"/>
  <c r="I248" i="12"/>
  <c r="G248" i="12"/>
  <c r="F248" i="12"/>
  <c r="V244" i="12"/>
  <c r="U244" i="12"/>
  <c r="S244" i="12"/>
  <c r="R244" i="12"/>
  <c r="K244" i="12"/>
  <c r="J244" i="12"/>
  <c r="I244" i="12"/>
  <c r="H244" i="12"/>
  <c r="G244" i="12"/>
  <c r="F244" i="12"/>
  <c r="V243" i="12"/>
  <c r="U243" i="12"/>
  <c r="S243" i="12"/>
  <c r="R243" i="12"/>
  <c r="K243" i="12"/>
  <c r="J243" i="12"/>
  <c r="I243" i="12"/>
  <c r="H243" i="12"/>
  <c r="G243" i="12"/>
  <c r="F243" i="12"/>
  <c r="X242" i="12"/>
  <c r="V242" i="12"/>
  <c r="U242" i="12"/>
  <c r="S242" i="12"/>
  <c r="R242" i="12"/>
  <c r="M242" i="12"/>
  <c r="L242" i="12"/>
  <c r="K242" i="12"/>
  <c r="J242" i="12"/>
  <c r="I242" i="12"/>
  <c r="H242" i="12"/>
  <c r="G242" i="12"/>
  <c r="F242" i="12"/>
  <c r="V237" i="12"/>
  <c r="U237" i="12"/>
  <c r="S237" i="12"/>
  <c r="R237" i="12"/>
  <c r="J237" i="12"/>
  <c r="I237" i="12"/>
  <c r="G237" i="12"/>
  <c r="F237" i="12"/>
  <c r="V236" i="12"/>
  <c r="U236" i="12"/>
  <c r="S236" i="12"/>
  <c r="R236" i="12"/>
  <c r="J236" i="12"/>
  <c r="I236" i="12"/>
  <c r="G236" i="12"/>
  <c r="F236" i="12"/>
  <c r="X235" i="12"/>
  <c r="V235" i="12"/>
  <c r="U235" i="12"/>
  <c r="S235" i="12"/>
  <c r="R235" i="12"/>
  <c r="L235" i="12"/>
  <c r="J235" i="12"/>
  <c r="I235" i="12"/>
  <c r="G235" i="12"/>
  <c r="F235" i="12"/>
  <c r="V231" i="12"/>
  <c r="U231" i="12"/>
  <c r="S231" i="12"/>
  <c r="R231" i="12"/>
  <c r="K231" i="12"/>
  <c r="J231" i="12"/>
  <c r="I231" i="12"/>
  <c r="H231" i="12"/>
  <c r="G231" i="12"/>
  <c r="F231" i="12"/>
  <c r="V230" i="12"/>
  <c r="U230" i="12"/>
  <c r="S230" i="12"/>
  <c r="R230" i="12"/>
  <c r="K230" i="12"/>
  <c r="J230" i="12"/>
  <c r="I230" i="12"/>
  <c r="H230" i="12"/>
  <c r="G230" i="12"/>
  <c r="F230" i="12"/>
  <c r="X229" i="12"/>
  <c r="V229" i="12"/>
  <c r="U229" i="12"/>
  <c r="S229" i="12"/>
  <c r="R229" i="12"/>
  <c r="M229" i="12"/>
  <c r="L229" i="12"/>
  <c r="K229" i="12"/>
  <c r="J229" i="12"/>
  <c r="I229" i="12"/>
  <c r="H229" i="12"/>
  <c r="G229" i="12"/>
  <c r="F229" i="12"/>
  <c r="V224" i="12"/>
  <c r="U224" i="12"/>
  <c r="S224" i="12"/>
  <c r="R224" i="12"/>
  <c r="J224" i="12"/>
  <c r="I224" i="12"/>
  <c r="G224" i="12"/>
  <c r="F224" i="12"/>
  <c r="V223" i="12"/>
  <c r="U223" i="12"/>
  <c r="S223" i="12"/>
  <c r="R223" i="12"/>
  <c r="J223" i="12"/>
  <c r="I223" i="12"/>
  <c r="G223" i="12"/>
  <c r="F223" i="12"/>
  <c r="X222" i="12"/>
  <c r="V222" i="12"/>
  <c r="U222" i="12"/>
  <c r="S222" i="12"/>
  <c r="R222" i="12"/>
  <c r="L222" i="12"/>
  <c r="J222" i="12"/>
  <c r="I222" i="12"/>
  <c r="G222" i="12"/>
  <c r="F222" i="12"/>
  <c r="V218" i="12"/>
  <c r="U218" i="12"/>
  <c r="S218" i="12"/>
  <c r="R218" i="12"/>
  <c r="K218" i="12"/>
  <c r="J218" i="12"/>
  <c r="I218" i="12"/>
  <c r="H218" i="12"/>
  <c r="G218" i="12"/>
  <c r="F218" i="12"/>
  <c r="V217" i="12"/>
  <c r="U217" i="12"/>
  <c r="S217" i="12"/>
  <c r="R217" i="12"/>
  <c r="K217" i="12"/>
  <c r="J217" i="12"/>
  <c r="I217" i="12"/>
  <c r="H217" i="12"/>
  <c r="G217" i="12"/>
  <c r="F217" i="12"/>
  <c r="X216" i="12"/>
  <c r="V216" i="12"/>
  <c r="U216" i="12"/>
  <c r="S216" i="12"/>
  <c r="R216" i="12"/>
  <c r="M216" i="12"/>
  <c r="L216" i="12"/>
  <c r="K216" i="12"/>
  <c r="J216" i="12"/>
  <c r="I216" i="12"/>
  <c r="H216" i="12"/>
  <c r="G216" i="12"/>
  <c r="F216" i="12"/>
  <c r="V211" i="12"/>
  <c r="U211" i="12"/>
  <c r="S211" i="12"/>
  <c r="R211" i="12"/>
  <c r="J211" i="12"/>
  <c r="I211" i="12"/>
  <c r="G211" i="12"/>
  <c r="F211" i="12"/>
  <c r="V210" i="12"/>
  <c r="U210" i="12"/>
  <c r="S210" i="12"/>
  <c r="R210" i="12"/>
  <c r="J210" i="12"/>
  <c r="I210" i="12"/>
  <c r="G210" i="12"/>
  <c r="F210" i="12"/>
  <c r="X209" i="12"/>
  <c r="V209" i="12"/>
  <c r="U209" i="12"/>
  <c r="S209" i="12"/>
  <c r="R209" i="12"/>
  <c r="L209" i="12"/>
  <c r="J209" i="12"/>
  <c r="I209" i="12"/>
  <c r="G209" i="12"/>
  <c r="F209" i="12"/>
  <c r="V205" i="12"/>
  <c r="U205" i="12"/>
  <c r="S205" i="12"/>
  <c r="R205" i="12"/>
  <c r="K205" i="12"/>
  <c r="J205" i="12"/>
  <c r="I205" i="12"/>
  <c r="H205" i="12"/>
  <c r="G205" i="12"/>
  <c r="F205" i="12"/>
  <c r="V204" i="12"/>
  <c r="U204" i="12"/>
  <c r="S204" i="12"/>
  <c r="R204" i="12"/>
  <c r="K204" i="12"/>
  <c r="J204" i="12"/>
  <c r="I204" i="12"/>
  <c r="H204" i="12"/>
  <c r="G204" i="12"/>
  <c r="F204" i="12"/>
  <c r="X203" i="12"/>
  <c r="V203" i="12"/>
  <c r="U203" i="12"/>
  <c r="S203" i="12"/>
  <c r="R203" i="12"/>
  <c r="M203" i="12"/>
  <c r="L203" i="12"/>
  <c r="K203" i="12"/>
  <c r="J203" i="12"/>
  <c r="I203" i="12"/>
  <c r="H203" i="12"/>
  <c r="G203" i="12"/>
  <c r="F203" i="12"/>
  <c r="V198" i="12"/>
  <c r="U198" i="12"/>
  <c r="S198" i="12"/>
  <c r="R198" i="12"/>
  <c r="J198" i="12"/>
  <c r="I198" i="12"/>
  <c r="G198" i="12"/>
  <c r="F198" i="12"/>
  <c r="V197" i="12"/>
  <c r="U197" i="12"/>
  <c r="S197" i="12"/>
  <c r="R197" i="12"/>
  <c r="J197" i="12"/>
  <c r="I197" i="12"/>
  <c r="G197" i="12"/>
  <c r="F197" i="12"/>
  <c r="X196" i="12"/>
  <c r="V196" i="12"/>
  <c r="U196" i="12"/>
  <c r="S196" i="12"/>
  <c r="R196" i="12"/>
  <c r="L196" i="12"/>
  <c r="J196" i="12"/>
  <c r="I196" i="12"/>
  <c r="G196" i="12"/>
  <c r="F196" i="12"/>
  <c r="V192" i="12"/>
  <c r="U192" i="12"/>
  <c r="S192" i="12"/>
  <c r="R192" i="12"/>
  <c r="K192" i="12"/>
  <c r="J192" i="12"/>
  <c r="I192" i="12"/>
  <c r="H192" i="12"/>
  <c r="G192" i="12"/>
  <c r="F192" i="12"/>
  <c r="V191" i="12"/>
  <c r="U191" i="12"/>
  <c r="S191" i="12"/>
  <c r="R191" i="12"/>
  <c r="K191" i="12"/>
  <c r="J191" i="12"/>
  <c r="I191" i="12"/>
  <c r="H191" i="12"/>
  <c r="G191" i="12"/>
  <c r="F191" i="12"/>
  <c r="X190" i="12"/>
  <c r="V190" i="12"/>
  <c r="U190" i="12"/>
  <c r="S190" i="12"/>
  <c r="R190" i="12"/>
  <c r="M190" i="12"/>
  <c r="L190" i="12"/>
  <c r="K190" i="12"/>
  <c r="J190" i="12"/>
  <c r="I190" i="12"/>
  <c r="H190" i="12"/>
  <c r="G190" i="12"/>
  <c r="F190" i="12"/>
  <c r="V185" i="12"/>
  <c r="U185" i="12"/>
  <c r="S185" i="12"/>
  <c r="R185" i="12"/>
  <c r="J185" i="12"/>
  <c r="I185" i="12"/>
  <c r="G185" i="12"/>
  <c r="F185" i="12"/>
  <c r="V184" i="12"/>
  <c r="U184" i="12"/>
  <c r="S184" i="12"/>
  <c r="R184" i="12"/>
  <c r="J184" i="12"/>
  <c r="I184" i="12"/>
  <c r="G184" i="12"/>
  <c r="F184" i="12"/>
  <c r="X183" i="12"/>
  <c r="V183" i="12"/>
  <c r="U183" i="12"/>
  <c r="S183" i="12"/>
  <c r="R183" i="12"/>
  <c r="L183" i="12"/>
  <c r="J183" i="12"/>
  <c r="I183" i="12"/>
  <c r="G183" i="12"/>
  <c r="F183" i="12"/>
  <c r="V179" i="12"/>
  <c r="U179" i="12"/>
  <c r="S179" i="12"/>
  <c r="R179" i="12"/>
  <c r="K179" i="12"/>
  <c r="J179" i="12"/>
  <c r="I179" i="12"/>
  <c r="H179" i="12"/>
  <c r="G179" i="12"/>
  <c r="F179" i="12"/>
  <c r="V178" i="12"/>
  <c r="U178" i="12"/>
  <c r="S178" i="12"/>
  <c r="R178" i="12"/>
  <c r="K178" i="12"/>
  <c r="J178" i="12"/>
  <c r="I178" i="12"/>
  <c r="H178" i="12"/>
  <c r="G178" i="12"/>
  <c r="F178" i="12"/>
  <c r="X177" i="12"/>
  <c r="V177" i="12"/>
  <c r="U177" i="12"/>
  <c r="S177" i="12"/>
  <c r="R177" i="12"/>
  <c r="M177" i="12"/>
  <c r="L177" i="12"/>
  <c r="K177" i="12"/>
  <c r="J177" i="12"/>
  <c r="I177" i="12"/>
  <c r="H177" i="12"/>
  <c r="G177" i="12"/>
  <c r="F177" i="12"/>
  <c r="V172" i="12"/>
  <c r="U172" i="12"/>
  <c r="S172" i="12"/>
  <c r="R172" i="12"/>
  <c r="J172" i="12"/>
  <c r="I172" i="12"/>
  <c r="G172" i="12"/>
  <c r="F172" i="12"/>
  <c r="V171" i="12"/>
  <c r="U171" i="12"/>
  <c r="S171" i="12"/>
  <c r="R171" i="12"/>
  <c r="J171" i="12"/>
  <c r="I171" i="12"/>
  <c r="G171" i="12"/>
  <c r="F171" i="12"/>
  <c r="X170" i="12"/>
  <c r="V170" i="12"/>
  <c r="U170" i="12"/>
  <c r="S170" i="12"/>
  <c r="R170" i="12"/>
  <c r="L170" i="12"/>
  <c r="J170" i="12"/>
  <c r="I170" i="12"/>
  <c r="G170" i="12"/>
  <c r="F170" i="12"/>
  <c r="V166" i="12"/>
  <c r="U166" i="12"/>
  <c r="S166" i="12"/>
  <c r="R166" i="12"/>
  <c r="K166" i="12"/>
  <c r="J166" i="12"/>
  <c r="I166" i="12"/>
  <c r="H166" i="12"/>
  <c r="G166" i="12"/>
  <c r="F166" i="12"/>
  <c r="V165" i="12"/>
  <c r="U165" i="12"/>
  <c r="S165" i="12"/>
  <c r="R165" i="12"/>
  <c r="K165" i="12"/>
  <c r="J165" i="12"/>
  <c r="I165" i="12"/>
  <c r="H165" i="12"/>
  <c r="G165" i="12"/>
  <c r="F165" i="12"/>
  <c r="X164" i="12"/>
  <c r="V164" i="12"/>
  <c r="U164" i="12"/>
  <c r="S164" i="12"/>
  <c r="R164" i="12"/>
  <c r="M164" i="12"/>
  <c r="L164" i="12"/>
  <c r="K164" i="12"/>
  <c r="J164" i="12"/>
  <c r="I164" i="12"/>
  <c r="H164" i="12"/>
  <c r="G164" i="12"/>
  <c r="F164" i="12"/>
  <c r="V159" i="12"/>
  <c r="U159" i="12"/>
  <c r="S159" i="12"/>
  <c r="R159" i="12"/>
  <c r="J159" i="12"/>
  <c r="I159" i="12"/>
  <c r="G159" i="12"/>
  <c r="F159" i="12"/>
  <c r="V158" i="12"/>
  <c r="U158" i="12"/>
  <c r="S158" i="12"/>
  <c r="R158" i="12"/>
  <c r="J158" i="12"/>
  <c r="I158" i="12"/>
  <c r="G158" i="12"/>
  <c r="F158" i="12"/>
  <c r="X157" i="12"/>
  <c r="V157" i="12"/>
  <c r="U157" i="12"/>
  <c r="S157" i="12"/>
  <c r="R157" i="12"/>
  <c r="L157" i="12"/>
  <c r="J157" i="12"/>
  <c r="I157" i="12"/>
  <c r="G157" i="12"/>
  <c r="F157" i="12"/>
  <c r="V153" i="12"/>
  <c r="U153" i="12"/>
  <c r="S153" i="12"/>
  <c r="R153" i="12"/>
  <c r="K153" i="12"/>
  <c r="J153" i="12"/>
  <c r="I153" i="12"/>
  <c r="H153" i="12"/>
  <c r="G153" i="12"/>
  <c r="F153" i="12"/>
  <c r="V152" i="12"/>
  <c r="U152" i="12"/>
  <c r="S152" i="12"/>
  <c r="R152" i="12"/>
  <c r="K152" i="12"/>
  <c r="J152" i="12"/>
  <c r="I152" i="12"/>
  <c r="H152" i="12"/>
  <c r="G152" i="12"/>
  <c r="F152" i="12"/>
  <c r="X151" i="12"/>
  <c r="V151" i="12"/>
  <c r="U151" i="12"/>
  <c r="S151" i="12"/>
  <c r="R151" i="12"/>
  <c r="M151" i="12"/>
  <c r="L151" i="12"/>
  <c r="K151" i="12"/>
  <c r="J151" i="12"/>
  <c r="I151" i="12"/>
  <c r="H151" i="12"/>
  <c r="G151" i="12"/>
  <c r="F151" i="12"/>
  <c r="V146" i="12"/>
  <c r="U146" i="12"/>
  <c r="S146" i="12"/>
  <c r="R146" i="12"/>
  <c r="J146" i="12"/>
  <c r="I146" i="12"/>
  <c r="G146" i="12"/>
  <c r="F146" i="12"/>
  <c r="V145" i="12"/>
  <c r="U145" i="12"/>
  <c r="S145" i="12"/>
  <c r="R145" i="12"/>
  <c r="J145" i="12"/>
  <c r="I145" i="12"/>
  <c r="G145" i="12"/>
  <c r="F145" i="12"/>
  <c r="X144" i="12"/>
  <c r="V144" i="12"/>
  <c r="U144" i="12"/>
  <c r="S144" i="12"/>
  <c r="R144" i="12"/>
  <c r="L144" i="12"/>
  <c r="J144" i="12"/>
  <c r="I144" i="12"/>
  <c r="G144" i="12"/>
  <c r="F144" i="12"/>
  <c r="V140" i="12"/>
  <c r="U140" i="12"/>
  <c r="S140" i="12"/>
  <c r="R140" i="12"/>
  <c r="K140" i="12"/>
  <c r="J140" i="12"/>
  <c r="I140" i="12"/>
  <c r="H140" i="12"/>
  <c r="G140" i="12"/>
  <c r="F140" i="12"/>
  <c r="V139" i="12"/>
  <c r="U139" i="12"/>
  <c r="S139" i="12"/>
  <c r="R139" i="12"/>
  <c r="K139" i="12"/>
  <c r="J139" i="12"/>
  <c r="I139" i="12"/>
  <c r="H139" i="12"/>
  <c r="G139" i="12"/>
  <c r="F139" i="12"/>
  <c r="X138" i="12"/>
  <c r="V138" i="12"/>
  <c r="U138" i="12"/>
  <c r="S138" i="12"/>
  <c r="R138" i="12"/>
  <c r="M138" i="12"/>
  <c r="L138" i="12"/>
  <c r="K138" i="12"/>
  <c r="J138" i="12"/>
  <c r="I138" i="12"/>
  <c r="H138" i="12"/>
  <c r="G138" i="12"/>
  <c r="F138" i="12"/>
  <c r="V133" i="12"/>
  <c r="U133" i="12"/>
  <c r="S133" i="12"/>
  <c r="R133" i="12"/>
  <c r="J133" i="12"/>
  <c r="I133" i="12"/>
  <c r="G133" i="12"/>
  <c r="F133" i="12"/>
  <c r="V132" i="12"/>
  <c r="U132" i="12"/>
  <c r="S132" i="12"/>
  <c r="R132" i="12"/>
  <c r="J132" i="12"/>
  <c r="I132" i="12"/>
  <c r="G132" i="12"/>
  <c r="F132" i="12"/>
  <c r="X131" i="12"/>
  <c r="V131" i="12"/>
  <c r="U131" i="12"/>
  <c r="S131" i="12"/>
  <c r="R131" i="12"/>
  <c r="L131" i="12"/>
  <c r="J131" i="12"/>
  <c r="I131" i="12"/>
  <c r="G131" i="12"/>
  <c r="F131" i="12"/>
  <c r="V127" i="12"/>
  <c r="U127" i="12"/>
  <c r="S127" i="12"/>
  <c r="R127" i="12"/>
  <c r="K127" i="12"/>
  <c r="J127" i="12"/>
  <c r="I127" i="12"/>
  <c r="H127" i="12"/>
  <c r="G127" i="12"/>
  <c r="F127" i="12"/>
  <c r="V126" i="12"/>
  <c r="U126" i="12"/>
  <c r="S126" i="12"/>
  <c r="R126" i="12"/>
  <c r="K126" i="12"/>
  <c r="J126" i="12"/>
  <c r="I126" i="12"/>
  <c r="H126" i="12"/>
  <c r="G126" i="12"/>
  <c r="F126" i="12"/>
  <c r="X125" i="12"/>
  <c r="V125" i="12"/>
  <c r="U125" i="12"/>
  <c r="S125" i="12"/>
  <c r="R125" i="12"/>
  <c r="M125" i="12"/>
  <c r="L125" i="12"/>
  <c r="K125" i="12"/>
  <c r="J125" i="12"/>
  <c r="I125" i="12"/>
  <c r="H125" i="12"/>
  <c r="G125" i="12"/>
  <c r="F125" i="12"/>
  <c r="V120" i="12"/>
  <c r="U120" i="12"/>
  <c r="S120" i="12"/>
  <c r="R120" i="12"/>
  <c r="J120" i="12"/>
  <c r="I120" i="12"/>
  <c r="G120" i="12"/>
  <c r="F120" i="12"/>
  <c r="V119" i="12"/>
  <c r="U119" i="12"/>
  <c r="S119" i="12"/>
  <c r="R119" i="12"/>
  <c r="J119" i="12"/>
  <c r="I119" i="12"/>
  <c r="G119" i="12"/>
  <c r="F119" i="12"/>
  <c r="X118" i="12"/>
  <c r="V118" i="12"/>
  <c r="U118" i="12"/>
  <c r="S118" i="12"/>
  <c r="R118" i="12"/>
  <c r="L118" i="12"/>
  <c r="J118" i="12"/>
  <c r="I118" i="12"/>
  <c r="G118" i="12"/>
  <c r="F118" i="12"/>
  <c r="V114" i="12"/>
  <c r="U114" i="12"/>
  <c r="S114" i="12"/>
  <c r="R114" i="12"/>
  <c r="K114" i="12"/>
  <c r="J114" i="12"/>
  <c r="I114" i="12"/>
  <c r="H114" i="12"/>
  <c r="G114" i="12"/>
  <c r="F114" i="12"/>
  <c r="V113" i="12"/>
  <c r="U113" i="12"/>
  <c r="S113" i="12"/>
  <c r="R113" i="12"/>
  <c r="K113" i="12"/>
  <c r="J113" i="12"/>
  <c r="I113" i="12"/>
  <c r="H113" i="12"/>
  <c r="G113" i="12"/>
  <c r="F113" i="12"/>
  <c r="X112" i="12"/>
  <c r="V112" i="12"/>
  <c r="U112" i="12"/>
  <c r="S112" i="12"/>
  <c r="R112" i="12"/>
  <c r="M112" i="12"/>
  <c r="L112" i="12"/>
  <c r="K112" i="12"/>
  <c r="J112" i="12"/>
  <c r="I112" i="12"/>
  <c r="H112" i="12"/>
  <c r="G112" i="12"/>
  <c r="F112" i="12"/>
  <c r="V107" i="12"/>
  <c r="U107" i="12"/>
  <c r="S107" i="12"/>
  <c r="R107" i="12"/>
  <c r="J107" i="12"/>
  <c r="I107" i="12"/>
  <c r="G107" i="12"/>
  <c r="F107" i="12"/>
  <c r="V106" i="12"/>
  <c r="U106" i="12"/>
  <c r="S106" i="12"/>
  <c r="R106" i="12"/>
  <c r="J106" i="12"/>
  <c r="I106" i="12"/>
  <c r="G106" i="12"/>
  <c r="F106" i="12"/>
  <c r="X105" i="12"/>
  <c r="V105" i="12"/>
  <c r="U105" i="12"/>
  <c r="S105" i="12"/>
  <c r="R105" i="12"/>
  <c r="L105" i="12"/>
  <c r="J105" i="12"/>
  <c r="I105" i="12"/>
  <c r="G105" i="12"/>
  <c r="F105" i="12"/>
  <c r="V101" i="12"/>
  <c r="U101" i="12"/>
  <c r="S101" i="12"/>
  <c r="R101" i="12"/>
  <c r="K101" i="12"/>
  <c r="J101" i="12"/>
  <c r="I101" i="12"/>
  <c r="H101" i="12"/>
  <c r="G101" i="12"/>
  <c r="F101" i="12"/>
  <c r="V100" i="12"/>
  <c r="U100" i="12"/>
  <c r="S100" i="12"/>
  <c r="R100" i="12"/>
  <c r="K100" i="12"/>
  <c r="J100" i="12"/>
  <c r="I100" i="12"/>
  <c r="H100" i="12"/>
  <c r="G100" i="12"/>
  <c r="F100" i="12"/>
  <c r="X99" i="12"/>
  <c r="V99" i="12"/>
  <c r="U99" i="12"/>
  <c r="S99" i="12"/>
  <c r="R99" i="12"/>
  <c r="M99" i="12"/>
  <c r="L99" i="12"/>
  <c r="K99" i="12"/>
  <c r="J99" i="12"/>
  <c r="I99" i="12"/>
  <c r="H99" i="12"/>
  <c r="G99" i="12"/>
  <c r="F99" i="12"/>
  <c r="V94" i="12"/>
  <c r="U94" i="12"/>
  <c r="S94" i="12"/>
  <c r="R94" i="12"/>
  <c r="J94" i="12"/>
  <c r="I94" i="12"/>
  <c r="G94" i="12"/>
  <c r="F94" i="12"/>
  <c r="V93" i="12"/>
  <c r="U93" i="12"/>
  <c r="S93" i="12"/>
  <c r="R93" i="12"/>
  <c r="J93" i="12"/>
  <c r="I93" i="12"/>
  <c r="G93" i="12"/>
  <c r="F93" i="12"/>
  <c r="X92" i="12"/>
  <c r="V92" i="12"/>
  <c r="U92" i="12"/>
  <c r="S92" i="12"/>
  <c r="R92" i="12"/>
  <c r="L92" i="12"/>
  <c r="J92" i="12"/>
  <c r="I92" i="12"/>
  <c r="G92" i="12"/>
  <c r="F92" i="12"/>
  <c r="V88" i="12"/>
  <c r="U88" i="12"/>
  <c r="S88" i="12"/>
  <c r="R88" i="12"/>
  <c r="K88" i="12"/>
  <c r="J88" i="12"/>
  <c r="I88" i="12"/>
  <c r="H88" i="12"/>
  <c r="G88" i="12"/>
  <c r="F88" i="12"/>
  <c r="V87" i="12"/>
  <c r="U87" i="12"/>
  <c r="S87" i="12"/>
  <c r="R87" i="12"/>
  <c r="K87" i="12"/>
  <c r="J87" i="12"/>
  <c r="I87" i="12"/>
  <c r="H87" i="12"/>
  <c r="G87" i="12"/>
  <c r="F87" i="12"/>
  <c r="X86" i="12"/>
  <c r="V86" i="12"/>
  <c r="U86" i="12"/>
  <c r="S86" i="12"/>
  <c r="R86" i="12"/>
  <c r="M86" i="12"/>
  <c r="L86" i="12"/>
  <c r="K86" i="12"/>
  <c r="J86" i="12"/>
  <c r="I86" i="12"/>
  <c r="H86" i="12"/>
  <c r="G86" i="12"/>
  <c r="F86" i="12"/>
  <c r="V81" i="12"/>
  <c r="U81" i="12"/>
  <c r="S81" i="12"/>
  <c r="R81" i="12"/>
  <c r="J81" i="12"/>
  <c r="I81" i="12"/>
  <c r="G81" i="12"/>
  <c r="F81" i="12"/>
  <c r="V80" i="12"/>
  <c r="U80" i="12"/>
  <c r="S80" i="12"/>
  <c r="R80" i="12"/>
  <c r="J80" i="12"/>
  <c r="I80" i="12"/>
  <c r="G80" i="12"/>
  <c r="F80" i="12"/>
  <c r="X79" i="12"/>
  <c r="V79" i="12"/>
  <c r="U79" i="12"/>
  <c r="S79" i="12"/>
  <c r="R79" i="12"/>
  <c r="L79" i="12"/>
  <c r="J79" i="12"/>
  <c r="I79" i="12"/>
  <c r="G79" i="12"/>
  <c r="F79" i="12"/>
  <c r="V75" i="12"/>
  <c r="U75" i="12"/>
  <c r="S75" i="12"/>
  <c r="R75" i="12"/>
  <c r="K75" i="12"/>
  <c r="J75" i="12"/>
  <c r="I75" i="12"/>
  <c r="H75" i="12"/>
  <c r="G75" i="12"/>
  <c r="F75" i="12"/>
  <c r="V74" i="12"/>
  <c r="U74" i="12"/>
  <c r="S74" i="12"/>
  <c r="R74" i="12"/>
  <c r="K74" i="12"/>
  <c r="J74" i="12"/>
  <c r="I74" i="12"/>
  <c r="H74" i="12"/>
  <c r="G74" i="12"/>
  <c r="F74" i="12"/>
  <c r="X73" i="12"/>
  <c r="V73" i="12"/>
  <c r="U73" i="12"/>
  <c r="S73" i="12"/>
  <c r="R73" i="12"/>
  <c r="M73" i="12"/>
  <c r="L73" i="12"/>
  <c r="K73" i="12"/>
  <c r="J73" i="12"/>
  <c r="I73" i="12"/>
  <c r="H73" i="12"/>
  <c r="G73" i="12"/>
  <c r="F73" i="12"/>
  <c r="V263" i="11"/>
  <c r="U263" i="11"/>
  <c r="S263" i="11"/>
  <c r="R263" i="11"/>
  <c r="J263" i="11"/>
  <c r="I263" i="11"/>
  <c r="G263" i="11"/>
  <c r="F263" i="11"/>
  <c r="V262" i="11"/>
  <c r="U262" i="11"/>
  <c r="S262" i="11"/>
  <c r="R262" i="11"/>
  <c r="J262" i="11"/>
  <c r="I262" i="11"/>
  <c r="G262" i="11"/>
  <c r="F262" i="11"/>
  <c r="X261" i="11"/>
  <c r="V261" i="11"/>
  <c r="U261" i="11"/>
  <c r="S261" i="11"/>
  <c r="R261" i="11"/>
  <c r="L261" i="11"/>
  <c r="J261" i="11"/>
  <c r="I261" i="11"/>
  <c r="G261" i="11"/>
  <c r="F261" i="11"/>
  <c r="V257" i="11"/>
  <c r="U257" i="11"/>
  <c r="S257" i="11"/>
  <c r="R257" i="11"/>
  <c r="K257" i="11"/>
  <c r="J257" i="11"/>
  <c r="I257" i="11"/>
  <c r="H257" i="11"/>
  <c r="G257" i="11"/>
  <c r="F257" i="11"/>
  <c r="V256" i="11"/>
  <c r="U256" i="11"/>
  <c r="S256" i="11"/>
  <c r="R256" i="11"/>
  <c r="K256" i="11"/>
  <c r="J256" i="11"/>
  <c r="I256" i="11"/>
  <c r="H256" i="11"/>
  <c r="G256" i="11"/>
  <c r="F256" i="11"/>
  <c r="X255" i="11"/>
  <c r="V255" i="11"/>
  <c r="U255" i="11"/>
  <c r="S255" i="11"/>
  <c r="R255" i="11"/>
  <c r="M255" i="11"/>
  <c r="L255" i="11"/>
  <c r="K255" i="11"/>
  <c r="J255" i="11"/>
  <c r="I255" i="11"/>
  <c r="H255" i="11"/>
  <c r="G255" i="11"/>
  <c r="F255" i="11"/>
  <c r="V250" i="11"/>
  <c r="U250" i="11"/>
  <c r="S250" i="11"/>
  <c r="R250" i="11"/>
  <c r="J250" i="11"/>
  <c r="I250" i="11"/>
  <c r="G250" i="11"/>
  <c r="F250" i="11"/>
  <c r="V249" i="11"/>
  <c r="U249" i="11"/>
  <c r="S249" i="11"/>
  <c r="R249" i="11"/>
  <c r="J249" i="11"/>
  <c r="I249" i="11"/>
  <c r="G249" i="11"/>
  <c r="F249" i="11"/>
  <c r="X248" i="11"/>
  <c r="V248" i="11"/>
  <c r="U248" i="11"/>
  <c r="S248" i="11"/>
  <c r="R248" i="11"/>
  <c r="L248" i="11"/>
  <c r="J248" i="11"/>
  <c r="I248" i="11"/>
  <c r="G248" i="11"/>
  <c r="F248" i="11"/>
  <c r="V244" i="11"/>
  <c r="U244" i="11"/>
  <c r="S244" i="11"/>
  <c r="R244" i="11"/>
  <c r="K244" i="11"/>
  <c r="J244" i="11"/>
  <c r="I244" i="11"/>
  <c r="H244" i="11"/>
  <c r="G244" i="11"/>
  <c r="F244" i="11"/>
  <c r="V243" i="11"/>
  <c r="U243" i="11"/>
  <c r="S243" i="11"/>
  <c r="R243" i="11"/>
  <c r="K243" i="11"/>
  <c r="J243" i="11"/>
  <c r="I243" i="11"/>
  <c r="H243" i="11"/>
  <c r="G243" i="11"/>
  <c r="F243" i="11"/>
  <c r="X242" i="11"/>
  <c r="V242" i="11"/>
  <c r="U242" i="11"/>
  <c r="S242" i="11"/>
  <c r="R242" i="11"/>
  <c r="M242" i="11"/>
  <c r="L242" i="11"/>
  <c r="K242" i="11"/>
  <c r="J242" i="11"/>
  <c r="I242" i="11"/>
  <c r="H242" i="11"/>
  <c r="G242" i="11"/>
  <c r="F242" i="11"/>
  <c r="V237" i="11"/>
  <c r="U237" i="11"/>
  <c r="S237" i="11"/>
  <c r="R237" i="11"/>
  <c r="J237" i="11"/>
  <c r="I237" i="11"/>
  <c r="G237" i="11"/>
  <c r="F237" i="11"/>
  <c r="V236" i="11"/>
  <c r="U236" i="11"/>
  <c r="S236" i="11"/>
  <c r="R236" i="11"/>
  <c r="J236" i="11"/>
  <c r="I236" i="11"/>
  <c r="G236" i="11"/>
  <c r="F236" i="11"/>
  <c r="X235" i="11"/>
  <c r="V235" i="11"/>
  <c r="U235" i="11"/>
  <c r="S235" i="11"/>
  <c r="R235" i="11"/>
  <c r="L235" i="11"/>
  <c r="J235" i="11"/>
  <c r="I235" i="11"/>
  <c r="G235" i="11"/>
  <c r="F235" i="11"/>
  <c r="V231" i="11"/>
  <c r="U231" i="11"/>
  <c r="S231" i="11"/>
  <c r="R231" i="11"/>
  <c r="K231" i="11"/>
  <c r="J231" i="11"/>
  <c r="I231" i="11"/>
  <c r="H231" i="11"/>
  <c r="G231" i="11"/>
  <c r="F231" i="11"/>
  <c r="V230" i="11"/>
  <c r="U230" i="11"/>
  <c r="S230" i="11"/>
  <c r="R230" i="11"/>
  <c r="K230" i="11"/>
  <c r="J230" i="11"/>
  <c r="I230" i="11"/>
  <c r="H230" i="11"/>
  <c r="G230" i="11"/>
  <c r="F230" i="11"/>
  <c r="X229" i="11"/>
  <c r="V229" i="11"/>
  <c r="U229" i="11"/>
  <c r="S229" i="11"/>
  <c r="R229" i="11"/>
  <c r="M229" i="11"/>
  <c r="L229" i="11"/>
  <c r="K229" i="11"/>
  <c r="J229" i="11"/>
  <c r="I229" i="11"/>
  <c r="H229" i="11"/>
  <c r="G229" i="11"/>
  <c r="F229" i="11"/>
  <c r="V224" i="11"/>
  <c r="U224" i="11"/>
  <c r="S224" i="11"/>
  <c r="R224" i="11"/>
  <c r="J224" i="11"/>
  <c r="I224" i="11"/>
  <c r="G224" i="11"/>
  <c r="F224" i="11"/>
  <c r="V223" i="11"/>
  <c r="U223" i="11"/>
  <c r="S223" i="11"/>
  <c r="R223" i="11"/>
  <c r="J223" i="11"/>
  <c r="I223" i="11"/>
  <c r="G223" i="11"/>
  <c r="F223" i="11"/>
  <c r="X222" i="11"/>
  <c r="V222" i="11"/>
  <c r="U222" i="11"/>
  <c r="S222" i="11"/>
  <c r="R222" i="11"/>
  <c r="L222" i="11"/>
  <c r="J222" i="11"/>
  <c r="I222" i="11"/>
  <c r="G222" i="11"/>
  <c r="F222" i="11"/>
  <c r="V218" i="11"/>
  <c r="U218" i="11"/>
  <c r="S218" i="11"/>
  <c r="R218" i="11"/>
  <c r="K218" i="11"/>
  <c r="J218" i="11"/>
  <c r="I218" i="11"/>
  <c r="H218" i="11"/>
  <c r="G218" i="11"/>
  <c r="F218" i="11"/>
  <c r="V217" i="11"/>
  <c r="U217" i="11"/>
  <c r="S217" i="11"/>
  <c r="R217" i="11"/>
  <c r="K217" i="11"/>
  <c r="J217" i="11"/>
  <c r="I217" i="11"/>
  <c r="H217" i="11"/>
  <c r="G217" i="11"/>
  <c r="F217" i="11"/>
  <c r="X216" i="11"/>
  <c r="V216" i="11"/>
  <c r="U216" i="11"/>
  <c r="S216" i="11"/>
  <c r="R216" i="11"/>
  <c r="M216" i="11"/>
  <c r="L216" i="11"/>
  <c r="K216" i="11"/>
  <c r="J216" i="11"/>
  <c r="I216" i="11"/>
  <c r="H216" i="11"/>
  <c r="G216" i="11"/>
  <c r="F216" i="11"/>
  <c r="V211" i="11"/>
  <c r="U211" i="11"/>
  <c r="S211" i="11"/>
  <c r="R211" i="11"/>
  <c r="J211" i="11"/>
  <c r="I211" i="11"/>
  <c r="G211" i="11"/>
  <c r="F211" i="11"/>
  <c r="V210" i="11"/>
  <c r="U210" i="11"/>
  <c r="S210" i="11"/>
  <c r="R210" i="11"/>
  <c r="J210" i="11"/>
  <c r="I210" i="11"/>
  <c r="G210" i="11"/>
  <c r="F210" i="11"/>
  <c r="X209" i="11"/>
  <c r="V209" i="11"/>
  <c r="U209" i="11"/>
  <c r="S209" i="11"/>
  <c r="R209" i="11"/>
  <c r="L209" i="11"/>
  <c r="J209" i="11"/>
  <c r="I209" i="11"/>
  <c r="G209" i="11"/>
  <c r="F209" i="11"/>
  <c r="V205" i="11"/>
  <c r="U205" i="11"/>
  <c r="S205" i="11"/>
  <c r="R205" i="11"/>
  <c r="K205" i="11"/>
  <c r="J205" i="11"/>
  <c r="I205" i="11"/>
  <c r="H205" i="11"/>
  <c r="G205" i="11"/>
  <c r="F205" i="11"/>
  <c r="V204" i="11"/>
  <c r="U204" i="11"/>
  <c r="S204" i="11"/>
  <c r="R204" i="11"/>
  <c r="K204" i="11"/>
  <c r="J204" i="11"/>
  <c r="I204" i="11"/>
  <c r="H204" i="11"/>
  <c r="G204" i="11"/>
  <c r="F204" i="11"/>
  <c r="X203" i="11"/>
  <c r="V203" i="11"/>
  <c r="U203" i="11"/>
  <c r="S203" i="11"/>
  <c r="R203" i="11"/>
  <c r="M203" i="11"/>
  <c r="L203" i="11"/>
  <c r="K203" i="11"/>
  <c r="J203" i="11"/>
  <c r="I203" i="11"/>
  <c r="H203" i="11"/>
  <c r="G203" i="11"/>
  <c r="F203" i="11"/>
  <c r="V198" i="11"/>
  <c r="U198" i="11"/>
  <c r="S198" i="11"/>
  <c r="R198" i="11"/>
  <c r="J198" i="11"/>
  <c r="I198" i="11"/>
  <c r="G198" i="11"/>
  <c r="F198" i="11"/>
  <c r="V197" i="11"/>
  <c r="U197" i="11"/>
  <c r="S197" i="11"/>
  <c r="R197" i="11"/>
  <c r="J197" i="11"/>
  <c r="I197" i="11"/>
  <c r="G197" i="11"/>
  <c r="F197" i="11"/>
  <c r="X196" i="11"/>
  <c r="V196" i="11"/>
  <c r="U196" i="11"/>
  <c r="S196" i="11"/>
  <c r="R196" i="11"/>
  <c r="L196" i="11"/>
  <c r="J196" i="11"/>
  <c r="I196" i="11"/>
  <c r="G196" i="11"/>
  <c r="F196" i="11"/>
  <c r="V192" i="11"/>
  <c r="U192" i="11"/>
  <c r="S192" i="11"/>
  <c r="R192" i="11"/>
  <c r="K192" i="11"/>
  <c r="J192" i="11"/>
  <c r="I192" i="11"/>
  <c r="H192" i="11"/>
  <c r="G192" i="11"/>
  <c r="F192" i="11"/>
  <c r="V191" i="11"/>
  <c r="U191" i="11"/>
  <c r="S191" i="11"/>
  <c r="R191" i="11"/>
  <c r="K191" i="11"/>
  <c r="J191" i="11"/>
  <c r="I191" i="11"/>
  <c r="H191" i="11"/>
  <c r="G191" i="11"/>
  <c r="F191" i="11"/>
  <c r="X190" i="11"/>
  <c r="V190" i="11"/>
  <c r="U190" i="11"/>
  <c r="S190" i="11"/>
  <c r="R190" i="11"/>
  <c r="M190" i="11"/>
  <c r="L190" i="11"/>
  <c r="K190" i="11"/>
  <c r="J190" i="11"/>
  <c r="I190" i="11"/>
  <c r="H190" i="11"/>
  <c r="G190" i="11"/>
  <c r="F190" i="11"/>
  <c r="V185" i="11"/>
  <c r="U185" i="11"/>
  <c r="S185" i="11"/>
  <c r="R185" i="11"/>
  <c r="J185" i="11"/>
  <c r="I185" i="11"/>
  <c r="G185" i="11"/>
  <c r="F185" i="11"/>
  <c r="V184" i="11"/>
  <c r="U184" i="11"/>
  <c r="S184" i="11"/>
  <c r="R184" i="11"/>
  <c r="J184" i="11"/>
  <c r="I184" i="11"/>
  <c r="G184" i="11"/>
  <c r="F184" i="11"/>
  <c r="X183" i="11"/>
  <c r="V183" i="11"/>
  <c r="U183" i="11"/>
  <c r="S183" i="11"/>
  <c r="R183" i="11"/>
  <c r="L183" i="11"/>
  <c r="J183" i="11"/>
  <c r="I183" i="11"/>
  <c r="G183" i="11"/>
  <c r="F183" i="11"/>
  <c r="V179" i="11"/>
  <c r="U179" i="11"/>
  <c r="S179" i="11"/>
  <c r="R179" i="11"/>
  <c r="K179" i="11"/>
  <c r="J179" i="11"/>
  <c r="I179" i="11"/>
  <c r="H179" i="11"/>
  <c r="G179" i="11"/>
  <c r="F179" i="11"/>
  <c r="V178" i="11"/>
  <c r="U178" i="11"/>
  <c r="S178" i="11"/>
  <c r="R178" i="11"/>
  <c r="K178" i="11"/>
  <c r="J178" i="11"/>
  <c r="I178" i="11"/>
  <c r="H178" i="11"/>
  <c r="G178" i="11"/>
  <c r="F178" i="11"/>
  <c r="X177" i="11"/>
  <c r="V177" i="11"/>
  <c r="U177" i="11"/>
  <c r="S177" i="11"/>
  <c r="R177" i="11"/>
  <c r="M177" i="11"/>
  <c r="L177" i="11"/>
  <c r="K177" i="11"/>
  <c r="J177" i="11"/>
  <c r="I177" i="11"/>
  <c r="H177" i="11"/>
  <c r="G177" i="11"/>
  <c r="F177" i="11"/>
  <c r="V172" i="11"/>
  <c r="U172" i="11"/>
  <c r="S172" i="11"/>
  <c r="R172" i="11"/>
  <c r="J172" i="11"/>
  <c r="I172" i="11"/>
  <c r="G172" i="11"/>
  <c r="F172" i="11"/>
  <c r="V171" i="11"/>
  <c r="U171" i="11"/>
  <c r="S171" i="11"/>
  <c r="R171" i="11"/>
  <c r="J171" i="11"/>
  <c r="I171" i="11"/>
  <c r="G171" i="11"/>
  <c r="F171" i="11"/>
  <c r="X170" i="11"/>
  <c r="V170" i="11"/>
  <c r="U170" i="11"/>
  <c r="S170" i="11"/>
  <c r="R170" i="11"/>
  <c r="L170" i="11"/>
  <c r="J170" i="11"/>
  <c r="I170" i="11"/>
  <c r="G170" i="11"/>
  <c r="F170" i="11"/>
  <c r="V166" i="11"/>
  <c r="U166" i="11"/>
  <c r="S166" i="11"/>
  <c r="R166" i="11"/>
  <c r="K166" i="11"/>
  <c r="J166" i="11"/>
  <c r="I166" i="11"/>
  <c r="H166" i="11"/>
  <c r="G166" i="11"/>
  <c r="F166" i="11"/>
  <c r="V165" i="11"/>
  <c r="U165" i="11"/>
  <c r="S165" i="11"/>
  <c r="R165" i="11"/>
  <c r="K165" i="11"/>
  <c r="J165" i="11"/>
  <c r="I165" i="11"/>
  <c r="H165" i="11"/>
  <c r="G165" i="11"/>
  <c r="F165" i="11"/>
  <c r="X164" i="11"/>
  <c r="V164" i="11"/>
  <c r="U164" i="11"/>
  <c r="S164" i="11"/>
  <c r="R164" i="11"/>
  <c r="M164" i="11"/>
  <c r="L164" i="11"/>
  <c r="K164" i="11"/>
  <c r="J164" i="11"/>
  <c r="I164" i="11"/>
  <c r="H164" i="11"/>
  <c r="G164" i="11"/>
  <c r="F164" i="11"/>
  <c r="V159" i="11"/>
  <c r="U159" i="11"/>
  <c r="S159" i="11"/>
  <c r="R159" i="11"/>
  <c r="J159" i="11"/>
  <c r="I159" i="11"/>
  <c r="G159" i="11"/>
  <c r="F159" i="11"/>
  <c r="V158" i="11"/>
  <c r="U158" i="11"/>
  <c r="S158" i="11"/>
  <c r="R158" i="11"/>
  <c r="J158" i="11"/>
  <c r="I158" i="11"/>
  <c r="G158" i="11"/>
  <c r="F158" i="11"/>
  <c r="X157" i="11"/>
  <c r="V157" i="11"/>
  <c r="U157" i="11"/>
  <c r="S157" i="11"/>
  <c r="R157" i="11"/>
  <c r="L157" i="11"/>
  <c r="J157" i="11"/>
  <c r="I157" i="11"/>
  <c r="G157" i="11"/>
  <c r="F157" i="11"/>
  <c r="V153" i="11"/>
  <c r="U153" i="11"/>
  <c r="S153" i="11"/>
  <c r="R153" i="11"/>
  <c r="K153" i="11"/>
  <c r="J153" i="11"/>
  <c r="I153" i="11"/>
  <c r="H153" i="11"/>
  <c r="G153" i="11"/>
  <c r="F153" i="11"/>
  <c r="V152" i="11"/>
  <c r="U152" i="11"/>
  <c r="S152" i="11"/>
  <c r="R152" i="11"/>
  <c r="K152" i="11"/>
  <c r="J152" i="11"/>
  <c r="I152" i="11"/>
  <c r="H152" i="11"/>
  <c r="G152" i="11"/>
  <c r="F152" i="11"/>
  <c r="X151" i="11"/>
  <c r="V151" i="11"/>
  <c r="U151" i="11"/>
  <c r="S151" i="11"/>
  <c r="R151" i="11"/>
  <c r="M151" i="11"/>
  <c r="L151" i="11"/>
  <c r="K151" i="11"/>
  <c r="J151" i="11"/>
  <c r="I151" i="11"/>
  <c r="H151" i="11"/>
  <c r="G151" i="11"/>
  <c r="F151" i="11"/>
  <c r="V146" i="11"/>
  <c r="U146" i="11"/>
  <c r="S146" i="11"/>
  <c r="R146" i="11"/>
  <c r="J146" i="11"/>
  <c r="I146" i="11"/>
  <c r="G146" i="11"/>
  <c r="F146" i="11"/>
  <c r="V145" i="11"/>
  <c r="U145" i="11"/>
  <c r="S145" i="11"/>
  <c r="R145" i="11"/>
  <c r="J145" i="11"/>
  <c r="I145" i="11"/>
  <c r="G145" i="11"/>
  <c r="F145" i="11"/>
  <c r="X144" i="11"/>
  <c r="V144" i="11"/>
  <c r="U144" i="11"/>
  <c r="S144" i="11"/>
  <c r="R144" i="11"/>
  <c r="L144" i="11"/>
  <c r="J144" i="11"/>
  <c r="I144" i="11"/>
  <c r="G144" i="11"/>
  <c r="F144" i="11"/>
  <c r="V140" i="11"/>
  <c r="U140" i="11"/>
  <c r="S140" i="11"/>
  <c r="R140" i="11"/>
  <c r="K140" i="11"/>
  <c r="J140" i="11"/>
  <c r="I140" i="11"/>
  <c r="H140" i="11"/>
  <c r="G140" i="11"/>
  <c r="F140" i="11"/>
  <c r="V139" i="11"/>
  <c r="U139" i="11"/>
  <c r="S139" i="11"/>
  <c r="R139" i="11"/>
  <c r="K139" i="11"/>
  <c r="J139" i="11"/>
  <c r="I139" i="11"/>
  <c r="H139" i="11"/>
  <c r="G139" i="11"/>
  <c r="F139" i="11"/>
  <c r="X138" i="11"/>
  <c r="V138" i="11"/>
  <c r="U138" i="11"/>
  <c r="S138" i="11"/>
  <c r="R138" i="11"/>
  <c r="M138" i="11"/>
  <c r="L138" i="11"/>
  <c r="K138" i="11"/>
  <c r="J138" i="11"/>
  <c r="I138" i="11"/>
  <c r="H138" i="11"/>
  <c r="G138" i="11"/>
  <c r="F138" i="11"/>
  <c r="V133" i="11"/>
  <c r="U133" i="11"/>
  <c r="S133" i="11"/>
  <c r="R133" i="11"/>
  <c r="J133" i="11"/>
  <c r="I133" i="11"/>
  <c r="G133" i="11"/>
  <c r="F133" i="11"/>
  <c r="V132" i="11"/>
  <c r="U132" i="11"/>
  <c r="S132" i="11"/>
  <c r="R132" i="11"/>
  <c r="J132" i="11"/>
  <c r="I132" i="11"/>
  <c r="G132" i="11"/>
  <c r="F132" i="11"/>
  <c r="X131" i="11"/>
  <c r="V131" i="11"/>
  <c r="U131" i="11"/>
  <c r="S131" i="11"/>
  <c r="R131" i="11"/>
  <c r="L131" i="11"/>
  <c r="J131" i="11"/>
  <c r="I131" i="11"/>
  <c r="G131" i="11"/>
  <c r="F131" i="11"/>
  <c r="V127" i="11"/>
  <c r="U127" i="11"/>
  <c r="S127" i="11"/>
  <c r="R127" i="11"/>
  <c r="K127" i="11"/>
  <c r="J127" i="11"/>
  <c r="I127" i="11"/>
  <c r="H127" i="11"/>
  <c r="G127" i="11"/>
  <c r="F127" i="11"/>
  <c r="V126" i="11"/>
  <c r="U126" i="11"/>
  <c r="S126" i="11"/>
  <c r="R126" i="11"/>
  <c r="K126" i="11"/>
  <c r="J126" i="11"/>
  <c r="I126" i="11"/>
  <c r="H126" i="11"/>
  <c r="G126" i="11"/>
  <c r="F126" i="11"/>
  <c r="X125" i="11"/>
  <c r="V125" i="11"/>
  <c r="U125" i="11"/>
  <c r="S125" i="11"/>
  <c r="R125" i="11"/>
  <c r="M125" i="11"/>
  <c r="L125" i="11"/>
  <c r="K125" i="11"/>
  <c r="J125" i="11"/>
  <c r="I125" i="11"/>
  <c r="H125" i="11"/>
  <c r="G125" i="11"/>
  <c r="F125" i="11"/>
  <c r="V120" i="11"/>
  <c r="U120" i="11"/>
  <c r="S120" i="11"/>
  <c r="R120" i="11"/>
  <c r="J120" i="11"/>
  <c r="I120" i="11"/>
  <c r="G120" i="11"/>
  <c r="F120" i="11"/>
  <c r="V119" i="11"/>
  <c r="U119" i="11"/>
  <c r="S119" i="11"/>
  <c r="R119" i="11"/>
  <c r="J119" i="11"/>
  <c r="I119" i="11"/>
  <c r="G119" i="11"/>
  <c r="F119" i="11"/>
  <c r="X118" i="11"/>
  <c r="V118" i="11"/>
  <c r="U118" i="11"/>
  <c r="S118" i="11"/>
  <c r="R118" i="11"/>
  <c r="L118" i="11"/>
  <c r="J118" i="11"/>
  <c r="I118" i="11"/>
  <c r="G118" i="11"/>
  <c r="F118" i="11"/>
  <c r="V114" i="11"/>
  <c r="U114" i="11"/>
  <c r="S114" i="11"/>
  <c r="R114" i="11"/>
  <c r="K114" i="11"/>
  <c r="J114" i="11"/>
  <c r="I114" i="11"/>
  <c r="H114" i="11"/>
  <c r="G114" i="11"/>
  <c r="F114" i="11"/>
  <c r="V113" i="11"/>
  <c r="U113" i="11"/>
  <c r="S113" i="11"/>
  <c r="R113" i="11"/>
  <c r="K113" i="11"/>
  <c r="J113" i="11"/>
  <c r="I113" i="11"/>
  <c r="H113" i="11"/>
  <c r="G113" i="11"/>
  <c r="F113" i="11"/>
  <c r="X112" i="11"/>
  <c r="V112" i="11"/>
  <c r="U112" i="11"/>
  <c r="S112" i="11"/>
  <c r="R112" i="11"/>
  <c r="M112" i="11"/>
  <c r="L112" i="11"/>
  <c r="K112" i="11"/>
  <c r="J112" i="11"/>
  <c r="I112" i="11"/>
  <c r="H112" i="11"/>
  <c r="G112" i="11"/>
  <c r="F112" i="11"/>
  <c r="V107" i="11"/>
  <c r="U107" i="11"/>
  <c r="S107" i="11"/>
  <c r="R107" i="11"/>
  <c r="J107" i="11"/>
  <c r="I107" i="11"/>
  <c r="G107" i="11"/>
  <c r="F107" i="11"/>
  <c r="V106" i="11"/>
  <c r="U106" i="11"/>
  <c r="S106" i="11"/>
  <c r="R106" i="11"/>
  <c r="J106" i="11"/>
  <c r="I106" i="11"/>
  <c r="G106" i="11"/>
  <c r="F106" i="11"/>
  <c r="X105" i="11"/>
  <c r="V105" i="11"/>
  <c r="U105" i="11"/>
  <c r="S105" i="11"/>
  <c r="R105" i="11"/>
  <c r="L105" i="11"/>
  <c r="J105" i="11"/>
  <c r="I105" i="11"/>
  <c r="G105" i="11"/>
  <c r="F105" i="11"/>
  <c r="V101" i="11"/>
  <c r="U101" i="11"/>
  <c r="S101" i="11"/>
  <c r="R101" i="11"/>
  <c r="K101" i="11"/>
  <c r="J101" i="11"/>
  <c r="I101" i="11"/>
  <c r="H101" i="11"/>
  <c r="G101" i="11"/>
  <c r="F101" i="11"/>
  <c r="V100" i="11"/>
  <c r="U100" i="11"/>
  <c r="S100" i="11"/>
  <c r="R100" i="11"/>
  <c r="K100" i="11"/>
  <c r="J100" i="11"/>
  <c r="I100" i="11"/>
  <c r="H100" i="11"/>
  <c r="G100" i="11"/>
  <c r="F100" i="11"/>
  <c r="X99" i="11"/>
  <c r="V99" i="11"/>
  <c r="U99" i="11"/>
  <c r="S99" i="11"/>
  <c r="R99" i="11"/>
  <c r="M99" i="11"/>
  <c r="L99" i="11"/>
  <c r="K99" i="11"/>
  <c r="J99" i="11"/>
  <c r="I99" i="11"/>
  <c r="H99" i="11"/>
  <c r="G99" i="11"/>
  <c r="F99" i="11"/>
  <c r="V94" i="11"/>
  <c r="U94" i="11"/>
  <c r="S94" i="11"/>
  <c r="R94" i="11"/>
  <c r="J94" i="11"/>
  <c r="I94" i="11"/>
  <c r="G94" i="11"/>
  <c r="F94" i="11"/>
  <c r="V93" i="11"/>
  <c r="U93" i="11"/>
  <c r="S93" i="11"/>
  <c r="R93" i="11"/>
  <c r="J93" i="11"/>
  <c r="I93" i="11"/>
  <c r="G93" i="11"/>
  <c r="F93" i="11"/>
  <c r="X92" i="11"/>
  <c r="V92" i="11"/>
  <c r="U92" i="11"/>
  <c r="S92" i="11"/>
  <c r="R92" i="11"/>
  <c r="L92" i="11"/>
  <c r="J92" i="11"/>
  <c r="I92" i="11"/>
  <c r="G92" i="11"/>
  <c r="F92" i="11"/>
  <c r="V88" i="11"/>
  <c r="U88" i="11"/>
  <c r="S88" i="11"/>
  <c r="R88" i="11"/>
  <c r="K88" i="11"/>
  <c r="J88" i="11"/>
  <c r="I88" i="11"/>
  <c r="H88" i="11"/>
  <c r="G88" i="11"/>
  <c r="F88" i="11"/>
  <c r="V87" i="11"/>
  <c r="U87" i="11"/>
  <c r="S87" i="11"/>
  <c r="R87" i="11"/>
  <c r="K87" i="11"/>
  <c r="J87" i="11"/>
  <c r="I87" i="11"/>
  <c r="H87" i="11"/>
  <c r="G87" i="11"/>
  <c r="F87" i="11"/>
  <c r="X86" i="11"/>
  <c r="V86" i="11"/>
  <c r="U86" i="11"/>
  <c r="S86" i="11"/>
  <c r="R86" i="11"/>
  <c r="M86" i="11"/>
  <c r="L86" i="11"/>
  <c r="K86" i="11"/>
  <c r="J86" i="11"/>
  <c r="I86" i="11"/>
  <c r="H86" i="11"/>
  <c r="G86" i="11"/>
  <c r="F86" i="11"/>
  <c r="V81" i="11"/>
  <c r="U81" i="11"/>
  <c r="S81" i="11"/>
  <c r="R81" i="11"/>
  <c r="J81" i="11"/>
  <c r="I81" i="11"/>
  <c r="G81" i="11"/>
  <c r="F81" i="11"/>
  <c r="V80" i="11"/>
  <c r="U80" i="11"/>
  <c r="S80" i="11"/>
  <c r="R80" i="11"/>
  <c r="J80" i="11"/>
  <c r="I80" i="11"/>
  <c r="G80" i="11"/>
  <c r="F80" i="11"/>
  <c r="X79" i="11"/>
  <c r="V79" i="11"/>
  <c r="U79" i="11"/>
  <c r="S79" i="11"/>
  <c r="R79" i="11"/>
  <c r="L79" i="11"/>
  <c r="J79" i="11"/>
  <c r="I79" i="11"/>
  <c r="G79" i="11"/>
  <c r="F79" i="11"/>
  <c r="V75" i="11"/>
  <c r="U75" i="11"/>
  <c r="S75" i="11"/>
  <c r="R75" i="11"/>
  <c r="K75" i="11"/>
  <c r="J75" i="11"/>
  <c r="I75" i="11"/>
  <c r="H75" i="11"/>
  <c r="G75" i="11"/>
  <c r="F75" i="11"/>
  <c r="V74" i="11"/>
  <c r="U74" i="11"/>
  <c r="S74" i="11"/>
  <c r="R74" i="11"/>
  <c r="K74" i="11"/>
  <c r="J74" i="11"/>
  <c r="I74" i="11"/>
  <c r="H74" i="11"/>
  <c r="G74" i="11"/>
  <c r="F74" i="11"/>
  <c r="X73" i="11"/>
  <c r="V73" i="11"/>
  <c r="U73" i="11"/>
  <c r="S73" i="11"/>
  <c r="R73" i="11"/>
  <c r="M73" i="11"/>
  <c r="L73" i="11"/>
  <c r="K73" i="11"/>
  <c r="J73" i="11"/>
  <c r="I73" i="11"/>
  <c r="H73" i="11"/>
  <c r="G73" i="11"/>
  <c r="F73" i="11"/>
  <c r="V263" i="3"/>
  <c r="U263" i="3"/>
  <c r="S263" i="3"/>
  <c r="R263" i="3"/>
  <c r="J263" i="3"/>
  <c r="I263" i="3"/>
  <c r="G263" i="3"/>
  <c r="F263" i="3"/>
  <c r="V262" i="3"/>
  <c r="U262" i="3"/>
  <c r="S262" i="3"/>
  <c r="R262" i="3"/>
  <c r="J262" i="3"/>
  <c r="I262" i="3"/>
  <c r="G262" i="3"/>
  <c r="F262" i="3"/>
  <c r="X261" i="3"/>
  <c r="V261" i="3"/>
  <c r="U261" i="3"/>
  <c r="S261" i="3"/>
  <c r="R261" i="3"/>
  <c r="L261" i="3"/>
  <c r="J261" i="3"/>
  <c r="I261" i="3"/>
  <c r="G261" i="3"/>
  <c r="F261" i="3"/>
  <c r="V257" i="3"/>
  <c r="U257" i="3"/>
  <c r="S257" i="3"/>
  <c r="R257" i="3"/>
  <c r="K257" i="3"/>
  <c r="J257" i="3"/>
  <c r="I257" i="3"/>
  <c r="H257" i="3"/>
  <c r="G257" i="3"/>
  <c r="F257" i="3"/>
  <c r="V256" i="3"/>
  <c r="U256" i="3"/>
  <c r="S256" i="3"/>
  <c r="R256" i="3"/>
  <c r="K256" i="3"/>
  <c r="J256" i="3"/>
  <c r="I256" i="3"/>
  <c r="H256" i="3"/>
  <c r="G256" i="3"/>
  <c r="F256" i="3"/>
  <c r="X255" i="3"/>
  <c r="V255" i="3"/>
  <c r="U255" i="3"/>
  <c r="S255" i="3"/>
  <c r="R255" i="3"/>
  <c r="M255" i="3"/>
  <c r="L255" i="3"/>
  <c r="K255" i="3"/>
  <c r="J255" i="3"/>
  <c r="I255" i="3"/>
  <c r="H255" i="3"/>
  <c r="G255" i="3"/>
  <c r="F255" i="3"/>
  <c r="V250" i="3"/>
  <c r="U250" i="3"/>
  <c r="S250" i="3"/>
  <c r="R250" i="3"/>
  <c r="J250" i="3"/>
  <c r="I250" i="3"/>
  <c r="G250" i="3"/>
  <c r="F250" i="3"/>
  <c r="V249" i="3"/>
  <c r="U249" i="3"/>
  <c r="S249" i="3"/>
  <c r="R249" i="3"/>
  <c r="J249" i="3"/>
  <c r="I249" i="3"/>
  <c r="G249" i="3"/>
  <c r="F249" i="3"/>
  <c r="X248" i="3"/>
  <c r="V248" i="3"/>
  <c r="U248" i="3"/>
  <c r="S248" i="3"/>
  <c r="R248" i="3"/>
  <c r="L248" i="3"/>
  <c r="J248" i="3"/>
  <c r="I248" i="3"/>
  <c r="G248" i="3"/>
  <c r="F248" i="3"/>
  <c r="V244" i="3"/>
  <c r="U244" i="3"/>
  <c r="S244" i="3"/>
  <c r="R244" i="3"/>
  <c r="K244" i="3"/>
  <c r="J244" i="3"/>
  <c r="I244" i="3"/>
  <c r="H244" i="3"/>
  <c r="G244" i="3"/>
  <c r="F244" i="3"/>
  <c r="V243" i="3"/>
  <c r="U243" i="3"/>
  <c r="S243" i="3"/>
  <c r="R243" i="3"/>
  <c r="K243" i="3"/>
  <c r="J243" i="3"/>
  <c r="I243" i="3"/>
  <c r="H243" i="3"/>
  <c r="G243" i="3"/>
  <c r="F243" i="3"/>
  <c r="X242" i="3"/>
  <c r="V242" i="3"/>
  <c r="U242" i="3"/>
  <c r="S242" i="3"/>
  <c r="R242" i="3"/>
  <c r="M242" i="3"/>
  <c r="L242" i="3"/>
  <c r="K242" i="3"/>
  <c r="J242" i="3"/>
  <c r="I242" i="3"/>
  <c r="H242" i="3"/>
  <c r="G242" i="3"/>
  <c r="F242" i="3"/>
  <c r="V237" i="3"/>
  <c r="U237" i="3"/>
  <c r="S237" i="3"/>
  <c r="R237" i="3"/>
  <c r="J237" i="3"/>
  <c r="I237" i="3"/>
  <c r="G237" i="3"/>
  <c r="F237" i="3"/>
  <c r="V236" i="3"/>
  <c r="U236" i="3"/>
  <c r="S236" i="3"/>
  <c r="R236" i="3"/>
  <c r="J236" i="3"/>
  <c r="I236" i="3"/>
  <c r="G236" i="3"/>
  <c r="F236" i="3"/>
  <c r="X235" i="3"/>
  <c r="V235" i="3"/>
  <c r="U235" i="3"/>
  <c r="S235" i="3"/>
  <c r="R235" i="3"/>
  <c r="L235" i="3"/>
  <c r="J235" i="3"/>
  <c r="I235" i="3"/>
  <c r="G235" i="3"/>
  <c r="F235" i="3"/>
  <c r="V231" i="3"/>
  <c r="U231" i="3"/>
  <c r="S231" i="3"/>
  <c r="R231" i="3"/>
  <c r="K231" i="3"/>
  <c r="J231" i="3"/>
  <c r="I231" i="3"/>
  <c r="H231" i="3"/>
  <c r="G231" i="3"/>
  <c r="F231" i="3"/>
  <c r="V230" i="3"/>
  <c r="U230" i="3"/>
  <c r="S230" i="3"/>
  <c r="R230" i="3"/>
  <c r="K230" i="3"/>
  <c r="J230" i="3"/>
  <c r="I230" i="3"/>
  <c r="H230" i="3"/>
  <c r="G230" i="3"/>
  <c r="F230" i="3"/>
  <c r="X229" i="3"/>
  <c r="V229" i="3"/>
  <c r="U229" i="3"/>
  <c r="S229" i="3"/>
  <c r="R229" i="3"/>
  <c r="M229" i="3"/>
  <c r="L229" i="3"/>
  <c r="K229" i="3"/>
  <c r="J229" i="3"/>
  <c r="I229" i="3"/>
  <c r="H229" i="3"/>
  <c r="G229" i="3"/>
  <c r="F229" i="3"/>
  <c r="V224" i="3"/>
  <c r="U224" i="3"/>
  <c r="S224" i="3"/>
  <c r="R224" i="3"/>
  <c r="J224" i="3"/>
  <c r="I224" i="3"/>
  <c r="G224" i="3"/>
  <c r="F224" i="3"/>
  <c r="V223" i="3"/>
  <c r="U223" i="3"/>
  <c r="S223" i="3"/>
  <c r="R223" i="3"/>
  <c r="J223" i="3"/>
  <c r="I223" i="3"/>
  <c r="G223" i="3"/>
  <c r="F223" i="3"/>
  <c r="X222" i="3"/>
  <c r="V222" i="3"/>
  <c r="U222" i="3"/>
  <c r="S222" i="3"/>
  <c r="R222" i="3"/>
  <c r="L222" i="3"/>
  <c r="J222" i="3"/>
  <c r="I222" i="3"/>
  <c r="G222" i="3"/>
  <c r="F222" i="3"/>
  <c r="V218" i="3"/>
  <c r="U218" i="3"/>
  <c r="S218" i="3"/>
  <c r="R218" i="3"/>
  <c r="K218" i="3"/>
  <c r="J218" i="3"/>
  <c r="I218" i="3"/>
  <c r="H218" i="3"/>
  <c r="G218" i="3"/>
  <c r="F218" i="3"/>
  <c r="V217" i="3"/>
  <c r="U217" i="3"/>
  <c r="S217" i="3"/>
  <c r="R217" i="3"/>
  <c r="K217" i="3"/>
  <c r="J217" i="3"/>
  <c r="I217" i="3"/>
  <c r="H217" i="3"/>
  <c r="G217" i="3"/>
  <c r="F217" i="3"/>
  <c r="X216" i="3"/>
  <c r="V216" i="3"/>
  <c r="U216" i="3"/>
  <c r="S216" i="3"/>
  <c r="R216" i="3"/>
  <c r="M216" i="3"/>
  <c r="L216" i="3"/>
  <c r="K216" i="3"/>
  <c r="J216" i="3"/>
  <c r="I216" i="3"/>
  <c r="H216" i="3"/>
  <c r="G216" i="3"/>
  <c r="F216" i="3"/>
  <c r="V211" i="3"/>
  <c r="U211" i="3"/>
  <c r="S211" i="3"/>
  <c r="R211" i="3"/>
  <c r="J211" i="3"/>
  <c r="I211" i="3"/>
  <c r="G211" i="3"/>
  <c r="F211" i="3"/>
  <c r="V210" i="3"/>
  <c r="U210" i="3"/>
  <c r="S210" i="3"/>
  <c r="R210" i="3"/>
  <c r="J210" i="3"/>
  <c r="I210" i="3"/>
  <c r="G210" i="3"/>
  <c r="F210" i="3"/>
  <c r="X209" i="3"/>
  <c r="V209" i="3"/>
  <c r="U209" i="3"/>
  <c r="S209" i="3"/>
  <c r="R209" i="3"/>
  <c r="L209" i="3"/>
  <c r="J209" i="3"/>
  <c r="I209" i="3"/>
  <c r="G209" i="3"/>
  <c r="F209" i="3"/>
  <c r="V205" i="3"/>
  <c r="U205" i="3"/>
  <c r="S205" i="3"/>
  <c r="R205" i="3"/>
  <c r="K205" i="3"/>
  <c r="J205" i="3"/>
  <c r="I205" i="3"/>
  <c r="H205" i="3"/>
  <c r="G205" i="3"/>
  <c r="F205" i="3"/>
  <c r="V204" i="3"/>
  <c r="U204" i="3"/>
  <c r="S204" i="3"/>
  <c r="R204" i="3"/>
  <c r="K204" i="3"/>
  <c r="J204" i="3"/>
  <c r="I204" i="3"/>
  <c r="H204" i="3"/>
  <c r="G204" i="3"/>
  <c r="F204" i="3"/>
  <c r="X203" i="3"/>
  <c r="V203" i="3"/>
  <c r="U203" i="3"/>
  <c r="S203" i="3"/>
  <c r="R203" i="3"/>
  <c r="M203" i="3"/>
  <c r="L203" i="3"/>
  <c r="K203" i="3"/>
  <c r="J203" i="3"/>
  <c r="I203" i="3"/>
  <c r="H203" i="3"/>
  <c r="G203" i="3"/>
  <c r="F203" i="3"/>
  <c r="V198" i="3"/>
  <c r="U198" i="3"/>
  <c r="S198" i="3"/>
  <c r="R198" i="3"/>
  <c r="J198" i="3"/>
  <c r="I198" i="3"/>
  <c r="G198" i="3"/>
  <c r="F198" i="3"/>
  <c r="V197" i="3"/>
  <c r="U197" i="3"/>
  <c r="S197" i="3"/>
  <c r="R197" i="3"/>
  <c r="J197" i="3"/>
  <c r="I197" i="3"/>
  <c r="G197" i="3"/>
  <c r="F197" i="3"/>
  <c r="X196" i="3"/>
  <c r="V196" i="3"/>
  <c r="U196" i="3"/>
  <c r="S196" i="3"/>
  <c r="R196" i="3"/>
  <c r="L196" i="3"/>
  <c r="J196" i="3"/>
  <c r="I196" i="3"/>
  <c r="G196" i="3"/>
  <c r="F196" i="3"/>
  <c r="V192" i="3"/>
  <c r="U192" i="3"/>
  <c r="S192" i="3"/>
  <c r="R192" i="3"/>
  <c r="K192" i="3"/>
  <c r="J192" i="3"/>
  <c r="I192" i="3"/>
  <c r="H192" i="3"/>
  <c r="G192" i="3"/>
  <c r="F192" i="3"/>
  <c r="V191" i="3"/>
  <c r="U191" i="3"/>
  <c r="S191" i="3"/>
  <c r="R191" i="3"/>
  <c r="K191" i="3"/>
  <c r="J191" i="3"/>
  <c r="I191" i="3"/>
  <c r="H191" i="3"/>
  <c r="G191" i="3"/>
  <c r="F191" i="3"/>
  <c r="X190" i="3"/>
  <c r="V190" i="3"/>
  <c r="U190" i="3"/>
  <c r="S190" i="3"/>
  <c r="R190" i="3"/>
  <c r="M190" i="3"/>
  <c r="L190" i="3"/>
  <c r="K190" i="3"/>
  <c r="J190" i="3"/>
  <c r="I190" i="3"/>
  <c r="H190" i="3"/>
  <c r="G190" i="3"/>
  <c r="F190" i="3"/>
  <c r="V185" i="3"/>
  <c r="U185" i="3"/>
  <c r="S185" i="3"/>
  <c r="R185" i="3"/>
  <c r="J185" i="3"/>
  <c r="I185" i="3"/>
  <c r="G185" i="3"/>
  <c r="F185" i="3"/>
  <c r="V184" i="3"/>
  <c r="U184" i="3"/>
  <c r="S184" i="3"/>
  <c r="R184" i="3"/>
  <c r="J184" i="3"/>
  <c r="I184" i="3"/>
  <c r="G184" i="3"/>
  <c r="F184" i="3"/>
  <c r="X183" i="3"/>
  <c r="V183" i="3"/>
  <c r="U183" i="3"/>
  <c r="S183" i="3"/>
  <c r="R183" i="3"/>
  <c r="L183" i="3"/>
  <c r="J183" i="3"/>
  <c r="I183" i="3"/>
  <c r="G183" i="3"/>
  <c r="F183" i="3"/>
  <c r="V179" i="3"/>
  <c r="U179" i="3"/>
  <c r="S179" i="3"/>
  <c r="R179" i="3"/>
  <c r="K179" i="3"/>
  <c r="J179" i="3"/>
  <c r="I179" i="3"/>
  <c r="H179" i="3"/>
  <c r="G179" i="3"/>
  <c r="F179" i="3"/>
  <c r="V178" i="3"/>
  <c r="U178" i="3"/>
  <c r="S178" i="3"/>
  <c r="R178" i="3"/>
  <c r="K178" i="3"/>
  <c r="J178" i="3"/>
  <c r="I178" i="3"/>
  <c r="H178" i="3"/>
  <c r="G178" i="3"/>
  <c r="F178" i="3"/>
  <c r="X177" i="3"/>
  <c r="V177" i="3"/>
  <c r="U177" i="3"/>
  <c r="S177" i="3"/>
  <c r="R177" i="3"/>
  <c r="M177" i="3"/>
  <c r="L177" i="3"/>
  <c r="K177" i="3"/>
  <c r="J177" i="3"/>
  <c r="I177" i="3"/>
  <c r="H177" i="3"/>
  <c r="G177" i="3"/>
  <c r="F177" i="3"/>
  <c r="V172" i="3"/>
  <c r="U172" i="3"/>
  <c r="S172" i="3"/>
  <c r="R172" i="3"/>
  <c r="J172" i="3"/>
  <c r="I172" i="3"/>
  <c r="G172" i="3"/>
  <c r="F172" i="3"/>
  <c r="V171" i="3"/>
  <c r="U171" i="3"/>
  <c r="S171" i="3"/>
  <c r="R171" i="3"/>
  <c r="J171" i="3"/>
  <c r="I171" i="3"/>
  <c r="G171" i="3"/>
  <c r="F171" i="3"/>
  <c r="X170" i="3"/>
  <c r="V170" i="3"/>
  <c r="U170" i="3"/>
  <c r="S170" i="3"/>
  <c r="R170" i="3"/>
  <c r="L170" i="3"/>
  <c r="J170" i="3"/>
  <c r="I170" i="3"/>
  <c r="G170" i="3"/>
  <c r="F170" i="3"/>
  <c r="V166" i="3"/>
  <c r="U166" i="3"/>
  <c r="S166" i="3"/>
  <c r="R166" i="3"/>
  <c r="K166" i="3"/>
  <c r="J166" i="3"/>
  <c r="I166" i="3"/>
  <c r="H166" i="3"/>
  <c r="G166" i="3"/>
  <c r="F166" i="3"/>
  <c r="V165" i="3"/>
  <c r="U165" i="3"/>
  <c r="S165" i="3"/>
  <c r="R165" i="3"/>
  <c r="K165" i="3"/>
  <c r="J165" i="3"/>
  <c r="I165" i="3"/>
  <c r="H165" i="3"/>
  <c r="G165" i="3"/>
  <c r="F165" i="3"/>
  <c r="X164" i="3"/>
  <c r="V164" i="3"/>
  <c r="U164" i="3"/>
  <c r="S164" i="3"/>
  <c r="R164" i="3"/>
  <c r="M164" i="3"/>
  <c r="L164" i="3"/>
  <c r="K164" i="3"/>
  <c r="J164" i="3"/>
  <c r="I164" i="3"/>
  <c r="H164" i="3"/>
  <c r="G164" i="3"/>
  <c r="F164" i="3"/>
  <c r="V159" i="3"/>
  <c r="U159" i="3"/>
  <c r="S159" i="3"/>
  <c r="R159" i="3"/>
  <c r="J159" i="3"/>
  <c r="I159" i="3"/>
  <c r="G159" i="3"/>
  <c r="F159" i="3"/>
  <c r="V158" i="3"/>
  <c r="U158" i="3"/>
  <c r="S158" i="3"/>
  <c r="R158" i="3"/>
  <c r="J158" i="3"/>
  <c r="I158" i="3"/>
  <c r="G158" i="3"/>
  <c r="F158" i="3"/>
  <c r="X157" i="3"/>
  <c r="V157" i="3"/>
  <c r="U157" i="3"/>
  <c r="S157" i="3"/>
  <c r="R157" i="3"/>
  <c r="L157" i="3"/>
  <c r="J157" i="3"/>
  <c r="I157" i="3"/>
  <c r="G157" i="3"/>
  <c r="F157" i="3"/>
  <c r="V153" i="3"/>
  <c r="U153" i="3"/>
  <c r="S153" i="3"/>
  <c r="R153" i="3"/>
  <c r="K153" i="3"/>
  <c r="J153" i="3"/>
  <c r="I153" i="3"/>
  <c r="H153" i="3"/>
  <c r="G153" i="3"/>
  <c r="F153" i="3"/>
  <c r="V152" i="3"/>
  <c r="U152" i="3"/>
  <c r="S152" i="3"/>
  <c r="R152" i="3"/>
  <c r="K152" i="3"/>
  <c r="J152" i="3"/>
  <c r="I152" i="3"/>
  <c r="H152" i="3"/>
  <c r="G152" i="3"/>
  <c r="F152" i="3"/>
  <c r="X151" i="3"/>
  <c r="V151" i="3"/>
  <c r="U151" i="3"/>
  <c r="S151" i="3"/>
  <c r="R151" i="3"/>
  <c r="M151" i="3"/>
  <c r="L151" i="3"/>
  <c r="K151" i="3"/>
  <c r="J151" i="3"/>
  <c r="I151" i="3"/>
  <c r="H151" i="3"/>
  <c r="G151" i="3"/>
  <c r="F151" i="3"/>
  <c r="V146" i="3"/>
  <c r="U146" i="3"/>
  <c r="S146" i="3"/>
  <c r="R146" i="3"/>
  <c r="J146" i="3"/>
  <c r="I146" i="3"/>
  <c r="G146" i="3"/>
  <c r="F146" i="3"/>
  <c r="V145" i="3"/>
  <c r="U145" i="3"/>
  <c r="S145" i="3"/>
  <c r="R145" i="3"/>
  <c r="J145" i="3"/>
  <c r="I145" i="3"/>
  <c r="G145" i="3"/>
  <c r="F145" i="3"/>
  <c r="X144" i="3"/>
  <c r="V144" i="3"/>
  <c r="U144" i="3"/>
  <c r="S144" i="3"/>
  <c r="R144" i="3"/>
  <c r="L144" i="3"/>
  <c r="J144" i="3"/>
  <c r="I144" i="3"/>
  <c r="G144" i="3"/>
  <c r="F144" i="3"/>
  <c r="V140" i="3"/>
  <c r="U140" i="3"/>
  <c r="S140" i="3"/>
  <c r="R140" i="3"/>
  <c r="K140" i="3"/>
  <c r="J140" i="3"/>
  <c r="I140" i="3"/>
  <c r="H140" i="3"/>
  <c r="G140" i="3"/>
  <c r="F140" i="3"/>
  <c r="V139" i="3"/>
  <c r="U139" i="3"/>
  <c r="S139" i="3"/>
  <c r="R139" i="3"/>
  <c r="K139" i="3"/>
  <c r="J139" i="3"/>
  <c r="I139" i="3"/>
  <c r="H139" i="3"/>
  <c r="G139" i="3"/>
  <c r="F139" i="3"/>
  <c r="X138" i="3"/>
  <c r="V138" i="3"/>
  <c r="U138" i="3"/>
  <c r="S138" i="3"/>
  <c r="R138" i="3"/>
  <c r="M138" i="3"/>
  <c r="L138" i="3"/>
  <c r="K138" i="3"/>
  <c r="J138" i="3"/>
  <c r="I138" i="3"/>
  <c r="H138" i="3"/>
  <c r="G138" i="3"/>
  <c r="F138" i="3"/>
  <c r="V133" i="3"/>
  <c r="U133" i="3"/>
  <c r="S133" i="3"/>
  <c r="R133" i="3"/>
  <c r="J133" i="3"/>
  <c r="I133" i="3"/>
  <c r="G133" i="3"/>
  <c r="F133" i="3"/>
  <c r="V132" i="3"/>
  <c r="U132" i="3"/>
  <c r="S132" i="3"/>
  <c r="R132" i="3"/>
  <c r="J132" i="3"/>
  <c r="I132" i="3"/>
  <c r="G132" i="3"/>
  <c r="F132" i="3"/>
  <c r="X131" i="3"/>
  <c r="V131" i="3"/>
  <c r="U131" i="3"/>
  <c r="S131" i="3"/>
  <c r="R131" i="3"/>
  <c r="L131" i="3"/>
  <c r="J131" i="3"/>
  <c r="I131" i="3"/>
  <c r="G131" i="3"/>
  <c r="F131" i="3"/>
  <c r="V127" i="3"/>
  <c r="U127" i="3"/>
  <c r="S127" i="3"/>
  <c r="R127" i="3"/>
  <c r="K127" i="3"/>
  <c r="J127" i="3"/>
  <c r="I127" i="3"/>
  <c r="H127" i="3"/>
  <c r="G127" i="3"/>
  <c r="F127" i="3"/>
  <c r="V126" i="3"/>
  <c r="U126" i="3"/>
  <c r="S126" i="3"/>
  <c r="R126" i="3"/>
  <c r="K126" i="3"/>
  <c r="J126" i="3"/>
  <c r="I126" i="3"/>
  <c r="H126" i="3"/>
  <c r="G126" i="3"/>
  <c r="F126" i="3"/>
  <c r="X125" i="3"/>
  <c r="V125" i="3"/>
  <c r="U125" i="3"/>
  <c r="S125" i="3"/>
  <c r="R125" i="3"/>
  <c r="M125" i="3"/>
  <c r="L125" i="3"/>
  <c r="K125" i="3"/>
  <c r="J125" i="3"/>
  <c r="I125" i="3"/>
  <c r="H125" i="3"/>
  <c r="G125" i="3"/>
  <c r="F125" i="3"/>
  <c r="V120" i="3"/>
  <c r="U120" i="3"/>
  <c r="S120" i="3"/>
  <c r="R120" i="3"/>
  <c r="J120" i="3"/>
  <c r="I120" i="3"/>
  <c r="G120" i="3"/>
  <c r="F120" i="3"/>
  <c r="V119" i="3"/>
  <c r="U119" i="3"/>
  <c r="S119" i="3"/>
  <c r="R119" i="3"/>
  <c r="J119" i="3"/>
  <c r="I119" i="3"/>
  <c r="G119" i="3"/>
  <c r="F119" i="3"/>
  <c r="X118" i="3"/>
  <c r="V118" i="3"/>
  <c r="U118" i="3"/>
  <c r="S118" i="3"/>
  <c r="R118" i="3"/>
  <c r="L118" i="3"/>
  <c r="J118" i="3"/>
  <c r="I118" i="3"/>
  <c r="G118" i="3"/>
  <c r="F118" i="3"/>
  <c r="V114" i="3"/>
  <c r="U114" i="3"/>
  <c r="S114" i="3"/>
  <c r="R114" i="3"/>
  <c r="K114" i="3"/>
  <c r="J114" i="3"/>
  <c r="I114" i="3"/>
  <c r="H114" i="3"/>
  <c r="G114" i="3"/>
  <c r="F114" i="3"/>
  <c r="V113" i="3"/>
  <c r="U113" i="3"/>
  <c r="S113" i="3"/>
  <c r="R113" i="3"/>
  <c r="K113" i="3"/>
  <c r="J113" i="3"/>
  <c r="I113" i="3"/>
  <c r="H113" i="3"/>
  <c r="G113" i="3"/>
  <c r="F113" i="3"/>
  <c r="X112" i="3"/>
  <c r="V112" i="3"/>
  <c r="U112" i="3"/>
  <c r="S112" i="3"/>
  <c r="R112" i="3"/>
  <c r="M112" i="3"/>
  <c r="L112" i="3"/>
  <c r="K112" i="3"/>
  <c r="J112" i="3"/>
  <c r="I112" i="3"/>
  <c r="H112" i="3"/>
  <c r="G112" i="3"/>
  <c r="F112" i="3"/>
  <c r="V107" i="3"/>
  <c r="U107" i="3"/>
  <c r="S107" i="3"/>
  <c r="R107" i="3"/>
  <c r="J107" i="3"/>
  <c r="I107" i="3"/>
  <c r="G107" i="3"/>
  <c r="F107" i="3"/>
  <c r="V106" i="3"/>
  <c r="U106" i="3"/>
  <c r="S106" i="3"/>
  <c r="R106" i="3"/>
  <c r="J106" i="3"/>
  <c r="I106" i="3"/>
  <c r="G106" i="3"/>
  <c r="F106" i="3"/>
  <c r="X105" i="3"/>
  <c r="V105" i="3"/>
  <c r="U105" i="3"/>
  <c r="S105" i="3"/>
  <c r="R105" i="3"/>
  <c r="L105" i="3"/>
  <c r="J105" i="3"/>
  <c r="I105" i="3"/>
  <c r="G105" i="3"/>
  <c r="F105" i="3"/>
  <c r="V101" i="3"/>
  <c r="U101" i="3"/>
  <c r="S101" i="3"/>
  <c r="R101" i="3"/>
  <c r="K101" i="3"/>
  <c r="J101" i="3"/>
  <c r="I101" i="3"/>
  <c r="H101" i="3"/>
  <c r="G101" i="3"/>
  <c r="F101" i="3"/>
  <c r="V100" i="3"/>
  <c r="U100" i="3"/>
  <c r="S100" i="3"/>
  <c r="R100" i="3"/>
  <c r="K100" i="3"/>
  <c r="J100" i="3"/>
  <c r="I100" i="3"/>
  <c r="H100" i="3"/>
  <c r="G100" i="3"/>
  <c r="F100" i="3"/>
  <c r="X99" i="3"/>
  <c r="V99" i="3"/>
  <c r="U99" i="3"/>
  <c r="S99" i="3"/>
  <c r="R99" i="3"/>
  <c r="M99" i="3"/>
  <c r="L99" i="3"/>
  <c r="K99" i="3"/>
  <c r="J99" i="3"/>
  <c r="I99" i="3"/>
  <c r="H99" i="3"/>
  <c r="G99" i="3"/>
  <c r="F99" i="3"/>
  <c r="V94" i="3"/>
  <c r="U94" i="3"/>
  <c r="S94" i="3"/>
  <c r="R94" i="3"/>
  <c r="J94" i="3"/>
  <c r="I94" i="3"/>
  <c r="G94" i="3"/>
  <c r="F94" i="3"/>
  <c r="V93" i="3"/>
  <c r="U93" i="3"/>
  <c r="S93" i="3"/>
  <c r="R93" i="3"/>
  <c r="J93" i="3"/>
  <c r="I93" i="3"/>
  <c r="G93" i="3"/>
  <c r="F93" i="3"/>
  <c r="X92" i="3"/>
  <c r="V92" i="3"/>
  <c r="U92" i="3"/>
  <c r="S92" i="3"/>
  <c r="R92" i="3"/>
  <c r="L92" i="3"/>
  <c r="J92" i="3"/>
  <c r="I92" i="3"/>
  <c r="G92" i="3"/>
  <c r="F92" i="3"/>
  <c r="V88" i="3"/>
  <c r="U88" i="3"/>
  <c r="S88" i="3"/>
  <c r="R88" i="3"/>
  <c r="K88" i="3"/>
  <c r="J88" i="3"/>
  <c r="I88" i="3"/>
  <c r="H88" i="3"/>
  <c r="G88" i="3"/>
  <c r="F88" i="3"/>
  <c r="V87" i="3"/>
  <c r="U87" i="3"/>
  <c r="S87" i="3"/>
  <c r="R87" i="3"/>
  <c r="K87" i="3"/>
  <c r="J87" i="3"/>
  <c r="I87" i="3"/>
  <c r="H87" i="3"/>
  <c r="G87" i="3"/>
  <c r="F87" i="3"/>
  <c r="X86" i="3"/>
  <c r="V86" i="3"/>
  <c r="U86" i="3"/>
  <c r="S86" i="3"/>
  <c r="R86" i="3"/>
  <c r="M86" i="3"/>
  <c r="L86" i="3"/>
  <c r="K86" i="3"/>
  <c r="J86" i="3"/>
  <c r="I86" i="3"/>
  <c r="H86" i="3"/>
  <c r="G86" i="3"/>
  <c r="F86" i="3"/>
  <c r="V81" i="3"/>
  <c r="U81" i="3"/>
  <c r="S81" i="3"/>
  <c r="R81" i="3"/>
  <c r="J81" i="3"/>
  <c r="I81" i="3"/>
  <c r="G81" i="3"/>
  <c r="F81" i="3"/>
  <c r="V80" i="3"/>
  <c r="U80" i="3"/>
  <c r="S80" i="3"/>
  <c r="R80" i="3"/>
  <c r="J80" i="3"/>
  <c r="I80" i="3"/>
  <c r="G80" i="3"/>
  <c r="F80" i="3"/>
  <c r="X79" i="3"/>
  <c r="V79" i="3"/>
  <c r="U79" i="3"/>
  <c r="S79" i="3"/>
  <c r="R79" i="3"/>
  <c r="L79" i="3"/>
  <c r="J79" i="3"/>
  <c r="I79" i="3"/>
  <c r="G79" i="3"/>
  <c r="F79" i="3"/>
  <c r="V75" i="3"/>
  <c r="U75" i="3"/>
  <c r="S75" i="3"/>
  <c r="R75" i="3"/>
  <c r="K75" i="3"/>
  <c r="J75" i="3"/>
  <c r="I75" i="3"/>
  <c r="H75" i="3"/>
  <c r="G75" i="3"/>
  <c r="F75" i="3"/>
  <c r="V74" i="3"/>
  <c r="U74" i="3"/>
  <c r="S74" i="3"/>
  <c r="R74" i="3"/>
  <c r="K74" i="3"/>
  <c r="J74" i="3"/>
  <c r="I74" i="3"/>
  <c r="H74" i="3"/>
  <c r="G74" i="3"/>
  <c r="F74" i="3"/>
  <c r="X73" i="3"/>
  <c r="V73" i="3"/>
  <c r="U73" i="3"/>
  <c r="S73" i="3"/>
  <c r="R73" i="3"/>
  <c r="M73" i="3"/>
  <c r="L73" i="3"/>
  <c r="K73" i="3"/>
  <c r="J73" i="3"/>
  <c r="I73" i="3"/>
  <c r="H73" i="3"/>
  <c r="G73" i="3"/>
  <c r="F73" i="3"/>
  <c r="V263" i="9"/>
  <c r="U263" i="9"/>
  <c r="S263" i="9"/>
  <c r="R263" i="9"/>
  <c r="J263" i="9"/>
  <c r="I263" i="9"/>
  <c r="G263" i="9"/>
  <c r="F263" i="9"/>
  <c r="V262" i="9"/>
  <c r="U262" i="9"/>
  <c r="S262" i="9"/>
  <c r="R262" i="9"/>
  <c r="J262" i="9"/>
  <c r="I262" i="9"/>
  <c r="G262" i="9"/>
  <c r="F262" i="9"/>
  <c r="X261" i="9"/>
  <c r="V261" i="9"/>
  <c r="U261" i="9"/>
  <c r="S261" i="9"/>
  <c r="R261" i="9"/>
  <c r="L261" i="9"/>
  <c r="J261" i="9"/>
  <c r="I261" i="9"/>
  <c r="G261" i="9"/>
  <c r="F261" i="9"/>
  <c r="V257" i="9"/>
  <c r="U257" i="9"/>
  <c r="S257" i="9"/>
  <c r="R257" i="9"/>
  <c r="K257" i="9"/>
  <c r="J257" i="9"/>
  <c r="I257" i="9"/>
  <c r="H257" i="9"/>
  <c r="G257" i="9"/>
  <c r="F257" i="9"/>
  <c r="V256" i="9"/>
  <c r="U256" i="9"/>
  <c r="S256" i="9"/>
  <c r="R256" i="9"/>
  <c r="K256" i="9"/>
  <c r="J256" i="9"/>
  <c r="I256" i="9"/>
  <c r="H256" i="9"/>
  <c r="G256" i="9"/>
  <c r="F256" i="9"/>
  <c r="X255" i="9"/>
  <c r="V255" i="9"/>
  <c r="U255" i="9"/>
  <c r="S255" i="9"/>
  <c r="R255" i="9"/>
  <c r="M255" i="9"/>
  <c r="L255" i="9"/>
  <c r="K255" i="9"/>
  <c r="J255" i="9"/>
  <c r="I255" i="9"/>
  <c r="H255" i="9"/>
  <c r="G255" i="9"/>
  <c r="F255" i="9"/>
  <c r="V250" i="9"/>
  <c r="U250" i="9"/>
  <c r="S250" i="9"/>
  <c r="R250" i="9"/>
  <c r="J250" i="9"/>
  <c r="I250" i="9"/>
  <c r="G250" i="9"/>
  <c r="F250" i="9"/>
  <c r="V249" i="9"/>
  <c r="U249" i="9"/>
  <c r="S249" i="9"/>
  <c r="R249" i="9"/>
  <c r="J249" i="9"/>
  <c r="I249" i="9"/>
  <c r="G249" i="9"/>
  <c r="F249" i="9"/>
  <c r="X248" i="9"/>
  <c r="V248" i="9"/>
  <c r="U248" i="9"/>
  <c r="S248" i="9"/>
  <c r="R248" i="9"/>
  <c r="L248" i="9"/>
  <c r="J248" i="9"/>
  <c r="I248" i="9"/>
  <c r="G248" i="9"/>
  <c r="F248" i="9"/>
  <c r="V244" i="9"/>
  <c r="U244" i="9"/>
  <c r="S244" i="9"/>
  <c r="R244" i="9"/>
  <c r="K244" i="9"/>
  <c r="J244" i="9"/>
  <c r="I244" i="9"/>
  <c r="H244" i="9"/>
  <c r="G244" i="9"/>
  <c r="F244" i="9"/>
  <c r="V243" i="9"/>
  <c r="U243" i="9"/>
  <c r="S243" i="9"/>
  <c r="R243" i="9"/>
  <c r="K243" i="9"/>
  <c r="J243" i="9"/>
  <c r="I243" i="9"/>
  <c r="H243" i="9"/>
  <c r="G243" i="9"/>
  <c r="F243" i="9"/>
  <c r="X242" i="9"/>
  <c r="V242" i="9"/>
  <c r="U242" i="9"/>
  <c r="S242" i="9"/>
  <c r="R242" i="9"/>
  <c r="M242" i="9"/>
  <c r="L242" i="9"/>
  <c r="K242" i="9"/>
  <c r="J242" i="9"/>
  <c r="I242" i="9"/>
  <c r="H242" i="9"/>
  <c r="G242" i="9"/>
  <c r="F242" i="9"/>
  <c r="V237" i="9"/>
  <c r="U237" i="9"/>
  <c r="S237" i="9"/>
  <c r="R237" i="9"/>
  <c r="J237" i="9"/>
  <c r="I237" i="9"/>
  <c r="G237" i="9"/>
  <c r="F237" i="9"/>
  <c r="V236" i="9"/>
  <c r="U236" i="9"/>
  <c r="S236" i="9"/>
  <c r="R236" i="9"/>
  <c r="J236" i="9"/>
  <c r="I236" i="9"/>
  <c r="G236" i="9"/>
  <c r="F236" i="9"/>
  <c r="X235" i="9"/>
  <c r="V235" i="9"/>
  <c r="U235" i="9"/>
  <c r="S235" i="9"/>
  <c r="R235" i="9"/>
  <c r="L235" i="9"/>
  <c r="J235" i="9"/>
  <c r="I235" i="9"/>
  <c r="G235" i="9"/>
  <c r="F235" i="9"/>
  <c r="V231" i="9"/>
  <c r="U231" i="9"/>
  <c r="S231" i="9"/>
  <c r="R231" i="9"/>
  <c r="K231" i="9"/>
  <c r="J231" i="9"/>
  <c r="I231" i="9"/>
  <c r="H231" i="9"/>
  <c r="G231" i="9"/>
  <c r="F231" i="9"/>
  <c r="V230" i="9"/>
  <c r="U230" i="9"/>
  <c r="S230" i="9"/>
  <c r="R230" i="9"/>
  <c r="K230" i="9"/>
  <c r="J230" i="9"/>
  <c r="I230" i="9"/>
  <c r="H230" i="9"/>
  <c r="G230" i="9"/>
  <c r="F230" i="9"/>
  <c r="X229" i="9"/>
  <c r="V229" i="9"/>
  <c r="U229" i="9"/>
  <c r="S229" i="9"/>
  <c r="R229" i="9"/>
  <c r="M229" i="9"/>
  <c r="L229" i="9"/>
  <c r="K229" i="9"/>
  <c r="J229" i="9"/>
  <c r="I229" i="9"/>
  <c r="H229" i="9"/>
  <c r="G229" i="9"/>
  <c r="F229" i="9"/>
  <c r="V224" i="9"/>
  <c r="U224" i="9"/>
  <c r="S224" i="9"/>
  <c r="R224" i="9"/>
  <c r="J224" i="9"/>
  <c r="I224" i="9"/>
  <c r="G224" i="9"/>
  <c r="F224" i="9"/>
  <c r="V223" i="9"/>
  <c r="U223" i="9"/>
  <c r="S223" i="9"/>
  <c r="R223" i="9"/>
  <c r="J223" i="9"/>
  <c r="I223" i="9"/>
  <c r="G223" i="9"/>
  <c r="F223" i="9"/>
  <c r="X222" i="9"/>
  <c r="V222" i="9"/>
  <c r="U222" i="9"/>
  <c r="S222" i="9"/>
  <c r="R222" i="9"/>
  <c r="L222" i="9"/>
  <c r="J222" i="9"/>
  <c r="I222" i="9"/>
  <c r="G222" i="9"/>
  <c r="F222" i="9"/>
  <c r="V218" i="9"/>
  <c r="U218" i="9"/>
  <c r="S218" i="9"/>
  <c r="R218" i="9"/>
  <c r="K218" i="9"/>
  <c r="J218" i="9"/>
  <c r="I218" i="9"/>
  <c r="H218" i="9"/>
  <c r="G218" i="9"/>
  <c r="F218" i="9"/>
  <c r="V217" i="9"/>
  <c r="U217" i="9"/>
  <c r="S217" i="9"/>
  <c r="R217" i="9"/>
  <c r="K217" i="9"/>
  <c r="J217" i="9"/>
  <c r="I217" i="9"/>
  <c r="H217" i="9"/>
  <c r="G217" i="9"/>
  <c r="F217" i="9"/>
  <c r="X216" i="9"/>
  <c r="V216" i="9"/>
  <c r="U216" i="9"/>
  <c r="S216" i="9"/>
  <c r="R216" i="9"/>
  <c r="M216" i="9"/>
  <c r="L216" i="9"/>
  <c r="K216" i="9"/>
  <c r="J216" i="9"/>
  <c r="I216" i="9"/>
  <c r="H216" i="9"/>
  <c r="G216" i="9"/>
  <c r="F216" i="9"/>
  <c r="V211" i="9"/>
  <c r="U211" i="9"/>
  <c r="S211" i="9"/>
  <c r="R211" i="9"/>
  <c r="J211" i="9"/>
  <c r="I211" i="9"/>
  <c r="G211" i="9"/>
  <c r="F211" i="9"/>
  <c r="V210" i="9"/>
  <c r="U210" i="9"/>
  <c r="S210" i="9"/>
  <c r="R210" i="9"/>
  <c r="J210" i="9"/>
  <c r="I210" i="9"/>
  <c r="G210" i="9"/>
  <c r="F210" i="9"/>
  <c r="X209" i="9"/>
  <c r="V209" i="9"/>
  <c r="U209" i="9"/>
  <c r="S209" i="9"/>
  <c r="R209" i="9"/>
  <c r="L209" i="9"/>
  <c r="J209" i="9"/>
  <c r="I209" i="9"/>
  <c r="G209" i="9"/>
  <c r="F209" i="9"/>
  <c r="V205" i="9"/>
  <c r="U205" i="9"/>
  <c r="S205" i="9"/>
  <c r="R205" i="9"/>
  <c r="K205" i="9"/>
  <c r="J205" i="9"/>
  <c r="I205" i="9"/>
  <c r="H205" i="9"/>
  <c r="G205" i="9"/>
  <c r="F205" i="9"/>
  <c r="V204" i="9"/>
  <c r="U204" i="9"/>
  <c r="S204" i="9"/>
  <c r="R204" i="9"/>
  <c r="K204" i="9"/>
  <c r="J204" i="9"/>
  <c r="I204" i="9"/>
  <c r="H204" i="9"/>
  <c r="G204" i="9"/>
  <c r="F204" i="9"/>
  <c r="X203" i="9"/>
  <c r="V203" i="9"/>
  <c r="U203" i="9"/>
  <c r="S203" i="9"/>
  <c r="R203" i="9"/>
  <c r="M203" i="9"/>
  <c r="L203" i="9"/>
  <c r="K203" i="9"/>
  <c r="J203" i="9"/>
  <c r="I203" i="9"/>
  <c r="H203" i="9"/>
  <c r="G203" i="9"/>
  <c r="F203" i="9"/>
  <c r="V198" i="9"/>
  <c r="U198" i="9"/>
  <c r="S198" i="9"/>
  <c r="R198" i="9"/>
  <c r="J198" i="9"/>
  <c r="I198" i="9"/>
  <c r="G198" i="9"/>
  <c r="F198" i="9"/>
  <c r="V197" i="9"/>
  <c r="U197" i="9"/>
  <c r="S197" i="9"/>
  <c r="R197" i="9"/>
  <c r="J197" i="9"/>
  <c r="I197" i="9"/>
  <c r="G197" i="9"/>
  <c r="F197" i="9"/>
  <c r="X196" i="9"/>
  <c r="V196" i="9"/>
  <c r="U196" i="9"/>
  <c r="S196" i="9"/>
  <c r="R196" i="9"/>
  <c r="L196" i="9"/>
  <c r="J196" i="9"/>
  <c r="I196" i="9"/>
  <c r="G196" i="9"/>
  <c r="F196" i="9"/>
  <c r="V192" i="9"/>
  <c r="U192" i="9"/>
  <c r="S192" i="9"/>
  <c r="R192" i="9"/>
  <c r="K192" i="9"/>
  <c r="J192" i="9"/>
  <c r="I192" i="9"/>
  <c r="H192" i="9"/>
  <c r="G192" i="9"/>
  <c r="F192" i="9"/>
  <c r="V191" i="9"/>
  <c r="U191" i="9"/>
  <c r="S191" i="9"/>
  <c r="R191" i="9"/>
  <c r="K191" i="9"/>
  <c r="J191" i="9"/>
  <c r="I191" i="9"/>
  <c r="H191" i="9"/>
  <c r="G191" i="9"/>
  <c r="F191" i="9"/>
  <c r="X190" i="9"/>
  <c r="V190" i="9"/>
  <c r="U190" i="9"/>
  <c r="S190" i="9"/>
  <c r="R190" i="9"/>
  <c r="M190" i="9"/>
  <c r="L190" i="9"/>
  <c r="K190" i="9"/>
  <c r="J190" i="9"/>
  <c r="I190" i="9"/>
  <c r="H190" i="9"/>
  <c r="G190" i="9"/>
  <c r="F190" i="9"/>
  <c r="V185" i="9"/>
  <c r="U185" i="9"/>
  <c r="S185" i="9"/>
  <c r="R185" i="9"/>
  <c r="J185" i="9"/>
  <c r="I185" i="9"/>
  <c r="G185" i="9"/>
  <c r="F185" i="9"/>
  <c r="V184" i="9"/>
  <c r="U184" i="9"/>
  <c r="S184" i="9"/>
  <c r="R184" i="9"/>
  <c r="J184" i="9"/>
  <c r="I184" i="9"/>
  <c r="G184" i="9"/>
  <c r="F184" i="9"/>
  <c r="X183" i="9"/>
  <c r="V183" i="9"/>
  <c r="U183" i="9"/>
  <c r="S183" i="9"/>
  <c r="R183" i="9"/>
  <c r="L183" i="9"/>
  <c r="J183" i="9"/>
  <c r="I183" i="9"/>
  <c r="G183" i="9"/>
  <c r="F183" i="9"/>
  <c r="V179" i="9"/>
  <c r="U179" i="9"/>
  <c r="S179" i="9"/>
  <c r="R179" i="9"/>
  <c r="K179" i="9"/>
  <c r="J179" i="9"/>
  <c r="I179" i="9"/>
  <c r="H179" i="9"/>
  <c r="G179" i="9"/>
  <c r="F179" i="9"/>
  <c r="V178" i="9"/>
  <c r="U178" i="9"/>
  <c r="S178" i="9"/>
  <c r="R178" i="9"/>
  <c r="K178" i="9"/>
  <c r="J178" i="9"/>
  <c r="I178" i="9"/>
  <c r="H178" i="9"/>
  <c r="G178" i="9"/>
  <c r="F178" i="9"/>
  <c r="X177" i="9"/>
  <c r="V177" i="9"/>
  <c r="U177" i="9"/>
  <c r="S177" i="9"/>
  <c r="R177" i="9"/>
  <c r="M177" i="9"/>
  <c r="L177" i="9"/>
  <c r="K177" i="9"/>
  <c r="J177" i="9"/>
  <c r="I177" i="9"/>
  <c r="H177" i="9"/>
  <c r="G177" i="9"/>
  <c r="F177" i="9"/>
  <c r="V172" i="9"/>
  <c r="U172" i="9"/>
  <c r="S172" i="9"/>
  <c r="R172" i="9"/>
  <c r="J172" i="9"/>
  <c r="I172" i="9"/>
  <c r="G172" i="9"/>
  <c r="F172" i="9"/>
  <c r="V171" i="9"/>
  <c r="U171" i="9"/>
  <c r="S171" i="9"/>
  <c r="R171" i="9"/>
  <c r="J171" i="9"/>
  <c r="I171" i="9"/>
  <c r="G171" i="9"/>
  <c r="F171" i="9"/>
  <c r="X170" i="9"/>
  <c r="V170" i="9"/>
  <c r="U170" i="9"/>
  <c r="S170" i="9"/>
  <c r="R170" i="9"/>
  <c r="L170" i="9"/>
  <c r="J170" i="9"/>
  <c r="I170" i="9"/>
  <c r="G170" i="9"/>
  <c r="F170" i="9"/>
  <c r="V166" i="9"/>
  <c r="U166" i="9"/>
  <c r="S166" i="9"/>
  <c r="R166" i="9"/>
  <c r="K166" i="9"/>
  <c r="J166" i="9"/>
  <c r="I166" i="9"/>
  <c r="H166" i="9"/>
  <c r="G166" i="9"/>
  <c r="F166" i="9"/>
  <c r="V165" i="9"/>
  <c r="U165" i="9"/>
  <c r="S165" i="9"/>
  <c r="R165" i="9"/>
  <c r="K165" i="9"/>
  <c r="J165" i="9"/>
  <c r="I165" i="9"/>
  <c r="H165" i="9"/>
  <c r="G165" i="9"/>
  <c r="F165" i="9"/>
  <c r="X164" i="9"/>
  <c r="V164" i="9"/>
  <c r="U164" i="9"/>
  <c r="S164" i="9"/>
  <c r="R164" i="9"/>
  <c r="M164" i="9"/>
  <c r="L164" i="9"/>
  <c r="K164" i="9"/>
  <c r="J164" i="9"/>
  <c r="I164" i="9"/>
  <c r="H164" i="9"/>
  <c r="G164" i="9"/>
  <c r="F164" i="9"/>
  <c r="V159" i="9"/>
  <c r="U159" i="9"/>
  <c r="S159" i="9"/>
  <c r="R159" i="9"/>
  <c r="J159" i="9"/>
  <c r="I159" i="9"/>
  <c r="G159" i="9"/>
  <c r="F159" i="9"/>
  <c r="V158" i="9"/>
  <c r="U158" i="9"/>
  <c r="S158" i="9"/>
  <c r="R158" i="9"/>
  <c r="J158" i="9"/>
  <c r="I158" i="9"/>
  <c r="G158" i="9"/>
  <c r="F158" i="9"/>
  <c r="X157" i="9"/>
  <c r="V157" i="9"/>
  <c r="U157" i="9"/>
  <c r="S157" i="9"/>
  <c r="R157" i="9"/>
  <c r="L157" i="9"/>
  <c r="J157" i="9"/>
  <c r="I157" i="9"/>
  <c r="G157" i="9"/>
  <c r="F157" i="9"/>
  <c r="V153" i="9"/>
  <c r="U153" i="9"/>
  <c r="S153" i="9"/>
  <c r="R153" i="9"/>
  <c r="K153" i="9"/>
  <c r="J153" i="9"/>
  <c r="I153" i="9"/>
  <c r="H153" i="9"/>
  <c r="G153" i="9"/>
  <c r="F153" i="9"/>
  <c r="V152" i="9"/>
  <c r="U152" i="9"/>
  <c r="S152" i="9"/>
  <c r="R152" i="9"/>
  <c r="K152" i="9"/>
  <c r="J152" i="9"/>
  <c r="I152" i="9"/>
  <c r="H152" i="9"/>
  <c r="G152" i="9"/>
  <c r="F152" i="9"/>
  <c r="X151" i="9"/>
  <c r="V151" i="9"/>
  <c r="U151" i="9"/>
  <c r="S151" i="9"/>
  <c r="R151" i="9"/>
  <c r="M151" i="9"/>
  <c r="L151" i="9"/>
  <c r="K151" i="9"/>
  <c r="J151" i="9"/>
  <c r="I151" i="9"/>
  <c r="H151" i="9"/>
  <c r="G151" i="9"/>
  <c r="F151" i="9"/>
  <c r="V146" i="9"/>
  <c r="U146" i="9"/>
  <c r="S146" i="9"/>
  <c r="R146" i="9"/>
  <c r="J146" i="9"/>
  <c r="I146" i="9"/>
  <c r="G146" i="9"/>
  <c r="F146" i="9"/>
  <c r="V145" i="9"/>
  <c r="U145" i="9"/>
  <c r="S145" i="9"/>
  <c r="R145" i="9"/>
  <c r="J145" i="9"/>
  <c r="I145" i="9"/>
  <c r="G145" i="9"/>
  <c r="F145" i="9"/>
  <c r="X144" i="9"/>
  <c r="V144" i="9"/>
  <c r="U144" i="9"/>
  <c r="S144" i="9"/>
  <c r="R144" i="9"/>
  <c r="L144" i="9"/>
  <c r="J144" i="9"/>
  <c r="I144" i="9"/>
  <c r="G144" i="9"/>
  <c r="F144" i="9"/>
  <c r="V140" i="9"/>
  <c r="U140" i="9"/>
  <c r="S140" i="9"/>
  <c r="R140" i="9"/>
  <c r="K140" i="9"/>
  <c r="J140" i="9"/>
  <c r="I140" i="9"/>
  <c r="H140" i="9"/>
  <c r="G140" i="9"/>
  <c r="F140" i="9"/>
  <c r="V139" i="9"/>
  <c r="U139" i="9"/>
  <c r="S139" i="9"/>
  <c r="R139" i="9"/>
  <c r="K139" i="9"/>
  <c r="J139" i="9"/>
  <c r="I139" i="9"/>
  <c r="H139" i="9"/>
  <c r="G139" i="9"/>
  <c r="F139" i="9"/>
  <c r="X138" i="9"/>
  <c r="V138" i="9"/>
  <c r="U138" i="9"/>
  <c r="S138" i="9"/>
  <c r="R138" i="9"/>
  <c r="M138" i="9"/>
  <c r="L138" i="9"/>
  <c r="K138" i="9"/>
  <c r="J138" i="9"/>
  <c r="I138" i="9"/>
  <c r="H138" i="9"/>
  <c r="G138" i="9"/>
  <c r="F138" i="9"/>
  <c r="V133" i="9"/>
  <c r="U133" i="9"/>
  <c r="S133" i="9"/>
  <c r="R133" i="9"/>
  <c r="J133" i="9"/>
  <c r="I133" i="9"/>
  <c r="G133" i="9"/>
  <c r="F133" i="9"/>
  <c r="V132" i="9"/>
  <c r="U132" i="9"/>
  <c r="S132" i="9"/>
  <c r="R132" i="9"/>
  <c r="J132" i="9"/>
  <c r="I132" i="9"/>
  <c r="G132" i="9"/>
  <c r="F132" i="9"/>
  <c r="X131" i="9"/>
  <c r="V131" i="9"/>
  <c r="U131" i="9"/>
  <c r="S131" i="9"/>
  <c r="R131" i="9"/>
  <c r="L131" i="9"/>
  <c r="J131" i="9"/>
  <c r="I131" i="9"/>
  <c r="G131" i="9"/>
  <c r="F131" i="9"/>
  <c r="V127" i="9"/>
  <c r="U127" i="9"/>
  <c r="S127" i="9"/>
  <c r="R127" i="9"/>
  <c r="K127" i="9"/>
  <c r="J127" i="9"/>
  <c r="I127" i="9"/>
  <c r="H127" i="9"/>
  <c r="G127" i="9"/>
  <c r="F127" i="9"/>
  <c r="V126" i="9"/>
  <c r="U126" i="9"/>
  <c r="S126" i="9"/>
  <c r="R126" i="9"/>
  <c r="K126" i="9"/>
  <c r="J126" i="9"/>
  <c r="I126" i="9"/>
  <c r="H126" i="9"/>
  <c r="G126" i="9"/>
  <c r="F126" i="9"/>
  <c r="X125" i="9"/>
  <c r="V125" i="9"/>
  <c r="U125" i="9"/>
  <c r="S125" i="9"/>
  <c r="R125" i="9"/>
  <c r="M125" i="9"/>
  <c r="L125" i="9"/>
  <c r="K125" i="9"/>
  <c r="J125" i="9"/>
  <c r="I125" i="9"/>
  <c r="H125" i="9"/>
  <c r="G125" i="9"/>
  <c r="F125" i="9"/>
  <c r="V120" i="9"/>
  <c r="U120" i="9"/>
  <c r="S120" i="9"/>
  <c r="R120" i="9"/>
  <c r="J120" i="9"/>
  <c r="I120" i="9"/>
  <c r="G120" i="9"/>
  <c r="F120" i="9"/>
  <c r="V119" i="9"/>
  <c r="U119" i="9"/>
  <c r="S119" i="9"/>
  <c r="R119" i="9"/>
  <c r="J119" i="9"/>
  <c r="I119" i="9"/>
  <c r="G119" i="9"/>
  <c r="F119" i="9"/>
  <c r="X118" i="9"/>
  <c r="V118" i="9"/>
  <c r="U118" i="9"/>
  <c r="S118" i="9"/>
  <c r="R118" i="9"/>
  <c r="L118" i="9"/>
  <c r="J118" i="9"/>
  <c r="I118" i="9"/>
  <c r="G118" i="9"/>
  <c r="F118" i="9"/>
  <c r="V114" i="9"/>
  <c r="U114" i="9"/>
  <c r="S114" i="9"/>
  <c r="R114" i="9"/>
  <c r="K114" i="9"/>
  <c r="J114" i="9"/>
  <c r="I114" i="9"/>
  <c r="H114" i="9"/>
  <c r="G114" i="9"/>
  <c r="F114" i="9"/>
  <c r="V113" i="9"/>
  <c r="U113" i="9"/>
  <c r="S113" i="9"/>
  <c r="R113" i="9"/>
  <c r="K113" i="9"/>
  <c r="J113" i="9"/>
  <c r="I113" i="9"/>
  <c r="H113" i="9"/>
  <c r="G113" i="9"/>
  <c r="F113" i="9"/>
  <c r="X112" i="9"/>
  <c r="V112" i="9"/>
  <c r="U112" i="9"/>
  <c r="S112" i="9"/>
  <c r="R112" i="9"/>
  <c r="M112" i="9"/>
  <c r="L112" i="9"/>
  <c r="K112" i="9"/>
  <c r="J112" i="9"/>
  <c r="I112" i="9"/>
  <c r="H112" i="9"/>
  <c r="G112" i="9"/>
  <c r="F112" i="9"/>
  <c r="V107" i="9"/>
  <c r="U107" i="9"/>
  <c r="S107" i="9"/>
  <c r="R107" i="9"/>
  <c r="J107" i="9"/>
  <c r="I107" i="9"/>
  <c r="G107" i="9"/>
  <c r="F107" i="9"/>
  <c r="V106" i="9"/>
  <c r="U106" i="9"/>
  <c r="S106" i="9"/>
  <c r="R106" i="9"/>
  <c r="J106" i="9"/>
  <c r="I106" i="9"/>
  <c r="G106" i="9"/>
  <c r="F106" i="9"/>
  <c r="X105" i="9"/>
  <c r="V105" i="9"/>
  <c r="U105" i="9"/>
  <c r="S105" i="9"/>
  <c r="R105" i="9"/>
  <c r="L105" i="9"/>
  <c r="J105" i="9"/>
  <c r="I105" i="9"/>
  <c r="G105" i="9"/>
  <c r="F105" i="9"/>
  <c r="V101" i="9"/>
  <c r="U101" i="9"/>
  <c r="S101" i="9"/>
  <c r="R101" i="9"/>
  <c r="K101" i="9"/>
  <c r="J101" i="9"/>
  <c r="I101" i="9"/>
  <c r="H101" i="9"/>
  <c r="G101" i="9"/>
  <c r="F101" i="9"/>
  <c r="V100" i="9"/>
  <c r="U100" i="9"/>
  <c r="S100" i="9"/>
  <c r="R100" i="9"/>
  <c r="K100" i="9"/>
  <c r="J100" i="9"/>
  <c r="I100" i="9"/>
  <c r="H100" i="9"/>
  <c r="G100" i="9"/>
  <c r="F100" i="9"/>
  <c r="X99" i="9"/>
  <c r="V99" i="9"/>
  <c r="U99" i="9"/>
  <c r="S99" i="9"/>
  <c r="R99" i="9"/>
  <c r="M99" i="9"/>
  <c r="L99" i="9"/>
  <c r="K99" i="9"/>
  <c r="J99" i="9"/>
  <c r="I99" i="9"/>
  <c r="H99" i="9"/>
  <c r="G99" i="9"/>
  <c r="F99" i="9"/>
  <c r="V94" i="9"/>
  <c r="U94" i="9"/>
  <c r="S94" i="9"/>
  <c r="R94" i="9"/>
  <c r="J94" i="9"/>
  <c r="I94" i="9"/>
  <c r="G94" i="9"/>
  <c r="F94" i="9"/>
  <c r="V93" i="9"/>
  <c r="U93" i="9"/>
  <c r="S93" i="9"/>
  <c r="R93" i="9"/>
  <c r="J93" i="9"/>
  <c r="I93" i="9"/>
  <c r="G93" i="9"/>
  <c r="F93" i="9"/>
  <c r="X92" i="9"/>
  <c r="V92" i="9"/>
  <c r="U92" i="9"/>
  <c r="S92" i="9"/>
  <c r="R92" i="9"/>
  <c r="L92" i="9"/>
  <c r="J92" i="9"/>
  <c r="I92" i="9"/>
  <c r="G92" i="9"/>
  <c r="F92" i="9"/>
  <c r="V88" i="9"/>
  <c r="U88" i="9"/>
  <c r="S88" i="9"/>
  <c r="R88" i="9"/>
  <c r="K88" i="9"/>
  <c r="J88" i="9"/>
  <c r="I88" i="9"/>
  <c r="H88" i="9"/>
  <c r="G88" i="9"/>
  <c r="F88" i="9"/>
  <c r="V87" i="9"/>
  <c r="U87" i="9"/>
  <c r="S87" i="9"/>
  <c r="R87" i="9"/>
  <c r="K87" i="9"/>
  <c r="J87" i="9"/>
  <c r="I87" i="9"/>
  <c r="H87" i="9"/>
  <c r="G87" i="9"/>
  <c r="F87" i="9"/>
  <c r="X86" i="9"/>
  <c r="V86" i="9"/>
  <c r="U86" i="9"/>
  <c r="S86" i="9"/>
  <c r="R86" i="9"/>
  <c r="M86" i="9"/>
  <c r="L86" i="9"/>
  <c r="K86" i="9"/>
  <c r="J86" i="9"/>
  <c r="I86" i="9"/>
  <c r="H86" i="9"/>
  <c r="G86" i="9"/>
  <c r="F86" i="9"/>
  <c r="V81" i="9"/>
  <c r="U81" i="9"/>
  <c r="S81" i="9"/>
  <c r="R81" i="9"/>
  <c r="J81" i="9"/>
  <c r="I81" i="9"/>
  <c r="G81" i="9"/>
  <c r="F81" i="9"/>
  <c r="V80" i="9"/>
  <c r="U80" i="9"/>
  <c r="S80" i="9"/>
  <c r="R80" i="9"/>
  <c r="J80" i="9"/>
  <c r="I80" i="9"/>
  <c r="G80" i="9"/>
  <c r="F80" i="9"/>
  <c r="X79" i="9"/>
  <c r="V79" i="9"/>
  <c r="U79" i="9"/>
  <c r="S79" i="9"/>
  <c r="R79" i="9"/>
  <c r="L79" i="9"/>
  <c r="J79" i="9"/>
  <c r="I79" i="9"/>
  <c r="G79" i="9"/>
  <c r="F79" i="9"/>
  <c r="V75" i="9"/>
  <c r="U75" i="9"/>
  <c r="S75" i="9"/>
  <c r="R75" i="9"/>
  <c r="K75" i="9"/>
  <c r="J75" i="9"/>
  <c r="I75" i="9"/>
  <c r="H75" i="9"/>
  <c r="G75" i="9"/>
  <c r="F75" i="9"/>
  <c r="V74" i="9"/>
  <c r="U74" i="9"/>
  <c r="S74" i="9"/>
  <c r="R74" i="9"/>
  <c r="K74" i="9"/>
  <c r="J74" i="9"/>
  <c r="I74" i="9"/>
  <c r="H74" i="9"/>
  <c r="G74" i="9"/>
  <c r="F74" i="9"/>
  <c r="X73" i="9"/>
  <c r="V73" i="9"/>
  <c r="U73" i="9"/>
  <c r="S73" i="9"/>
  <c r="R73" i="9"/>
  <c r="M73" i="9"/>
  <c r="L73" i="9"/>
  <c r="K73" i="9"/>
  <c r="J73" i="9"/>
  <c r="I73" i="9"/>
  <c r="H73" i="9"/>
  <c r="G73" i="9"/>
  <c r="F73" i="9"/>
  <c r="V263" i="8"/>
  <c r="U263" i="8"/>
  <c r="S263" i="8"/>
  <c r="R263" i="8"/>
  <c r="J263" i="8"/>
  <c r="I263" i="8"/>
  <c r="G263" i="8"/>
  <c r="F263" i="8"/>
  <c r="V262" i="8"/>
  <c r="U262" i="8"/>
  <c r="S262" i="8"/>
  <c r="R262" i="8"/>
  <c r="J262" i="8"/>
  <c r="I262" i="8"/>
  <c r="G262" i="8"/>
  <c r="F262" i="8"/>
  <c r="X261" i="8"/>
  <c r="V261" i="8"/>
  <c r="U261" i="8"/>
  <c r="S261" i="8"/>
  <c r="R261" i="8"/>
  <c r="L261" i="8"/>
  <c r="J261" i="8"/>
  <c r="I261" i="8"/>
  <c r="G261" i="8"/>
  <c r="F261" i="8"/>
  <c r="V257" i="8"/>
  <c r="U257" i="8"/>
  <c r="S257" i="8"/>
  <c r="R257" i="8"/>
  <c r="K257" i="8"/>
  <c r="J257" i="8"/>
  <c r="I257" i="8"/>
  <c r="H257" i="8"/>
  <c r="G257" i="8"/>
  <c r="F257" i="8"/>
  <c r="V256" i="8"/>
  <c r="U256" i="8"/>
  <c r="S256" i="8"/>
  <c r="R256" i="8"/>
  <c r="K256" i="8"/>
  <c r="J256" i="8"/>
  <c r="I256" i="8"/>
  <c r="H256" i="8"/>
  <c r="G256" i="8"/>
  <c r="F256" i="8"/>
  <c r="X255" i="8"/>
  <c r="V255" i="8"/>
  <c r="U255" i="8"/>
  <c r="S255" i="8"/>
  <c r="R255" i="8"/>
  <c r="M255" i="8"/>
  <c r="L255" i="8"/>
  <c r="K255" i="8"/>
  <c r="J255" i="8"/>
  <c r="I255" i="8"/>
  <c r="H255" i="8"/>
  <c r="G255" i="8"/>
  <c r="F255" i="8"/>
  <c r="V250" i="8"/>
  <c r="U250" i="8"/>
  <c r="S250" i="8"/>
  <c r="R250" i="8"/>
  <c r="J250" i="8"/>
  <c r="I250" i="8"/>
  <c r="G250" i="8"/>
  <c r="F250" i="8"/>
  <c r="V249" i="8"/>
  <c r="U249" i="8"/>
  <c r="S249" i="8"/>
  <c r="R249" i="8"/>
  <c r="J249" i="8"/>
  <c r="I249" i="8"/>
  <c r="G249" i="8"/>
  <c r="F249" i="8"/>
  <c r="X248" i="8"/>
  <c r="V248" i="8"/>
  <c r="U248" i="8"/>
  <c r="S248" i="8"/>
  <c r="R248" i="8"/>
  <c r="L248" i="8"/>
  <c r="J248" i="8"/>
  <c r="I248" i="8"/>
  <c r="G248" i="8"/>
  <c r="F248" i="8"/>
  <c r="V244" i="8"/>
  <c r="U244" i="8"/>
  <c r="S244" i="8"/>
  <c r="R244" i="8"/>
  <c r="K244" i="8"/>
  <c r="J244" i="8"/>
  <c r="I244" i="8"/>
  <c r="H244" i="8"/>
  <c r="G244" i="8"/>
  <c r="F244" i="8"/>
  <c r="V243" i="8"/>
  <c r="U243" i="8"/>
  <c r="S243" i="8"/>
  <c r="R243" i="8"/>
  <c r="K243" i="8"/>
  <c r="J243" i="8"/>
  <c r="I243" i="8"/>
  <c r="H243" i="8"/>
  <c r="G243" i="8"/>
  <c r="F243" i="8"/>
  <c r="X242" i="8"/>
  <c r="V242" i="8"/>
  <c r="U242" i="8"/>
  <c r="S242" i="8"/>
  <c r="R242" i="8"/>
  <c r="M242" i="8"/>
  <c r="L242" i="8"/>
  <c r="K242" i="8"/>
  <c r="J242" i="8"/>
  <c r="I242" i="8"/>
  <c r="H242" i="8"/>
  <c r="G242" i="8"/>
  <c r="F242" i="8"/>
  <c r="V237" i="8"/>
  <c r="U237" i="8"/>
  <c r="S237" i="8"/>
  <c r="R237" i="8"/>
  <c r="J237" i="8"/>
  <c r="I237" i="8"/>
  <c r="G237" i="8"/>
  <c r="F237" i="8"/>
  <c r="V236" i="8"/>
  <c r="U236" i="8"/>
  <c r="S236" i="8"/>
  <c r="R236" i="8"/>
  <c r="J236" i="8"/>
  <c r="I236" i="8"/>
  <c r="G236" i="8"/>
  <c r="F236" i="8"/>
  <c r="X235" i="8"/>
  <c r="V235" i="8"/>
  <c r="U235" i="8"/>
  <c r="S235" i="8"/>
  <c r="R235" i="8"/>
  <c r="L235" i="8"/>
  <c r="J235" i="8"/>
  <c r="I235" i="8"/>
  <c r="G235" i="8"/>
  <c r="F235" i="8"/>
  <c r="V231" i="8"/>
  <c r="U231" i="8"/>
  <c r="S231" i="8"/>
  <c r="R231" i="8"/>
  <c r="K231" i="8"/>
  <c r="J231" i="8"/>
  <c r="I231" i="8"/>
  <c r="H231" i="8"/>
  <c r="G231" i="8"/>
  <c r="F231" i="8"/>
  <c r="V230" i="8"/>
  <c r="U230" i="8"/>
  <c r="S230" i="8"/>
  <c r="R230" i="8"/>
  <c r="K230" i="8"/>
  <c r="J230" i="8"/>
  <c r="I230" i="8"/>
  <c r="H230" i="8"/>
  <c r="G230" i="8"/>
  <c r="F230" i="8"/>
  <c r="X229" i="8"/>
  <c r="V229" i="8"/>
  <c r="U229" i="8"/>
  <c r="S229" i="8"/>
  <c r="R229" i="8"/>
  <c r="M229" i="8"/>
  <c r="L229" i="8"/>
  <c r="K229" i="8"/>
  <c r="J229" i="8"/>
  <c r="I229" i="8"/>
  <c r="H229" i="8"/>
  <c r="G229" i="8"/>
  <c r="F229" i="8"/>
  <c r="V224" i="8"/>
  <c r="U224" i="8"/>
  <c r="S224" i="8"/>
  <c r="R224" i="8"/>
  <c r="J224" i="8"/>
  <c r="I224" i="8"/>
  <c r="G224" i="8"/>
  <c r="F224" i="8"/>
  <c r="V223" i="8"/>
  <c r="U223" i="8"/>
  <c r="S223" i="8"/>
  <c r="R223" i="8"/>
  <c r="J223" i="8"/>
  <c r="I223" i="8"/>
  <c r="G223" i="8"/>
  <c r="F223" i="8"/>
  <c r="X222" i="8"/>
  <c r="V222" i="8"/>
  <c r="U222" i="8"/>
  <c r="S222" i="8"/>
  <c r="R222" i="8"/>
  <c r="L222" i="8"/>
  <c r="J222" i="8"/>
  <c r="I222" i="8"/>
  <c r="G222" i="8"/>
  <c r="F222" i="8"/>
  <c r="V218" i="8"/>
  <c r="U218" i="8"/>
  <c r="S218" i="8"/>
  <c r="R218" i="8"/>
  <c r="K218" i="8"/>
  <c r="J218" i="8"/>
  <c r="I218" i="8"/>
  <c r="H218" i="8"/>
  <c r="G218" i="8"/>
  <c r="F218" i="8"/>
  <c r="V217" i="8"/>
  <c r="U217" i="8"/>
  <c r="S217" i="8"/>
  <c r="R217" i="8"/>
  <c r="K217" i="8"/>
  <c r="J217" i="8"/>
  <c r="I217" i="8"/>
  <c r="H217" i="8"/>
  <c r="G217" i="8"/>
  <c r="F217" i="8"/>
  <c r="X216" i="8"/>
  <c r="V216" i="8"/>
  <c r="U216" i="8"/>
  <c r="S216" i="8"/>
  <c r="R216" i="8"/>
  <c r="M216" i="8"/>
  <c r="L216" i="8"/>
  <c r="K216" i="8"/>
  <c r="J216" i="8"/>
  <c r="I216" i="8"/>
  <c r="H216" i="8"/>
  <c r="G216" i="8"/>
  <c r="F216" i="8"/>
  <c r="V211" i="8"/>
  <c r="U211" i="8"/>
  <c r="S211" i="8"/>
  <c r="R211" i="8"/>
  <c r="J211" i="8"/>
  <c r="I211" i="8"/>
  <c r="G211" i="8"/>
  <c r="F211" i="8"/>
  <c r="V210" i="8"/>
  <c r="U210" i="8"/>
  <c r="S210" i="8"/>
  <c r="R210" i="8"/>
  <c r="J210" i="8"/>
  <c r="I210" i="8"/>
  <c r="G210" i="8"/>
  <c r="F210" i="8"/>
  <c r="X209" i="8"/>
  <c r="V209" i="8"/>
  <c r="U209" i="8"/>
  <c r="S209" i="8"/>
  <c r="R209" i="8"/>
  <c r="L209" i="8"/>
  <c r="J209" i="8"/>
  <c r="I209" i="8"/>
  <c r="G209" i="8"/>
  <c r="F209" i="8"/>
  <c r="V205" i="8"/>
  <c r="U205" i="8"/>
  <c r="S205" i="8"/>
  <c r="R205" i="8"/>
  <c r="K205" i="8"/>
  <c r="J205" i="8"/>
  <c r="I205" i="8"/>
  <c r="H205" i="8"/>
  <c r="G205" i="8"/>
  <c r="F205" i="8"/>
  <c r="V204" i="8"/>
  <c r="U204" i="8"/>
  <c r="S204" i="8"/>
  <c r="R204" i="8"/>
  <c r="K204" i="8"/>
  <c r="J204" i="8"/>
  <c r="I204" i="8"/>
  <c r="H204" i="8"/>
  <c r="G204" i="8"/>
  <c r="F204" i="8"/>
  <c r="X203" i="8"/>
  <c r="V203" i="8"/>
  <c r="U203" i="8"/>
  <c r="S203" i="8"/>
  <c r="R203" i="8"/>
  <c r="M203" i="8"/>
  <c r="L203" i="8"/>
  <c r="K203" i="8"/>
  <c r="J203" i="8"/>
  <c r="I203" i="8"/>
  <c r="H203" i="8"/>
  <c r="G203" i="8"/>
  <c r="F203" i="8"/>
  <c r="V198" i="8"/>
  <c r="U198" i="8"/>
  <c r="S198" i="8"/>
  <c r="R198" i="8"/>
  <c r="J198" i="8"/>
  <c r="I198" i="8"/>
  <c r="G198" i="8"/>
  <c r="F198" i="8"/>
  <c r="V197" i="8"/>
  <c r="U197" i="8"/>
  <c r="S197" i="8"/>
  <c r="R197" i="8"/>
  <c r="J197" i="8"/>
  <c r="I197" i="8"/>
  <c r="G197" i="8"/>
  <c r="F197" i="8"/>
  <c r="X196" i="8"/>
  <c r="V196" i="8"/>
  <c r="U196" i="8"/>
  <c r="S196" i="8"/>
  <c r="R196" i="8"/>
  <c r="L196" i="8"/>
  <c r="J196" i="8"/>
  <c r="I196" i="8"/>
  <c r="G196" i="8"/>
  <c r="F196" i="8"/>
  <c r="V192" i="8"/>
  <c r="U192" i="8"/>
  <c r="S192" i="8"/>
  <c r="R192" i="8"/>
  <c r="K192" i="8"/>
  <c r="J192" i="8"/>
  <c r="I192" i="8"/>
  <c r="H192" i="8"/>
  <c r="G192" i="8"/>
  <c r="F192" i="8"/>
  <c r="V191" i="8"/>
  <c r="U191" i="8"/>
  <c r="S191" i="8"/>
  <c r="R191" i="8"/>
  <c r="K191" i="8"/>
  <c r="J191" i="8"/>
  <c r="I191" i="8"/>
  <c r="H191" i="8"/>
  <c r="G191" i="8"/>
  <c r="F191" i="8"/>
  <c r="X190" i="8"/>
  <c r="V190" i="8"/>
  <c r="U190" i="8"/>
  <c r="S190" i="8"/>
  <c r="R190" i="8"/>
  <c r="M190" i="8"/>
  <c r="L190" i="8"/>
  <c r="K190" i="8"/>
  <c r="J190" i="8"/>
  <c r="I190" i="8"/>
  <c r="H190" i="8"/>
  <c r="G190" i="8"/>
  <c r="F190" i="8"/>
  <c r="V185" i="8"/>
  <c r="U185" i="8"/>
  <c r="S185" i="8"/>
  <c r="R185" i="8"/>
  <c r="J185" i="8"/>
  <c r="I185" i="8"/>
  <c r="G185" i="8"/>
  <c r="F185" i="8"/>
  <c r="V184" i="8"/>
  <c r="U184" i="8"/>
  <c r="S184" i="8"/>
  <c r="R184" i="8"/>
  <c r="J184" i="8"/>
  <c r="I184" i="8"/>
  <c r="G184" i="8"/>
  <c r="F184" i="8"/>
  <c r="X183" i="8"/>
  <c r="V183" i="8"/>
  <c r="U183" i="8"/>
  <c r="S183" i="8"/>
  <c r="R183" i="8"/>
  <c r="L183" i="8"/>
  <c r="J183" i="8"/>
  <c r="I183" i="8"/>
  <c r="G183" i="8"/>
  <c r="F183" i="8"/>
  <c r="V179" i="8"/>
  <c r="U179" i="8"/>
  <c r="S179" i="8"/>
  <c r="R179" i="8"/>
  <c r="K179" i="8"/>
  <c r="J179" i="8"/>
  <c r="I179" i="8"/>
  <c r="H179" i="8"/>
  <c r="G179" i="8"/>
  <c r="F179" i="8"/>
  <c r="V178" i="8"/>
  <c r="U178" i="8"/>
  <c r="S178" i="8"/>
  <c r="R178" i="8"/>
  <c r="K178" i="8"/>
  <c r="J178" i="8"/>
  <c r="I178" i="8"/>
  <c r="H178" i="8"/>
  <c r="G178" i="8"/>
  <c r="F178" i="8"/>
  <c r="X177" i="8"/>
  <c r="V177" i="8"/>
  <c r="U177" i="8"/>
  <c r="S177" i="8"/>
  <c r="R177" i="8"/>
  <c r="M177" i="8"/>
  <c r="L177" i="8"/>
  <c r="K177" i="8"/>
  <c r="J177" i="8"/>
  <c r="I177" i="8"/>
  <c r="H177" i="8"/>
  <c r="G177" i="8"/>
  <c r="F177" i="8"/>
  <c r="V172" i="8"/>
  <c r="U172" i="8"/>
  <c r="S172" i="8"/>
  <c r="R172" i="8"/>
  <c r="J172" i="8"/>
  <c r="I172" i="8"/>
  <c r="G172" i="8"/>
  <c r="F172" i="8"/>
  <c r="V171" i="8"/>
  <c r="U171" i="8"/>
  <c r="S171" i="8"/>
  <c r="R171" i="8"/>
  <c r="J171" i="8"/>
  <c r="I171" i="8"/>
  <c r="G171" i="8"/>
  <c r="F171" i="8"/>
  <c r="X170" i="8"/>
  <c r="V170" i="8"/>
  <c r="U170" i="8"/>
  <c r="S170" i="8"/>
  <c r="R170" i="8"/>
  <c r="L170" i="8"/>
  <c r="J170" i="8"/>
  <c r="I170" i="8"/>
  <c r="G170" i="8"/>
  <c r="F170" i="8"/>
  <c r="V166" i="8"/>
  <c r="U166" i="8"/>
  <c r="S166" i="8"/>
  <c r="R166" i="8"/>
  <c r="K166" i="8"/>
  <c r="J166" i="8"/>
  <c r="I166" i="8"/>
  <c r="H166" i="8"/>
  <c r="G166" i="8"/>
  <c r="F166" i="8"/>
  <c r="V165" i="8"/>
  <c r="U165" i="8"/>
  <c r="S165" i="8"/>
  <c r="R165" i="8"/>
  <c r="K165" i="8"/>
  <c r="J165" i="8"/>
  <c r="I165" i="8"/>
  <c r="H165" i="8"/>
  <c r="G165" i="8"/>
  <c r="F165" i="8"/>
  <c r="X164" i="8"/>
  <c r="V164" i="8"/>
  <c r="U164" i="8"/>
  <c r="S164" i="8"/>
  <c r="R164" i="8"/>
  <c r="M164" i="8"/>
  <c r="L164" i="8"/>
  <c r="K164" i="8"/>
  <c r="J164" i="8"/>
  <c r="I164" i="8"/>
  <c r="H164" i="8"/>
  <c r="G164" i="8"/>
  <c r="F164" i="8"/>
  <c r="V159" i="8"/>
  <c r="U159" i="8"/>
  <c r="S159" i="8"/>
  <c r="R159" i="8"/>
  <c r="J159" i="8"/>
  <c r="I159" i="8"/>
  <c r="G159" i="8"/>
  <c r="F159" i="8"/>
  <c r="V158" i="8"/>
  <c r="U158" i="8"/>
  <c r="S158" i="8"/>
  <c r="R158" i="8"/>
  <c r="J158" i="8"/>
  <c r="I158" i="8"/>
  <c r="G158" i="8"/>
  <c r="F158" i="8"/>
  <c r="X157" i="8"/>
  <c r="V157" i="8"/>
  <c r="U157" i="8"/>
  <c r="S157" i="8"/>
  <c r="R157" i="8"/>
  <c r="L157" i="8"/>
  <c r="J157" i="8"/>
  <c r="I157" i="8"/>
  <c r="G157" i="8"/>
  <c r="F157" i="8"/>
  <c r="V153" i="8"/>
  <c r="U153" i="8"/>
  <c r="S153" i="8"/>
  <c r="R153" i="8"/>
  <c r="K153" i="8"/>
  <c r="J153" i="8"/>
  <c r="I153" i="8"/>
  <c r="H153" i="8"/>
  <c r="G153" i="8"/>
  <c r="F153" i="8"/>
  <c r="V152" i="8"/>
  <c r="U152" i="8"/>
  <c r="S152" i="8"/>
  <c r="R152" i="8"/>
  <c r="K152" i="8"/>
  <c r="J152" i="8"/>
  <c r="I152" i="8"/>
  <c r="H152" i="8"/>
  <c r="G152" i="8"/>
  <c r="F152" i="8"/>
  <c r="X151" i="8"/>
  <c r="V151" i="8"/>
  <c r="U151" i="8"/>
  <c r="S151" i="8"/>
  <c r="R151" i="8"/>
  <c r="M151" i="8"/>
  <c r="L151" i="8"/>
  <c r="K151" i="8"/>
  <c r="J151" i="8"/>
  <c r="I151" i="8"/>
  <c r="H151" i="8"/>
  <c r="G151" i="8"/>
  <c r="F151" i="8"/>
  <c r="V146" i="8"/>
  <c r="U146" i="8"/>
  <c r="S146" i="8"/>
  <c r="R146" i="8"/>
  <c r="J146" i="8"/>
  <c r="I146" i="8"/>
  <c r="G146" i="8"/>
  <c r="F146" i="8"/>
  <c r="V145" i="8"/>
  <c r="U145" i="8"/>
  <c r="S145" i="8"/>
  <c r="R145" i="8"/>
  <c r="J145" i="8"/>
  <c r="I145" i="8"/>
  <c r="G145" i="8"/>
  <c r="F145" i="8"/>
  <c r="X144" i="8"/>
  <c r="V144" i="8"/>
  <c r="U144" i="8"/>
  <c r="S144" i="8"/>
  <c r="R144" i="8"/>
  <c r="L144" i="8"/>
  <c r="J144" i="8"/>
  <c r="I144" i="8"/>
  <c r="G144" i="8"/>
  <c r="F144" i="8"/>
  <c r="V140" i="8"/>
  <c r="U140" i="8"/>
  <c r="S140" i="8"/>
  <c r="R140" i="8"/>
  <c r="K140" i="8"/>
  <c r="J140" i="8"/>
  <c r="I140" i="8"/>
  <c r="H140" i="8"/>
  <c r="G140" i="8"/>
  <c r="F140" i="8"/>
  <c r="V139" i="8"/>
  <c r="U139" i="8"/>
  <c r="S139" i="8"/>
  <c r="R139" i="8"/>
  <c r="K139" i="8"/>
  <c r="J139" i="8"/>
  <c r="I139" i="8"/>
  <c r="H139" i="8"/>
  <c r="G139" i="8"/>
  <c r="F139" i="8"/>
  <c r="X138" i="8"/>
  <c r="V138" i="8"/>
  <c r="U138" i="8"/>
  <c r="S138" i="8"/>
  <c r="R138" i="8"/>
  <c r="M138" i="8"/>
  <c r="L138" i="8"/>
  <c r="K138" i="8"/>
  <c r="J138" i="8"/>
  <c r="I138" i="8"/>
  <c r="H138" i="8"/>
  <c r="G138" i="8"/>
  <c r="F138" i="8"/>
  <c r="V133" i="8"/>
  <c r="U133" i="8"/>
  <c r="S133" i="8"/>
  <c r="R133" i="8"/>
  <c r="J133" i="8"/>
  <c r="I133" i="8"/>
  <c r="G133" i="8"/>
  <c r="F133" i="8"/>
  <c r="V132" i="8"/>
  <c r="U132" i="8"/>
  <c r="S132" i="8"/>
  <c r="R132" i="8"/>
  <c r="J132" i="8"/>
  <c r="I132" i="8"/>
  <c r="G132" i="8"/>
  <c r="F132" i="8"/>
  <c r="X131" i="8"/>
  <c r="V131" i="8"/>
  <c r="U131" i="8"/>
  <c r="S131" i="8"/>
  <c r="R131" i="8"/>
  <c r="L131" i="8"/>
  <c r="J131" i="8"/>
  <c r="I131" i="8"/>
  <c r="G131" i="8"/>
  <c r="F131" i="8"/>
  <c r="V127" i="8"/>
  <c r="U127" i="8"/>
  <c r="S127" i="8"/>
  <c r="R127" i="8"/>
  <c r="K127" i="8"/>
  <c r="J127" i="8"/>
  <c r="I127" i="8"/>
  <c r="H127" i="8"/>
  <c r="G127" i="8"/>
  <c r="F127" i="8"/>
  <c r="V126" i="8"/>
  <c r="U126" i="8"/>
  <c r="S126" i="8"/>
  <c r="R126" i="8"/>
  <c r="K126" i="8"/>
  <c r="J126" i="8"/>
  <c r="I126" i="8"/>
  <c r="H126" i="8"/>
  <c r="G126" i="8"/>
  <c r="F126" i="8"/>
  <c r="X125" i="8"/>
  <c r="V125" i="8"/>
  <c r="U125" i="8"/>
  <c r="S125" i="8"/>
  <c r="R125" i="8"/>
  <c r="M125" i="8"/>
  <c r="L125" i="8"/>
  <c r="K125" i="8"/>
  <c r="J125" i="8"/>
  <c r="I125" i="8"/>
  <c r="H125" i="8"/>
  <c r="G125" i="8"/>
  <c r="F125" i="8"/>
  <c r="V120" i="8"/>
  <c r="U120" i="8"/>
  <c r="S120" i="8"/>
  <c r="R120" i="8"/>
  <c r="J120" i="8"/>
  <c r="I120" i="8"/>
  <c r="G120" i="8"/>
  <c r="F120" i="8"/>
  <c r="V119" i="8"/>
  <c r="U119" i="8"/>
  <c r="S119" i="8"/>
  <c r="R119" i="8"/>
  <c r="J119" i="8"/>
  <c r="I119" i="8"/>
  <c r="G119" i="8"/>
  <c r="F119" i="8"/>
  <c r="X118" i="8"/>
  <c r="V118" i="8"/>
  <c r="U118" i="8"/>
  <c r="S118" i="8"/>
  <c r="R118" i="8"/>
  <c r="L118" i="8"/>
  <c r="J118" i="8"/>
  <c r="I118" i="8"/>
  <c r="G118" i="8"/>
  <c r="F118" i="8"/>
  <c r="V114" i="8"/>
  <c r="U114" i="8"/>
  <c r="S114" i="8"/>
  <c r="R114" i="8"/>
  <c r="K114" i="8"/>
  <c r="J114" i="8"/>
  <c r="I114" i="8"/>
  <c r="H114" i="8"/>
  <c r="G114" i="8"/>
  <c r="F114" i="8"/>
  <c r="V113" i="8"/>
  <c r="U113" i="8"/>
  <c r="S113" i="8"/>
  <c r="R113" i="8"/>
  <c r="K113" i="8"/>
  <c r="J113" i="8"/>
  <c r="I113" i="8"/>
  <c r="H113" i="8"/>
  <c r="G113" i="8"/>
  <c r="F113" i="8"/>
  <c r="X112" i="8"/>
  <c r="V112" i="8"/>
  <c r="U112" i="8"/>
  <c r="S112" i="8"/>
  <c r="R112" i="8"/>
  <c r="M112" i="8"/>
  <c r="L112" i="8"/>
  <c r="K112" i="8"/>
  <c r="J112" i="8"/>
  <c r="I112" i="8"/>
  <c r="H112" i="8"/>
  <c r="G112" i="8"/>
  <c r="F112" i="8"/>
  <c r="V107" i="8"/>
  <c r="U107" i="8"/>
  <c r="S107" i="8"/>
  <c r="R107" i="8"/>
  <c r="J107" i="8"/>
  <c r="I107" i="8"/>
  <c r="G107" i="8"/>
  <c r="F107" i="8"/>
  <c r="V106" i="8"/>
  <c r="U106" i="8"/>
  <c r="S106" i="8"/>
  <c r="R106" i="8"/>
  <c r="J106" i="8"/>
  <c r="I106" i="8"/>
  <c r="G106" i="8"/>
  <c r="F106" i="8"/>
  <c r="X105" i="8"/>
  <c r="V105" i="8"/>
  <c r="U105" i="8"/>
  <c r="S105" i="8"/>
  <c r="R105" i="8"/>
  <c r="L105" i="8"/>
  <c r="J105" i="8"/>
  <c r="I105" i="8"/>
  <c r="G105" i="8"/>
  <c r="F105" i="8"/>
  <c r="V101" i="8"/>
  <c r="U101" i="8"/>
  <c r="S101" i="8"/>
  <c r="R101" i="8"/>
  <c r="K101" i="8"/>
  <c r="J101" i="8"/>
  <c r="I101" i="8"/>
  <c r="H101" i="8"/>
  <c r="G101" i="8"/>
  <c r="F101" i="8"/>
  <c r="V100" i="8"/>
  <c r="U100" i="8"/>
  <c r="S100" i="8"/>
  <c r="R100" i="8"/>
  <c r="K100" i="8"/>
  <c r="J100" i="8"/>
  <c r="I100" i="8"/>
  <c r="H100" i="8"/>
  <c r="G100" i="8"/>
  <c r="F100" i="8"/>
  <c r="X99" i="8"/>
  <c r="V99" i="8"/>
  <c r="U99" i="8"/>
  <c r="S99" i="8"/>
  <c r="R99" i="8"/>
  <c r="M99" i="8"/>
  <c r="L99" i="8"/>
  <c r="K99" i="8"/>
  <c r="J99" i="8"/>
  <c r="I99" i="8"/>
  <c r="H99" i="8"/>
  <c r="G99" i="8"/>
  <c r="F99" i="8"/>
  <c r="V94" i="8"/>
  <c r="U94" i="8"/>
  <c r="S94" i="8"/>
  <c r="R94" i="8"/>
  <c r="J94" i="8"/>
  <c r="I94" i="8"/>
  <c r="G94" i="8"/>
  <c r="F94" i="8"/>
  <c r="V93" i="8"/>
  <c r="U93" i="8"/>
  <c r="S93" i="8"/>
  <c r="R93" i="8"/>
  <c r="J93" i="8"/>
  <c r="I93" i="8"/>
  <c r="G93" i="8"/>
  <c r="F93" i="8"/>
  <c r="X92" i="8"/>
  <c r="V92" i="8"/>
  <c r="U92" i="8"/>
  <c r="S92" i="8"/>
  <c r="R92" i="8"/>
  <c r="L92" i="8"/>
  <c r="J92" i="8"/>
  <c r="I92" i="8"/>
  <c r="G92" i="8"/>
  <c r="F92" i="8"/>
  <c r="V88" i="8"/>
  <c r="U88" i="8"/>
  <c r="S88" i="8"/>
  <c r="R88" i="8"/>
  <c r="K88" i="8"/>
  <c r="J88" i="8"/>
  <c r="I88" i="8"/>
  <c r="H88" i="8"/>
  <c r="G88" i="8"/>
  <c r="F88" i="8"/>
  <c r="V87" i="8"/>
  <c r="U87" i="8"/>
  <c r="S87" i="8"/>
  <c r="R87" i="8"/>
  <c r="K87" i="8"/>
  <c r="J87" i="8"/>
  <c r="I87" i="8"/>
  <c r="H87" i="8"/>
  <c r="G87" i="8"/>
  <c r="F87" i="8"/>
  <c r="X86" i="8"/>
  <c r="V86" i="8"/>
  <c r="U86" i="8"/>
  <c r="S86" i="8"/>
  <c r="R86" i="8"/>
  <c r="M86" i="8"/>
  <c r="L86" i="8"/>
  <c r="K86" i="8"/>
  <c r="J86" i="8"/>
  <c r="I86" i="8"/>
  <c r="H86" i="8"/>
  <c r="G86" i="8"/>
  <c r="F86" i="8"/>
  <c r="V81" i="8"/>
  <c r="U81" i="8"/>
  <c r="S81" i="8"/>
  <c r="R81" i="8"/>
  <c r="J81" i="8"/>
  <c r="I81" i="8"/>
  <c r="G81" i="8"/>
  <c r="F81" i="8"/>
  <c r="V80" i="8"/>
  <c r="U80" i="8"/>
  <c r="S80" i="8"/>
  <c r="R80" i="8"/>
  <c r="J80" i="8"/>
  <c r="I80" i="8"/>
  <c r="G80" i="8"/>
  <c r="F80" i="8"/>
  <c r="X79" i="8"/>
  <c r="V79" i="8"/>
  <c r="U79" i="8"/>
  <c r="S79" i="8"/>
  <c r="R79" i="8"/>
  <c r="L79" i="8"/>
  <c r="J79" i="8"/>
  <c r="I79" i="8"/>
  <c r="G79" i="8"/>
  <c r="F79" i="8"/>
  <c r="V75" i="8"/>
  <c r="U75" i="8"/>
  <c r="S75" i="8"/>
  <c r="R75" i="8"/>
  <c r="K75" i="8"/>
  <c r="J75" i="8"/>
  <c r="I75" i="8"/>
  <c r="H75" i="8"/>
  <c r="G75" i="8"/>
  <c r="F75" i="8"/>
  <c r="V74" i="8"/>
  <c r="U74" i="8"/>
  <c r="S74" i="8"/>
  <c r="R74" i="8"/>
  <c r="K74" i="8"/>
  <c r="J74" i="8"/>
  <c r="I74" i="8"/>
  <c r="H74" i="8"/>
  <c r="G74" i="8"/>
  <c r="F74" i="8"/>
  <c r="X73" i="8"/>
  <c r="V73" i="8"/>
  <c r="U73" i="8"/>
  <c r="S73" i="8"/>
  <c r="R73" i="8"/>
  <c r="M73" i="8"/>
  <c r="L73" i="8"/>
  <c r="K73" i="8"/>
  <c r="J73" i="8"/>
  <c r="I73" i="8"/>
  <c r="H73" i="8"/>
  <c r="G73" i="8"/>
  <c r="F73" i="8"/>
  <c r="V263" i="2"/>
  <c r="U263" i="2"/>
  <c r="S263" i="2"/>
  <c r="R263" i="2"/>
  <c r="J263" i="2"/>
  <c r="I263" i="2"/>
  <c r="G263" i="2"/>
  <c r="F263" i="2"/>
  <c r="V262" i="2"/>
  <c r="U262" i="2"/>
  <c r="S262" i="2"/>
  <c r="R262" i="2"/>
  <c r="J262" i="2"/>
  <c r="I262" i="2"/>
  <c r="G262" i="2"/>
  <c r="F262" i="2"/>
  <c r="X261" i="2"/>
  <c r="V261" i="2"/>
  <c r="U261" i="2"/>
  <c r="S261" i="2"/>
  <c r="R261" i="2"/>
  <c r="L261" i="2"/>
  <c r="J261" i="2"/>
  <c r="I261" i="2"/>
  <c r="G261" i="2"/>
  <c r="F261" i="2"/>
  <c r="V257" i="2"/>
  <c r="U257" i="2"/>
  <c r="S257" i="2"/>
  <c r="R257" i="2"/>
  <c r="K257" i="2"/>
  <c r="J257" i="2"/>
  <c r="I257" i="2"/>
  <c r="H257" i="2"/>
  <c r="G257" i="2"/>
  <c r="F257" i="2"/>
  <c r="V256" i="2"/>
  <c r="U256" i="2"/>
  <c r="S256" i="2"/>
  <c r="R256" i="2"/>
  <c r="K256" i="2"/>
  <c r="J256" i="2"/>
  <c r="I256" i="2"/>
  <c r="H256" i="2"/>
  <c r="G256" i="2"/>
  <c r="F256" i="2"/>
  <c r="X255" i="2"/>
  <c r="V255" i="2"/>
  <c r="U255" i="2"/>
  <c r="S255" i="2"/>
  <c r="R255" i="2"/>
  <c r="M255" i="2"/>
  <c r="L255" i="2"/>
  <c r="K255" i="2"/>
  <c r="J255" i="2"/>
  <c r="I255" i="2"/>
  <c r="H255" i="2"/>
  <c r="G255" i="2"/>
  <c r="F255" i="2"/>
  <c r="V250" i="2"/>
  <c r="U250" i="2"/>
  <c r="S250" i="2"/>
  <c r="R250" i="2"/>
  <c r="J250" i="2"/>
  <c r="I250" i="2"/>
  <c r="G250" i="2"/>
  <c r="F250" i="2"/>
  <c r="V249" i="2"/>
  <c r="U249" i="2"/>
  <c r="S249" i="2"/>
  <c r="R249" i="2"/>
  <c r="J249" i="2"/>
  <c r="I249" i="2"/>
  <c r="G249" i="2"/>
  <c r="F249" i="2"/>
  <c r="X248" i="2"/>
  <c r="V248" i="2"/>
  <c r="U248" i="2"/>
  <c r="S248" i="2"/>
  <c r="R248" i="2"/>
  <c r="L248" i="2"/>
  <c r="J248" i="2"/>
  <c r="I248" i="2"/>
  <c r="G248" i="2"/>
  <c r="F248" i="2"/>
  <c r="V244" i="2"/>
  <c r="U244" i="2"/>
  <c r="S244" i="2"/>
  <c r="R244" i="2"/>
  <c r="K244" i="2"/>
  <c r="J244" i="2"/>
  <c r="I244" i="2"/>
  <c r="H244" i="2"/>
  <c r="G244" i="2"/>
  <c r="F244" i="2"/>
  <c r="V243" i="2"/>
  <c r="U243" i="2"/>
  <c r="S243" i="2"/>
  <c r="R243" i="2"/>
  <c r="K243" i="2"/>
  <c r="J243" i="2"/>
  <c r="I243" i="2"/>
  <c r="H243" i="2"/>
  <c r="G243" i="2"/>
  <c r="F243" i="2"/>
  <c r="X242" i="2"/>
  <c r="V242" i="2"/>
  <c r="U242" i="2"/>
  <c r="S242" i="2"/>
  <c r="R242" i="2"/>
  <c r="M242" i="2"/>
  <c r="L242" i="2"/>
  <c r="K242" i="2"/>
  <c r="J242" i="2"/>
  <c r="I242" i="2"/>
  <c r="H242" i="2"/>
  <c r="G242" i="2"/>
  <c r="F242" i="2"/>
  <c r="V237" i="2"/>
  <c r="U237" i="2"/>
  <c r="S237" i="2"/>
  <c r="R237" i="2"/>
  <c r="J237" i="2"/>
  <c r="I237" i="2"/>
  <c r="G237" i="2"/>
  <c r="F237" i="2"/>
  <c r="V236" i="2"/>
  <c r="U236" i="2"/>
  <c r="S236" i="2"/>
  <c r="R236" i="2"/>
  <c r="J236" i="2"/>
  <c r="I236" i="2"/>
  <c r="G236" i="2"/>
  <c r="F236" i="2"/>
  <c r="X235" i="2"/>
  <c r="V235" i="2"/>
  <c r="U235" i="2"/>
  <c r="S235" i="2"/>
  <c r="R235" i="2"/>
  <c r="L235" i="2"/>
  <c r="J235" i="2"/>
  <c r="I235" i="2"/>
  <c r="G235" i="2"/>
  <c r="F235" i="2"/>
  <c r="V231" i="2"/>
  <c r="U231" i="2"/>
  <c r="S231" i="2"/>
  <c r="R231" i="2"/>
  <c r="K231" i="2"/>
  <c r="J231" i="2"/>
  <c r="I231" i="2"/>
  <c r="H231" i="2"/>
  <c r="G231" i="2"/>
  <c r="F231" i="2"/>
  <c r="V230" i="2"/>
  <c r="U230" i="2"/>
  <c r="S230" i="2"/>
  <c r="R230" i="2"/>
  <c r="K230" i="2"/>
  <c r="J230" i="2"/>
  <c r="I230" i="2"/>
  <c r="H230" i="2"/>
  <c r="G230" i="2"/>
  <c r="F230" i="2"/>
  <c r="X229" i="2"/>
  <c r="V229" i="2"/>
  <c r="U229" i="2"/>
  <c r="S229" i="2"/>
  <c r="R229" i="2"/>
  <c r="M229" i="2"/>
  <c r="L229" i="2"/>
  <c r="K229" i="2"/>
  <c r="J229" i="2"/>
  <c r="I229" i="2"/>
  <c r="H229" i="2"/>
  <c r="G229" i="2"/>
  <c r="F229" i="2"/>
  <c r="V224" i="2"/>
  <c r="U224" i="2"/>
  <c r="S224" i="2"/>
  <c r="R224" i="2"/>
  <c r="J224" i="2"/>
  <c r="I224" i="2"/>
  <c r="G224" i="2"/>
  <c r="F224" i="2"/>
  <c r="V223" i="2"/>
  <c r="U223" i="2"/>
  <c r="S223" i="2"/>
  <c r="R223" i="2"/>
  <c r="J223" i="2"/>
  <c r="I223" i="2"/>
  <c r="G223" i="2"/>
  <c r="F223" i="2"/>
  <c r="X222" i="2"/>
  <c r="V222" i="2"/>
  <c r="U222" i="2"/>
  <c r="S222" i="2"/>
  <c r="R222" i="2"/>
  <c r="L222" i="2"/>
  <c r="J222" i="2"/>
  <c r="I222" i="2"/>
  <c r="G222" i="2"/>
  <c r="F222" i="2"/>
  <c r="V218" i="2"/>
  <c r="U218" i="2"/>
  <c r="S218" i="2"/>
  <c r="R218" i="2"/>
  <c r="K218" i="2"/>
  <c r="J218" i="2"/>
  <c r="I218" i="2"/>
  <c r="H218" i="2"/>
  <c r="G218" i="2"/>
  <c r="F218" i="2"/>
  <c r="V217" i="2"/>
  <c r="U217" i="2"/>
  <c r="S217" i="2"/>
  <c r="R217" i="2"/>
  <c r="K217" i="2"/>
  <c r="J217" i="2"/>
  <c r="I217" i="2"/>
  <c r="H217" i="2"/>
  <c r="G217" i="2"/>
  <c r="F217" i="2"/>
  <c r="X216" i="2"/>
  <c r="V216" i="2"/>
  <c r="U216" i="2"/>
  <c r="S216" i="2"/>
  <c r="R216" i="2"/>
  <c r="M216" i="2"/>
  <c r="L216" i="2"/>
  <c r="K216" i="2"/>
  <c r="J216" i="2"/>
  <c r="I216" i="2"/>
  <c r="H216" i="2"/>
  <c r="G216" i="2"/>
  <c r="F216" i="2"/>
  <c r="V211" i="2"/>
  <c r="U211" i="2"/>
  <c r="S211" i="2"/>
  <c r="R211" i="2"/>
  <c r="J211" i="2"/>
  <c r="I211" i="2"/>
  <c r="G211" i="2"/>
  <c r="F211" i="2"/>
  <c r="V210" i="2"/>
  <c r="U210" i="2"/>
  <c r="S210" i="2"/>
  <c r="R210" i="2"/>
  <c r="J210" i="2"/>
  <c r="I210" i="2"/>
  <c r="G210" i="2"/>
  <c r="F210" i="2"/>
  <c r="X209" i="2"/>
  <c r="V209" i="2"/>
  <c r="U209" i="2"/>
  <c r="S209" i="2"/>
  <c r="R209" i="2"/>
  <c r="L209" i="2"/>
  <c r="J209" i="2"/>
  <c r="I209" i="2"/>
  <c r="G209" i="2"/>
  <c r="F209" i="2"/>
  <c r="V205" i="2"/>
  <c r="U205" i="2"/>
  <c r="S205" i="2"/>
  <c r="R205" i="2"/>
  <c r="K205" i="2"/>
  <c r="J205" i="2"/>
  <c r="I205" i="2"/>
  <c r="H205" i="2"/>
  <c r="G205" i="2"/>
  <c r="F205" i="2"/>
  <c r="V204" i="2"/>
  <c r="U204" i="2"/>
  <c r="S204" i="2"/>
  <c r="R204" i="2"/>
  <c r="K204" i="2"/>
  <c r="J204" i="2"/>
  <c r="I204" i="2"/>
  <c r="H204" i="2"/>
  <c r="G204" i="2"/>
  <c r="F204" i="2"/>
  <c r="X203" i="2"/>
  <c r="V203" i="2"/>
  <c r="U203" i="2"/>
  <c r="S203" i="2"/>
  <c r="R203" i="2"/>
  <c r="M203" i="2"/>
  <c r="L203" i="2"/>
  <c r="K203" i="2"/>
  <c r="J203" i="2"/>
  <c r="I203" i="2"/>
  <c r="H203" i="2"/>
  <c r="G203" i="2"/>
  <c r="F203" i="2"/>
  <c r="V198" i="2"/>
  <c r="U198" i="2"/>
  <c r="S198" i="2"/>
  <c r="R198" i="2"/>
  <c r="J198" i="2"/>
  <c r="I198" i="2"/>
  <c r="G198" i="2"/>
  <c r="F198" i="2"/>
  <c r="V197" i="2"/>
  <c r="U197" i="2"/>
  <c r="S197" i="2"/>
  <c r="R197" i="2"/>
  <c r="J197" i="2"/>
  <c r="I197" i="2"/>
  <c r="G197" i="2"/>
  <c r="F197" i="2"/>
  <c r="X196" i="2"/>
  <c r="V196" i="2"/>
  <c r="U196" i="2"/>
  <c r="S196" i="2"/>
  <c r="R196" i="2"/>
  <c r="L196" i="2"/>
  <c r="J196" i="2"/>
  <c r="I196" i="2"/>
  <c r="G196" i="2"/>
  <c r="F196" i="2"/>
  <c r="V192" i="2"/>
  <c r="U192" i="2"/>
  <c r="S192" i="2"/>
  <c r="R192" i="2"/>
  <c r="K192" i="2"/>
  <c r="J192" i="2"/>
  <c r="I192" i="2"/>
  <c r="H192" i="2"/>
  <c r="G192" i="2"/>
  <c r="F192" i="2"/>
  <c r="V191" i="2"/>
  <c r="U191" i="2"/>
  <c r="S191" i="2"/>
  <c r="R191" i="2"/>
  <c r="K191" i="2"/>
  <c r="J191" i="2"/>
  <c r="I191" i="2"/>
  <c r="H191" i="2"/>
  <c r="G191" i="2"/>
  <c r="F191" i="2"/>
  <c r="X190" i="2"/>
  <c r="V190" i="2"/>
  <c r="U190" i="2"/>
  <c r="S190" i="2"/>
  <c r="R190" i="2"/>
  <c r="M190" i="2"/>
  <c r="L190" i="2"/>
  <c r="K190" i="2"/>
  <c r="J190" i="2"/>
  <c r="I190" i="2"/>
  <c r="H190" i="2"/>
  <c r="G190" i="2"/>
  <c r="F190" i="2"/>
  <c r="V185" i="2"/>
  <c r="U185" i="2"/>
  <c r="S185" i="2"/>
  <c r="R185" i="2"/>
  <c r="J185" i="2"/>
  <c r="I185" i="2"/>
  <c r="G185" i="2"/>
  <c r="F185" i="2"/>
  <c r="V184" i="2"/>
  <c r="U184" i="2"/>
  <c r="S184" i="2"/>
  <c r="R184" i="2"/>
  <c r="J184" i="2"/>
  <c r="I184" i="2"/>
  <c r="G184" i="2"/>
  <c r="F184" i="2"/>
  <c r="X183" i="2"/>
  <c r="V183" i="2"/>
  <c r="U183" i="2"/>
  <c r="S183" i="2"/>
  <c r="R183" i="2"/>
  <c r="L183" i="2"/>
  <c r="J183" i="2"/>
  <c r="I183" i="2"/>
  <c r="G183" i="2"/>
  <c r="F183" i="2"/>
  <c r="V179" i="2"/>
  <c r="U179" i="2"/>
  <c r="S179" i="2"/>
  <c r="R179" i="2"/>
  <c r="K179" i="2"/>
  <c r="J179" i="2"/>
  <c r="I179" i="2"/>
  <c r="H179" i="2"/>
  <c r="G179" i="2"/>
  <c r="F179" i="2"/>
  <c r="V178" i="2"/>
  <c r="U178" i="2"/>
  <c r="S178" i="2"/>
  <c r="R178" i="2"/>
  <c r="K178" i="2"/>
  <c r="J178" i="2"/>
  <c r="I178" i="2"/>
  <c r="H178" i="2"/>
  <c r="G178" i="2"/>
  <c r="F178" i="2"/>
  <c r="X177" i="2"/>
  <c r="V177" i="2"/>
  <c r="U177" i="2"/>
  <c r="S177" i="2"/>
  <c r="R177" i="2"/>
  <c r="M177" i="2"/>
  <c r="L177" i="2"/>
  <c r="K177" i="2"/>
  <c r="J177" i="2"/>
  <c r="I177" i="2"/>
  <c r="H177" i="2"/>
  <c r="G177" i="2"/>
  <c r="F177" i="2"/>
  <c r="V172" i="2"/>
  <c r="U172" i="2"/>
  <c r="S172" i="2"/>
  <c r="R172" i="2"/>
  <c r="J172" i="2"/>
  <c r="I172" i="2"/>
  <c r="G172" i="2"/>
  <c r="F172" i="2"/>
  <c r="V171" i="2"/>
  <c r="U171" i="2"/>
  <c r="S171" i="2"/>
  <c r="R171" i="2"/>
  <c r="J171" i="2"/>
  <c r="I171" i="2"/>
  <c r="G171" i="2"/>
  <c r="F171" i="2"/>
  <c r="X170" i="2"/>
  <c r="V170" i="2"/>
  <c r="U170" i="2"/>
  <c r="S170" i="2"/>
  <c r="R170" i="2"/>
  <c r="L170" i="2"/>
  <c r="J170" i="2"/>
  <c r="I170" i="2"/>
  <c r="G170" i="2"/>
  <c r="F170" i="2"/>
  <c r="V166" i="2"/>
  <c r="U166" i="2"/>
  <c r="S166" i="2"/>
  <c r="R166" i="2"/>
  <c r="K166" i="2"/>
  <c r="J166" i="2"/>
  <c r="I166" i="2"/>
  <c r="H166" i="2"/>
  <c r="G166" i="2"/>
  <c r="F166" i="2"/>
  <c r="V165" i="2"/>
  <c r="U165" i="2"/>
  <c r="S165" i="2"/>
  <c r="R165" i="2"/>
  <c r="K165" i="2"/>
  <c r="J165" i="2"/>
  <c r="I165" i="2"/>
  <c r="H165" i="2"/>
  <c r="G165" i="2"/>
  <c r="F165" i="2"/>
  <c r="X164" i="2"/>
  <c r="V164" i="2"/>
  <c r="U164" i="2"/>
  <c r="S164" i="2"/>
  <c r="R164" i="2"/>
  <c r="M164" i="2"/>
  <c r="L164" i="2"/>
  <c r="K164" i="2"/>
  <c r="J164" i="2"/>
  <c r="I164" i="2"/>
  <c r="H164" i="2"/>
  <c r="G164" i="2"/>
  <c r="F164" i="2"/>
  <c r="V159" i="2"/>
  <c r="U159" i="2"/>
  <c r="S159" i="2"/>
  <c r="R159" i="2"/>
  <c r="J159" i="2"/>
  <c r="I159" i="2"/>
  <c r="G159" i="2"/>
  <c r="F159" i="2"/>
  <c r="V158" i="2"/>
  <c r="U158" i="2"/>
  <c r="S158" i="2"/>
  <c r="R158" i="2"/>
  <c r="J158" i="2"/>
  <c r="I158" i="2"/>
  <c r="G158" i="2"/>
  <c r="F158" i="2"/>
  <c r="X157" i="2"/>
  <c r="V157" i="2"/>
  <c r="U157" i="2"/>
  <c r="S157" i="2"/>
  <c r="R157" i="2"/>
  <c r="L157" i="2"/>
  <c r="J157" i="2"/>
  <c r="I157" i="2"/>
  <c r="G157" i="2"/>
  <c r="F157" i="2"/>
  <c r="V153" i="2"/>
  <c r="U153" i="2"/>
  <c r="S153" i="2"/>
  <c r="R153" i="2"/>
  <c r="K153" i="2"/>
  <c r="J153" i="2"/>
  <c r="I153" i="2"/>
  <c r="H153" i="2"/>
  <c r="G153" i="2"/>
  <c r="F153" i="2"/>
  <c r="V152" i="2"/>
  <c r="U152" i="2"/>
  <c r="S152" i="2"/>
  <c r="R152" i="2"/>
  <c r="K152" i="2"/>
  <c r="J152" i="2"/>
  <c r="I152" i="2"/>
  <c r="H152" i="2"/>
  <c r="G152" i="2"/>
  <c r="F152" i="2"/>
  <c r="X151" i="2"/>
  <c r="V151" i="2"/>
  <c r="U151" i="2"/>
  <c r="S151" i="2"/>
  <c r="R151" i="2"/>
  <c r="M151" i="2"/>
  <c r="L151" i="2"/>
  <c r="K151" i="2"/>
  <c r="J151" i="2"/>
  <c r="I151" i="2"/>
  <c r="H151" i="2"/>
  <c r="G151" i="2"/>
  <c r="F151" i="2"/>
  <c r="V146" i="2"/>
  <c r="U146" i="2"/>
  <c r="S146" i="2"/>
  <c r="R146" i="2"/>
  <c r="J146" i="2"/>
  <c r="I146" i="2"/>
  <c r="G146" i="2"/>
  <c r="F146" i="2"/>
  <c r="V145" i="2"/>
  <c r="U145" i="2"/>
  <c r="S145" i="2"/>
  <c r="R145" i="2"/>
  <c r="J145" i="2"/>
  <c r="I145" i="2"/>
  <c r="G145" i="2"/>
  <c r="F145" i="2"/>
  <c r="X144" i="2"/>
  <c r="V144" i="2"/>
  <c r="U144" i="2"/>
  <c r="S144" i="2"/>
  <c r="R144" i="2"/>
  <c r="L144" i="2"/>
  <c r="J144" i="2"/>
  <c r="I144" i="2"/>
  <c r="G144" i="2"/>
  <c r="F144" i="2"/>
  <c r="V140" i="2"/>
  <c r="U140" i="2"/>
  <c r="S140" i="2"/>
  <c r="R140" i="2"/>
  <c r="K140" i="2"/>
  <c r="J140" i="2"/>
  <c r="I140" i="2"/>
  <c r="H140" i="2"/>
  <c r="G140" i="2"/>
  <c r="F140" i="2"/>
  <c r="V139" i="2"/>
  <c r="U139" i="2"/>
  <c r="S139" i="2"/>
  <c r="R139" i="2"/>
  <c r="K139" i="2"/>
  <c r="J139" i="2"/>
  <c r="I139" i="2"/>
  <c r="H139" i="2"/>
  <c r="G139" i="2"/>
  <c r="F139" i="2"/>
  <c r="X138" i="2"/>
  <c r="V138" i="2"/>
  <c r="U138" i="2"/>
  <c r="S138" i="2"/>
  <c r="R138" i="2"/>
  <c r="M138" i="2"/>
  <c r="L138" i="2"/>
  <c r="K138" i="2"/>
  <c r="J138" i="2"/>
  <c r="I138" i="2"/>
  <c r="H138" i="2"/>
  <c r="G138" i="2"/>
  <c r="F138" i="2"/>
  <c r="V133" i="2"/>
  <c r="U133" i="2"/>
  <c r="S133" i="2"/>
  <c r="R133" i="2"/>
  <c r="J133" i="2"/>
  <c r="I133" i="2"/>
  <c r="G133" i="2"/>
  <c r="F133" i="2"/>
  <c r="V132" i="2"/>
  <c r="U132" i="2"/>
  <c r="S132" i="2"/>
  <c r="R132" i="2"/>
  <c r="J132" i="2"/>
  <c r="I132" i="2"/>
  <c r="G132" i="2"/>
  <c r="F132" i="2"/>
  <c r="X131" i="2"/>
  <c r="V131" i="2"/>
  <c r="U131" i="2"/>
  <c r="S131" i="2"/>
  <c r="R131" i="2"/>
  <c r="L131" i="2"/>
  <c r="J131" i="2"/>
  <c r="I131" i="2"/>
  <c r="G131" i="2"/>
  <c r="F131" i="2"/>
  <c r="V127" i="2"/>
  <c r="U127" i="2"/>
  <c r="S127" i="2"/>
  <c r="R127" i="2"/>
  <c r="K127" i="2"/>
  <c r="J127" i="2"/>
  <c r="I127" i="2"/>
  <c r="H127" i="2"/>
  <c r="G127" i="2"/>
  <c r="F127" i="2"/>
  <c r="V126" i="2"/>
  <c r="U126" i="2"/>
  <c r="S126" i="2"/>
  <c r="R126" i="2"/>
  <c r="K126" i="2"/>
  <c r="J126" i="2"/>
  <c r="I126" i="2"/>
  <c r="H126" i="2"/>
  <c r="G126" i="2"/>
  <c r="F126" i="2"/>
  <c r="X125" i="2"/>
  <c r="V125" i="2"/>
  <c r="U125" i="2"/>
  <c r="S125" i="2"/>
  <c r="R125" i="2"/>
  <c r="M125" i="2"/>
  <c r="L125" i="2"/>
  <c r="K125" i="2"/>
  <c r="J125" i="2"/>
  <c r="I125" i="2"/>
  <c r="H125" i="2"/>
  <c r="G125" i="2"/>
  <c r="F125" i="2"/>
  <c r="V120" i="2"/>
  <c r="U120" i="2"/>
  <c r="S120" i="2"/>
  <c r="R120" i="2"/>
  <c r="J120" i="2"/>
  <c r="I120" i="2"/>
  <c r="G120" i="2"/>
  <c r="F120" i="2"/>
  <c r="V119" i="2"/>
  <c r="U119" i="2"/>
  <c r="S119" i="2"/>
  <c r="R119" i="2"/>
  <c r="J119" i="2"/>
  <c r="I119" i="2"/>
  <c r="G119" i="2"/>
  <c r="F119" i="2"/>
  <c r="X118" i="2"/>
  <c r="V118" i="2"/>
  <c r="U118" i="2"/>
  <c r="S118" i="2"/>
  <c r="R118" i="2"/>
  <c r="L118" i="2"/>
  <c r="J118" i="2"/>
  <c r="I118" i="2"/>
  <c r="G118" i="2"/>
  <c r="F118" i="2"/>
  <c r="V114" i="2"/>
  <c r="U114" i="2"/>
  <c r="S114" i="2"/>
  <c r="R114" i="2"/>
  <c r="K114" i="2"/>
  <c r="J114" i="2"/>
  <c r="I114" i="2"/>
  <c r="H114" i="2"/>
  <c r="G114" i="2"/>
  <c r="F114" i="2"/>
  <c r="V113" i="2"/>
  <c r="U113" i="2"/>
  <c r="S113" i="2"/>
  <c r="R113" i="2"/>
  <c r="K113" i="2"/>
  <c r="J113" i="2"/>
  <c r="I113" i="2"/>
  <c r="H113" i="2"/>
  <c r="G113" i="2"/>
  <c r="F113" i="2"/>
  <c r="X112" i="2"/>
  <c r="V112" i="2"/>
  <c r="U112" i="2"/>
  <c r="S112" i="2"/>
  <c r="R112" i="2"/>
  <c r="M112" i="2"/>
  <c r="L112" i="2"/>
  <c r="K112" i="2"/>
  <c r="J112" i="2"/>
  <c r="I112" i="2"/>
  <c r="H112" i="2"/>
  <c r="G112" i="2"/>
  <c r="F112" i="2"/>
  <c r="V107" i="2"/>
  <c r="U107" i="2"/>
  <c r="S107" i="2"/>
  <c r="R107" i="2"/>
  <c r="J107" i="2"/>
  <c r="I107" i="2"/>
  <c r="G107" i="2"/>
  <c r="F107" i="2"/>
  <c r="V106" i="2"/>
  <c r="U106" i="2"/>
  <c r="S106" i="2"/>
  <c r="R106" i="2"/>
  <c r="J106" i="2"/>
  <c r="I106" i="2"/>
  <c r="G106" i="2"/>
  <c r="F106" i="2"/>
  <c r="X105" i="2"/>
  <c r="V105" i="2"/>
  <c r="U105" i="2"/>
  <c r="S105" i="2"/>
  <c r="R105" i="2"/>
  <c r="L105" i="2"/>
  <c r="J105" i="2"/>
  <c r="I105" i="2"/>
  <c r="G105" i="2"/>
  <c r="F105" i="2"/>
  <c r="V101" i="2"/>
  <c r="U101" i="2"/>
  <c r="S101" i="2"/>
  <c r="R101" i="2"/>
  <c r="K101" i="2"/>
  <c r="J101" i="2"/>
  <c r="I101" i="2"/>
  <c r="H101" i="2"/>
  <c r="G101" i="2"/>
  <c r="F101" i="2"/>
  <c r="V100" i="2"/>
  <c r="U100" i="2"/>
  <c r="S100" i="2"/>
  <c r="R100" i="2"/>
  <c r="K100" i="2"/>
  <c r="J100" i="2"/>
  <c r="I100" i="2"/>
  <c r="H100" i="2"/>
  <c r="G100" i="2"/>
  <c r="F100" i="2"/>
  <c r="X99" i="2"/>
  <c r="V99" i="2"/>
  <c r="U99" i="2"/>
  <c r="S99" i="2"/>
  <c r="R99" i="2"/>
  <c r="M99" i="2"/>
  <c r="L99" i="2"/>
  <c r="K99" i="2"/>
  <c r="J99" i="2"/>
  <c r="I99" i="2"/>
  <c r="H99" i="2"/>
  <c r="G99" i="2"/>
  <c r="F99" i="2"/>
  <c r="V94" i="2"/>
  <c r="U94" i="2"/>
  <c r="S94" i="2"/>
  <c r="R94" i="2"/>
  <c r="J94" i="2"/>
  <c r="I94" i="2"/>
  <c r="G94" i="2"/>
  <c r="F94" i="2"/>
  <c r="V93" i="2"/>
  <c r="U93" i="2"/>
  <c r="S93" i="2"/>
  <c r="R93" i="2"/>
  <c r="J93" i="2"/>
  <c r="I93" i="2"/>
  <c r="G93" i="2"/>
  <c r="F93" i="2"/>
  <c r="X92" i="2"/>
  <c r="V92" i="2"/>
  <c r="U92" i="2"/>
  <c r="S92" i="2"/>
  <c r="R92" i="2"/>
  <c r="L92" i="2"/>
  <c r="J92" i="2"/>
  <c r="I92" i="2"/>
  <c r="G92" i="2"/>
  <c r="F92" i="2"/>
  <c r="V88" i="2"/>
  <c r="U88" i="2"/>
  <c r="S88" i="2"/>
  <c r="R88" i="2"/>
  <c r="K88" i="2"/>
  <c r="J88" i="2"/>
  <c r="I88" i="2"/>
  <c r="H88" i="2"/>
  <c r="G88" i="2"/>
  <c r="F88" i="2"/>
  <c r="V87" i="2"/>
  <c r="U87" i="2"/>
  <c r="S87" i="2"/>
  <c r="R87" i="2"/>
  <c r="K87" i="2"/>
  <c r="J87" i="2"/>
  <c r="I87" i="2"/>
  <c r="H87" i="2"/>
  <c r="G87" i="2"/>
  <c r="F87" i="2"/>
  <c r="X86" i="2"/>
  <c r="V86" i="2"/>
  <c r="U86" i="2"/>
  <c r="S86" i="2"/>
  <c r="R86" i="2"/>
  <c r="M86" i="2"/>
  <c r="L86" i="2"/>
  <c r="K86" i="2"/>
  <c r="J86" i="2"/>
  <c r="I86" i="2"/>
  <c r="H86" i="2"/>
  <c r="G86" i="2"/>
  <c r="F86" i="2"/>
  <c r="V81" i="2"/>
  <c r="U81" i="2"/>
  <c r="S81" i="2"/>
  <c r="R81" i="2"/>
  <c r="J81" i="2"/>
  <c r="I81" i="2"/>
  <c r="G81" i="2"/>
  <c r="F81" i="2"/>
  <c r="V80" i="2"/>
  <c r="U80" i="2"/>
  <c r="S80" i="2"/>
  <c r="R80" i="2"/>
  <c r="J80" i="2"/>
  <c r="I80" i="2"/>
  <c r="G80" i="2"/>
  <c r="F80" i="2"/>
  <c r="X79" i="2"/>
  <c r="V79" i="2"/>
  <c r="U79" i="2"/>
  <c r="S79" i="2"/>
  <c r="R79" i="2"/>
  <c r="L79" i="2"/>
  <c r="J79" i="2"/>
  <c r="I79" i="2"/>
  <c r="G79" i="2"/>
  <c r="F79" i="2"/>
  <c r="V75" i="2"/>
  <c r="U75" i="2"/>
  <c r="S75" i="2"/>
  <c r="R75" i="2"/>
  <c r="K75" i="2"/>
  <c r="J75" i="2"/>
  <c r="I75" i="2"/>
  <c r="H75" i="2"/>
  <c r="G75" i="2"/>
  <c r="F75" i="2"/>
  <c r="V74" i="2"/>
  <c r="U74" i="2"/>
  <c r="S74" i="2"/>
  <c r="R74" i="2"/>
  <c r="K74" i="2"/>
  <c r="J74" i="2"/>
  <c r="I74" i="2"/>
  <c r="H74" i="2"/>
  <c r="F74" i="2"/>
  <c r="X73" i="2"/>
  <c r="V73" i="2"/>
  <c r="U73" i="2"/>
  <c r="S73" i="2"/>
  <c r="R73" i="2"/>
  <c r="M73" i="2"/>
  <c r="L73" i="2"/>
  <c r="K73" i="2"/>
  <c r="J73" i="2"/>
  <c r="I73" i="2"/>
  <c r="H73" i="2"/>
  <c r="G73" i="2"/>
  <c r="F73" i="2"/>
  <c r="V263" i="5"/>
  <c r="U263" i="5"/>
  <c r="S263" i="5"/>
  <c r="R263" i="5"/>
  <c r="J263" i="5"/>
  <c r="I263" i="5"/>
  <c r="G263" i="5"/>
  <c r="F263" i="5"/>
  <c r="V262" i="5"/>
  <c r="U262" i="5"/>
  <c r="S262" i="5"/>
  <c r="R262" i="5"/>
  <c r="J262" i="5"/>
  <c r="I262" i="5"/>
  <c r="G262" i="5"/>
  <c r="F262" i="5"/>
  <c r="X261" i="5"/>
  <c r="V261" i="5"/>
  <c r="U261" i="5"/>
  <c r="S261" i="5"/>
  <c r="R261" i="5"/>
  <c r="L261" i="5"/>
  <c r="J261" i="5"/>
  <c r="I261" i="5"/>
  <c r="G261" i="5"/>
  <c r="F261" i="5"/>
  <c r="V257" i="5"/>
  <c r="U257" i="5"/>
  <c r="S257" i="5"/>
  <c r="R257" i="5"/>
  <c r="K257" i="5"/>
  <c r="J257" i="5"/>
  <c r="I257" i="5"/>
  <c r="H257" i="5"/>
  <c r="G257" i="5"/>
  <c r="F257" i="5"/>
  <c r="V256" i="5"/>
  <c r="U256" i="5"/>
  <c r="S256" i="5"/>
  <c r="R256" i="5"/>
  <c r="K256" i="5"/>
  <c r="J256" i="5"/>
  <c r="I256" i="5"/>
  <c r="H256" i="5"/>
  <c r="G256" i="5"/>
  <c r="F256" i="5"/>
  <c r="X255" i="5"/>
  <c r="V255" i="5"/>
  <c r="U255" i="5"/>
  <c r="S255" i="5"/>
  <c r="R255" i="5"/>
  <c r="M255" i="5"/>
  <c r="L255" i="5"/>
  <c r="K255" i="5"/>
  <c r="J255" i="5"/>
  <c r="I255" i="5"/>
  <c r="H255" i="5"/>
  <c r="G255" i="5"/>
  <c r="F255" i="5"/>
  <c r="V250" i="5"/>
  <c r="U250" i="5"/>
  <c r="S250" i="5"/>
  <c r="R250" i="5"/>
  <c r="J250" i="5"/>
  <c r="I250" i="5"/>
  <c r="G250" i="5"/>
  <c r="F250" i="5"/>
  <c r="V249" i="5"/>
  <c r="U249" i="5"/>
  <c r="S249" i="5"/>
  <c r="R249" i="5"/>
  <c r="J249" i="5"/>
  <c r="I249" i="5"/>
  <c r="G249" i="5"/>
  <c r="F249" i="5"/>
  <c r="X248" i="5"/>
  <c r="V248" i="5"/>
  <c r="U248" i="5"/>
  <c r="S248" i="5"/>
  <c r="R248" i="5"/>
  <c r="L248" i="5"/>
  <c r="J248" i="5"/>
  <c r="I248" i="5"/>
  <c r="G248" i="5"/>
  <c r="F248" i="5"/>
  <c r="V244" i="5"/>
  <c r="U244" i="5"/>
  <c r="S244" i="5"/>
  <c r="R244" i="5"/>
  <c r="K244" i="5"/>
  <c r="J244" i="5"/>
  <c r="I244" i="5"/>
  <c r="H244" i="5"/>
  <c r="G244" i="5"/>
  <c r="F244" i="5"/>
  <c r="V243" i="5"/>
  <c r="U243" i="5"/>
  <c r="S243" i="5"/>
  <c r="R243" i="5"/>
  <c r="K243" i="5"/>
  <c r="J243" i="5"/>
  <c r="I243" i="5"/>
  <c r="H243" i="5"/>
  <c r="G243" i="5"/>
  <c r="F243" i="5"/>
  <c r="X242" i="5"/>
  <c r="V242" i="5"/>
  <c r="U242" i="5"/>
  <c r="S242" i="5"/>
  <c r="R242" i="5"/>
  <c r="M242" i="5"/>
  <c r="L242" i="5"/>
  <c r="K242" i="5"/>
  <c r="J242" i="5"/>
  <c r="I242" i="5"/>
  <c r="H242" i="5"/>
  <c r="G242" i="5"/>
  <c r="F242" i="5"/>
  <c r="V237" i="5"/>
  <c r="U237" i="5"/>
  <c r="S237" i="5"/>
  <c r="R237" i="5"/>
  <c r="J237" i="5"/>
  <c r="I237" i="5"/>
  <c r="G237" i="5"/>
  <c r="F237" i="5"/>
  <c r="V236" i="5"/>
  <c r="U236" i="5"/>
  <c r="S236" i="5"/>
  <c r="R236" i="5"/>
  <c r="J236" i="5"/>
  <c r="I236" i="5"/>
  <c r="G236" i="5"/>
  <c r="F236" i="5"/>
  <c r="X235" i="5"/>
  <c r="V235" i="5"/>
  <c r="U235" i="5"/>
  <c r="S235" i="5"/>
  <c r="R235" i="5"/>
  <c r="L235" i="5"/>
  <c r="J235" i="5"/>
  <c r="I235" i="5"/>
  <c r="G235" i="5"/>
  <c r="F235" i="5"/>
  <c r="V231" i="5"/>
  <c r="U231" i="5"/>
  <c r="S231" i="5"/>
  <c r="R231" i="5"/>
  <c r="K231" i="5"/>
  <c r="J231" i="5"/>
  <c r="I231" i="5"/>
  <c r="H231" i="5"/>
  <c r="G231" i="5"/>
  <c r="F231" i="5"/>
  <c r="V230" i="5"/>
  <c r="U230" i="5"/>
  <c r="S230" i="5"/>
  <c r="R230" i="5"/>
  <c r="K230" i="5"/>
  <c r="J230" i="5"/>
  <c r="I230" i="5"/>
  <c r="H230" i="5"/>
  <c r="G230" i="5"/>
  <c r="F230" i="5"/>
  <c r="X229" i="5"/>
  <c r="V229" i="5"/>
  <c r="U229" i="5"/>
  <c r="S229" i="5"/>
  <c r="R229" i="5"/>
  <c r="M229" i="5"/>
  <c r="L229" i="5"/>
  <c r="K229" i="5"/>
  <c r="J229" i="5"/>
  <c r="I229" i="5"/>
  <c r="H229" i="5"/>
  <c r="G229" i="5"/>
  <c r="F229" i="5"/>
  <c r="V224" i="5"/>
  <c r="U224" i="5"/>
  <c r="S224" i="5"/>
  <c r="R224" i="5"/>
  <c r="J224" i="5"/>
  <c r="I224" i="5"/>
  <c r="G224" i="5"/>
  <c r="F224" i="5"/>
  <c r="V223" i="5"/>
  <c r="U223" i="5"/>
  <c r="S223" i="5"/>
  <c r="R223" i="5"/>
  <c r="J223" i="5"/>
  <c r="I223" i="5"/>
  <c r="G223" i="5"/>
  <c r="F223" i="5"/>
  <c r="X222" i="5"/>
  <c r="V222" i="5"/>
  <c r="U222" i="5"/>
  <c r="S222" i="5"/>
  <c r="R222" i="5"/>
  <c r="L222" i="5"/>
  <c r="J222" i="5"/>
  <c r="I222" i="5"/>
  <c r="G222" i="5"/>
  <c r="F222" i="5"/>
  <c r="V218" i="5"/>
  <c r="U218" i="5"/>
  <c r="S218" i="5"/>
  <c r="R218" i="5"/>
  <c r="K218" i="5"/>
  <c r="J218" i="5"/>
  <c r="I218" i="5"/>
  <c r="H218" i="5"/>
  <c r="G218" i="5"/>
  <c r="F218" i="5"/>
  <c r="V217" i="5"/>
  <c r="U217" i="5"/>
  <c r="S217" i="5"/>
  <c r="R217" i="5"/>
  <c r="K217" i="5"/>
  <c r="J217" i="5"/>
  <c r="I217" i="5"/>
  <c r="H217" i="5"/>
  <c r="G217" i="5"/>
  <c r="F217" i="5"/>
  <c r="X216" i="5"/>
  <c r="V216" i="5"/>
  <c r="U216" i="5"/>
  <c r="S216" i="5"/>
  <c r="R216" i="5"/>
  <c r="M216" i="5"/>
  <c r="L216" i="5"/>
  <c r="K216" i="5"/>
  <c r="J216" i="5"/>
  <c r="I216" i="5"/>
  <c r="H216" i="5"/>
  <c r="G216" i="5"/>
  <c r="F216" i="5"/>
  <c r="V211" i="5"/>
  <c r="U211" i="5"/>
  <c r="S211" i="5"/>
  <c r="R211" i="5"/>
  <c r="J211" i="5"/>
  <c r="I211" i="5"/>
  <c r="G211" i="5"/>
  <c r="F211" i="5"/>
  <c r="V210" i="5"/>
  <c r="U210" i="5"/>
  <c r="S210" i="5"/>
  <c r="R210" i="5"/>
  <c r="J210" i="5"/>
  <c r="I210" i="5"/>
  <c r="G210" i="5"/>
  <c r="F210" i="5"/>
  <c r="X209" i="5"/>
  <c r="V209" i="5"/>
  <c r="U209" i="5"/>
  <c r="S209" i="5"/>
  <c r="R209" i="5"/>
  <c r="L209" i="5"/>
  <c r="J209" i="5"/>
  <c r="I209" i="5"/>
  <c r="G209" i="5"/>
  <c r="F209" i="5"/>
  <c r="V205" i="5"/>
  <c r="U205" i="5"/>
  <c r="S205" i="5"/>
  <c r="R205" i="5"/>
  <c r="K205" i="5"/>
  <c r="J205" i="5"/>
  <c r="I205" i="5"/>
  <c r="H205" i="5"/>
  <c r="G205" i="5"/>
  <c r="F205" i="5"/>
  <c r="V204" i="5"/>
  <c r="U204" i="5"/>
  <c r="S204" i="5"/>
  <c r="R204" i="5"/>
  <c r="K204" i="5"/>
  <c r="J204" i="5"/>
  <c r="I204" i="5"/>
  <c r="H204" i="5"/>
  <c r="G204" i="5"/>
  <c r="F204" i="5"/>
  <c r="X203" i="5"/>
  <c r="V203" i="5"/>
  <c r="U203" i="5"/>
  <c r="S203" i="5"/>
  <c r="R203" i="5"/>
  <c r="M203" i="5"/>
  <c r="L203" i="5"/>
  <c r="K203" i="5"/>
  <c r="J203" i="5"/>
  <c r="I203" i="5"/>
  <c r="H203" i="5"/>
  <c r="G203" i="5"/>
  <c r="F203" i="5"/>
  <c r="V198" i="5"/>
  <c r="U198" i="5"/>
  <c r="S198" i="5"/>
  <c r="R198" i="5"/>
  <c r="J198" i="5"/>
  <c r="I198" i="5"/>
  <c r="G198" i="5"/>
  <c r="F198" i="5"/>
  <c r="V197" i="5"/>
  <c r="U197" i="5"/>
  <c r="S197" i="5"/>
  <c r="R197" i="5"/>
  <c r="J197" i="5"/>
  <c r="I197" i="5"/>
  <c r="G197" i="5"/>
  <c r="F197" i="5"/>
  <c r="X196" i="5"/>
  <c r="V196" i="5"/>
  <c r="U196" i="5"/>
  <c r="S196" i="5"/>
  <c r="R196" i="5"/>
  <c r="L196" i="5"/>
  <c r="J196" i="5"/>
  <c r="I196" i="5"/>
  <c r="G196" i="5"/>
  <c r="F196" i="5"/>
  <c r="V192" i="5"/>
  <c r="U192" i="5"/>
  <c r="S192" i="5"/>
  <c r="R192" i="5"/>
  <c r="K192" i="5"/>
  <c r="J192" i="5"/>
  <c r="I192" i="5"/>
  <c r="H192" i="5"/>
  <c r="G192" i="5"/>
  <c r="F192" i="5"/>
  <c r="V191" i="5"/>
  <c r="U191" i="5"/>
  <c r="S191" i="5"/>
  <c r="R191" i="5"/>
  <c r="K191" i="5"/>
  <c r="J191" i="5"/>
  <c r="I191" i="5"/>
  <c r="H191" i="5"/>
  <c r="G191" i="5"/>
  <c r="F191" i="5"/>
  <c r="X190" i="5"/>
  <c r="V190" i="5"/>
  <c r="U190" i="5"/>
  <c r="S190" i="5"/>
  <c r="R190" i="5"/>
  <c r="M190" i="5"/>
  <c r="L190" i="5"/>
  <c r="K190" i="5"/>
  <c r="J190" i="5"/>
  <c r="I190" i="5"/>
  <c r="H190" i="5"/>
  <c r="G190" i="5"/>
  <c r="F190" i="5"/>
  <c r="V185" i="5"/>
  <c r="U185" i="5"/>
  <c r="S185" i="5"/>
  <c r="R185" i="5"/>
  <c r="J185" i="5"/>
  <c r="I185" i="5"/>
  <c r="G185" i="5"/>
  <c r="F185" i="5"/>
  <c r="V184" i="5"/>
  <c r="U184" i="5"/>
  <c r="S184" i="5"/>
  <c r="R184" i="5"/>
  <c r="J184" i="5"/>
  <c r="I184" i="5"/>
  <c r="G184" i="5"/>
  <c r="F184" i="5"/>
  <c r="X183" i="5"/>
  <c r="V183" i="5"/>
  <c r="U183" i="5"/>
  <c r="S183" i="5"/>
  <c r="R183" i="5"/>
  <c r="L183" i="5"/>
  <c r="J183" i="5"/>
  <c r="I183" i="5"/>
  <c r="G183" i="5"/>
  <c r="F183" i="5"/>
  <c r="V179" i="5"/>
  <c r="U179" i="5"/>
  <c r="S179" i="5"/>
  <c r="R179" i="5"/>
  <c r="K179" i="5"/>
  <c r="J179" i="5"/>
  <c r="I179" i="5"/>
  <c r="H179" i="5"/>
  <c r="G179" i="5"/>
  <c r="F179" i="5"/>
  <c r="V178" i="5"/>
  <c r="U178" i="5"/>
  <c r="S178" i="5"/>
  <c r="R178" i="5"/>
  <c r="K178" i="5"/>
  <c r="J178" i="5"/>
  <c r="I178" i="5"/>
  <c r="H178" i="5"/>
  <c r="G178" i="5"/>
  <c r="F178" i="5"/>
  <c r="X177" i="5"/>
  <c r="V177" i="5"/>
  <c r="U177" i="5"/>
  <c r="S177" i="5"/>
  <c r="R177" i="5"/>
  <c r="M177" i="5"/>
  <c r="L177" i="5"/>
  <c r="K177" i="5"/>
  <c r="J177" i="5"/>
  <c r="I177" i="5"/>
  <c r="H177" i="5"/>
  <c r="G177" i="5"/>
  <c r="F177" i="5"/>
  <c r="V172" i="5"/>
  <c r="U172" i="5"/>
  <c r="S172" i="5"/>
  <c r="R172" i="5"/>
  <c r="J172" i="5"/>
  <c r="I172" i="5"/>
  <c r="G172" i="5"/>
  <c r="F172" i="5"/>
  <c r="V171" i="5"/>
  <c r="U171" i="5"/>
  <c r="S171" i="5"/>
  <c r="R171" i="5"/>
  <c r="J171" i="5"/>
  <c r="I171" i="5"/>
  <c r="G171" i="5"/>
  <c r="F171" i="5"/>
  <c r="X170" i="5"/>
  <c r="V170" i="5"/>
  <c r="U170" i="5"/>
  <c r="S170" i="5"/>
  <c r="R170" i="5"/>
  <c r="L170" i="5"/>
  <c r="J170" i="5"/>
  <c r="I170" i="5"/>
  <c r="G170" i="5"/>
  <c r="F170" i="5"/>
  <c r="V166" i="5"/>
  <c r="U166" i="5"/>
  <c r="S166" i="5"/>
  <c r="R166" i="5"/>
  <c r="K166" i="5"/>
  <c r="J166" i="5"/>
  <c r="I166" i="5"/>
  <c r="H166" i="5"/>
  <c r="G166" i="5"/>
  <c r="F166" i="5"/>
  <c r="V165" i="5"/>
  <c r="U165" i="5"/>
  <c r="S165" i="5"/>
  <c r="R165" i="5"/>
  <c r="K165" i="5"/>
  <c r="J165" i="5"/>
  <c r="I165" i="5"/>
  <c r="H165" i="5"/>
  <c r="G165" i="5"/>
  <c r="F165" i="5"/>
  <c r="X164" i="5"/>
  <c r="V164" i="5"/>
  <c r="U164" i="5"/>
  <c r="S164" i="5"/>
  <c r="R164" i="5"/>
  <c r="M164" i="5"/>
  <c r="L164" i="5"/>
  <c r="K164" i="5"/>
  <c r="J164" i="5"/>
  <c r="I164" i="5"/>
  <c r="H164" i="5"/>
  <c r="G164" i="5"/>
  <c r="F164" i="5"/>
  <c r="V159" i="5"/>
  <c r="U159" i="5"/>
  <c r="S159" i="5"/>
  <c r="R159" i="5"/>
  <c r="J159" i="5"/>
  <c r="I159" i="5"/>
  <c r="G159" i="5"/>
  <c r="F159" i="5"/>
  <c r="V158" i="5"/>
  <c r="U158" i="5"/>
  <c r="S158" i="5"/>
  <c r="R158" i="5"/>
  <c r="J158" i="5"/>
  <c r="I158" i="5"/>
  <c r="G158" i="5"/>
  <c r="F158" i="5"/>
  <c r="X157" i="5"/>
  <c r="V157" i="5"/>
  <c r="U157" i="5"/>
  <c r="S157" i="5"/>
  <c r="R157" i="5"/>
  <c r="L157" i="5"/>
  <c r="J157" i="5"/>
  <c r="I157" i="5"/>
  <c r="G157" i="5"/>
  <c r="F157" i="5"/>
  <c r="V153" i="5"/>
  <c r="U153" i="5"/>
  <c r="S153" i="5"/>
  <c r="R153" i="5"/>
  <c r="K153" i="5"/>
  <c r="J153" i="5"/>
  <c r="I153" i="5"/>
  <c r="H153" i="5"/>
  <c r="G153" i="5"/>
  <c r="F153" i="5"/>
  <c r="V152" i="5"/>
  <c r="U152" i="5"/>
  <c r="S152" i="5"/>
  <c r="R152" i="5"/>
  <c r="K152" i="5"/>
  <c r="J152" i="5"/>
  <c r="I152" i="5"/>
  <c r="H152" i="5"/>
  <c r="G152" i="5"/>
  <c r="F152" i="5"/>
  <c r="X151" i="5"/>
  <c r="V151" i="5"/>
  <c r="U151" i="5"/>
  <c r="S151" i="5"/>
  <c r="R151" i="5"/>
  <c r="M151" i="5"/>
  <c r="L151" i="5"/>
  <c r="K151" i="5"/>
  <c r="J151" i="5"/>
  <c r="I151" i="5"/>
  <c r="H151" i="5"/>
  <c r="G151" i="5"/>
  <c r="F151" i="5"/>
  <c r="V146" i="5"/>
  <c r="U146" i="5"/>
  <c r="S146" i="5"/>
  <c r="R146" i="5"/>
  <c r="J146" i="5"/>
  <c r="I146" i="5"/>
  <c r="G146" i="5"/>
  <c r="F146" i="5"/>
  <c r="V145" i="5"/>
  <c r="U145" i="5"/>
  <c r="S145" i="5"/>
  <c r="R145" i="5"/>
  <c r="J145" i="5"/>
  <c r="I145" i="5"/>
  <c r="G145" i="5"/>
  <c r="F145" i="5"/>
  <c r="X144" i="5"/>
  <c r="V144" i="5"/>
  <c r="U144" i="5"/>
  <c r="S144" i="5"/>
  <c r="R144" i="5"/>
  <c r="L144" i="5"/>
  <c r="J144" i="5"/>
  <c r="I144" i="5"/>
  <c r="G144" i="5"/>
  <c r="F144" i="5"/>
  <c r="V140" i="5"/>
  <c r="U140" i="5"/>
  <c r="S140" i="5"/>
  <c r="R140" i="5"/>
  <c r="K140" i="5"/>
  <c r="J140" i="5"/>
  <c r="I140" i="5"/>
  <c r="H140" i="5"/>
  <c r="G140" i="5"/>
  <c r="F140" i="5"/>
  <c r="V139" i="5"/>
  <c r="U139" i="5"/>
  <c r="S139" i="5"/>
  <c r="R139" i="5"/>
  <c r="K139" i="5"/>
  <c r="J139" i="5"/>
  <c r="I139" i="5"/>
  <c r="H139" i="5"/>
  <c r="G139" i="5"/>
  <c r="F139" i="5"/>
  <c r="X138" i="5"/>
  <c r="V138" i="5"/>
  <c r="U138" i="5"/>
  <c r="S138" i="5"/>
  <c r="R138" i="5"/>
  <c r="M138" i="5"/>
  <c r="L138" i="5"/>
  <c r="K138" i="5"/>
  <c r="J138" i="5"/>
  <c r="I138" i="5"/>
  <c r="H138" i="5"/>
  <c r="G138" i="5"/>
  <c r="F138" i="5"/>
  <c r="V133" i="5"/>
  <c r="U133" i="5"/>
  <c r="S133" i="5"/>
  <c r="R133" i="5"/>
  <c r="J133" i="5"/>
  <c r="I133" i="5"/>
  <c r="G133" i="5"/>
  <c r="F133" i="5"/>
  <c r="V132" i="5"/>
  <c r="U132" i="5"/>
  <c r="S132" i="5"/>
  <c r="R132" i="5"/>
  <c r="J132" i="5"/>
  <c r="I132" i="5"/>
  <c r="G132" i="5"/>
  <c r="F132" i="5"/>
  <c r="X131" i="5"/>
  <c r="V131" i="5"/>
  <c r="U131" i="5"/>
  <c r="S131" i="5"/>
  <c r="R131" i="5"/>
  <c r="L131" i="5"/>
  <c r="J131" i="5"/>
  <c r="I131" i="5"/>
  <c r="G131" i="5"/>
  <c r="F131" i="5"/>
  <c r="V127" i="5"/>
  <c r="U127" i="5"/>
  <c r="S127" i="5"/>
  <c r="R127" i="5"/>
  <c r="K127" i="5"/>
  <c r="J127" i="5"/>
  <c r="I127" i="5"/>
  <c r="H127" i="5"/>
  <c r="G127" i="5"/>
  <c r="F127" i="5"/>
  <c r="V126" i="5"/>
  <c r="U126" i="5"/>
  <c r="S126" i="5"/>
  <c r="R126" i="5"/>
  <c r="K126" i="5"/>
  <c r="J126" i="5"/>
  <c r="I126" i="5"/>
  <c r="H126" i="5"/>
  <c r="G126" i="5"/>
  <c r="F126" i="5"/>
  <c r="X125" i="5"/>
  <c r="V125" i="5"/>
  <c r="U125" i="5"/>
  <c r="S125" i="5"/>
  <c r="R125" i="5"/>
  <c r="M125" i="5"/>
  <c r="L125" i="5"/>
  <c r="K125" i="5"/>
  <c r="J125" i="5"/>
  <c r="I125" i="5"/>
  <c r="H125" i="5"/>
  <c r="G125" i="5"/>
  <c r="F125" i="5"/>
  <c r="V120" i="5"/>
  <c r="U120" i="5"/>
  <c r="S120" i="5"/>
  <c r="R120" i="5"/>
  <c r="J120" i="5"/>
  <c r="I120" i="5"/>
  <c r="G120" i="5"/>
  <c r="F120" i="5"/>
  <c r="V119" i="5"/>
  <c r="U119" i="5"/>
  <c r="S119" i="5"/>
  <c r="R119" i="5"/>
  <c r="J119" i="5"/>
  <c r="I119" i="5"/>
  <c r="G119" i="5"/>
  <c r="F119" i="5"/>
  <c r="X118" i="5"/>
  <c r="V118" i="5"/>
  <c r="U118" i="5"/>
  <c r="S118" i="5"/>
  <c r="R118" i="5"/>
  <c r="L118" i="5"/>
  <c r="J118" i="5"/>
  <c r="I118" i="5"/>
  <c r="G118" i="5"/>
  <c r="F118" i="5"/>
  <c r="V114" i="5"/>
  <c r="U114" i="5"/>
  <c r="S114" i="5"/>
  <c r="R114" i="5"/>
  <c r="K114" i="5"/>
  <c r="J114" i="5"/>
  <c r="I114" i="5"/>
  <c r="H114" i="5"/>
  <c r="G114" i="5"/>
  <c r="F114" i="5"/>
  <c r="V113" i="5"/>
  <c r="U113" i="5"/>
  <c r="S113" i="5"/>
  <c r="R113" i="5"/>
  <c r="K113" i="5"/>
  <c r="J113" i="5"/>
  <c r="I113" i="5"/>
  <c r="H113" i="5"/>
  <c r="G113" i="5"/>
  <c r="F113" i="5"/>
  <c r="X112" i="5"/>
  <c r="V112" i="5"/>
  <c r="U112" i="5"/>
  <c r="S112" i="5"/>
  <c r="R112" i="5"/>
  <c r="M112" i="5"/>
  <c r="L112" i="5"/>
  <c r="K112" i="5"/>
  <c r="J112" i="5"/>
  <c r="I112" i="5"/>
  <c r="H112" i="5"/>
  <c r="G112" i="5"/>
  <c r="F112" i="5"/>
  <c r="V107" i="5"/>
  <c r="U107" i="5"/>
  <c r="S107" i="5"/>
  <c r="R107" i="5"/>
  <c r="J107" i="5"/>
  <c r="I107" i="5"/>
  <c r="G107" i="5"/>
  <c r="F107" i="5"/>
  <c r="V106" i="5"/>
  <c r="U106" i="5"/>
  <c r="S106" i="5"/>
  <c r="R106" i="5"/>
  <c r="J106" i="5"/>
  <c r="I106" i="5"/>
  <c r="G106" i="5"/>
  <c r="F106" i="5"/>
  <c r="X105" i="5"/>
  <c r="V105" i="5"/>
  <c r="U105" i="5"/>
  <c r="S105" i="5"/>
  <c r="R105" i="5"/>
  <c r="L105" i="5"/>
  <c r="J105" i="5"/>
  <c r="I105" i="5"/>
  <c r="G105" i="5"/>
  <c r="F105" i="5"/>
  <c r="V101" i="5"/>
  <c r="U101" i="5"/>
  <c r="S101" i="5"/>
  <c r="R101" i="5"/>
  <c r="K101" i="5"/>
  <c r="J101" i="5"/>
  <c r="I101" i="5"/>
  <c r="H101" i="5"/>
  <c r="G101" i="5"/>
  <c r="F101" i="5"/>
  <c r="V100" i="5"/>
  <c r="U100" i="5"/>
  <c r="S100" i="5"/>
  <c r="R100" i="5"/>
  <c r="K100" i="5"/>
  <c r="J100" i="5"/>
  <c r="I100" i="5"/>
  <c r="H100" i="5"/>
  <c r="G100" i="5"/>
  <c r="F100" i="5"/>
  <c r="X99" i="5"/>
  <c r="V99" i="5"/>
  <c r="U99" i="5"/>
  <c r="S99" i="5"/>
  <c r="R99" i="5"/>
  <c r="M99" i="5"/>
  <c r="L99" i="5"/>
  <c r="K99" i="5"/>
  <c r="J99" i="5"/>
  <c r="I99" i="5"/>
  <c r="H99" i="5"/>
  <c r="G99" i="5"/>
  <c r="F99" i="5"/>
  <c r="V94" i="5"/>
  <c r="U94" i="5"/>
  <c r="S94" i="5"/>
  <c r="R94" i="5"/>
  <c r="J94" i="5"/>
  <c r="I94" i="5"/>
  <c r="G94" i="5"/>
  <c r="F94" i="5"/>
  <c r="V93" i="5"/>
  <c r="U93" i="5"/>
  <c r="S93" i="5"/>
  <c r="R93" i="5"/>
  <c r="J93" i="5"/>
  <c r="I93" i="5"/>
  <c r="G93" i="5"/>
  <c r="F93" i="5"/>
  <c r="X92" i="5"/>
  <c r="V92" i="5"/>
  <c r="U92" i="5"/>
  <c r="S92" i="5"/>
  <c r="R92" i="5"/>
  <c r="L92" i="5"/>
  <c r="J92" i="5"/>
  <c r="I92" i="5"/>
  <c r="G92" i="5"/>
  <c r="F92" i="5"/>
  <c r="V88" i="5"/>
  <c r="U88" i="5"/>
  <c r="S88" i="5"/>
  <c r="R88" i="5"/>
  <c r="K88" i="5"/>
  <c r="J88" i="5"/>
  <c r="I88" i="5"/>
  <c r="H88" i="5"/>
  <c r="G88" i="5"/>
  <c r="F88" i="5"/>
  <c r="V87" i="5"/>
  <c r="U87" i="5"/>
  <c r="S87" i="5"/>
  <c r="R87" i="5"/>
  <c r="K87" i="5"/>
  <c r="J87" i="5"/>
  <c r="I87" i="5"/>
  <c r="H87" i="5"/>
  <c r="G87" i="5"/>
  <c r="F87" i="5"/>
  <c r="X86" i="5"/>
  <c r="V86" i="5"/>
  <c r="U86" i="5"/>
  <c r="S86" i="5"/>
  <c r="R86" i="5"/>
  <c r="M86" i="5"/>
  <c r="L86" i="5"/>
  <c r="K86" i="5"/>
  <c r="J86" i="5"/>
  <c r="I86" i="5"/>
  <c r="H86" i="5"/>
  <c r="G86" i="5"/>
  <c r="F86" i="5"/>
  <c r="V81" i="5"/>
  <c r="U81" i="5"/>
  <c r="S81" i="5"/>
  <c r="R81" i="5"/>
  <c r="J81" i="5"/>
  <c r="I81" i="5"/>
  <c r="G81" i="5"/>
  <c r="F81" i="5"/>
  <c r="V80" i="5"/>
  <c r="U80" i="5"/>
  <c r="S80" i="5"/>
  <c r="R80" i="5"/>
  <c r="J80" i="5"/>
  <c r="I80" i="5"/>
  <c r="G80" i="5"/>
  <c r="F80" i="5"/>
  <c r="X79" i="5"/>
  <c r="V79" i="5"/>
  <c r="U79" i="5"/>
  <c r="S79" i="5"/>
  <c r="R79" i="5"/>
  <c r="L79" i="5"/>
  <c r="J79" i="5"/>
  <c r="I79" i="5"/>
  <c r="G79" i="5"/>
  <c r="F79" i="5"/>
  <c r="V75" i="5"/>
  <c r="U75" i="5"/>
  <c r="S75" i="5"/>
  <c r="R75" i="5"/>
  <c r="K75" i="5"/>
  <c r="J75" i="5"/>
  <c r="I75" i="5"/>
  <c r="H75" i="5"/>
  <c r="G75" i="5"/>
  <c r="F75" i="5"/>
  <c r="V74" i="5"/>
  <c r="U74" i="5"/>
  <c r="S74" i="5"/>
  <c r="R74" i="5"/>
  <c r="K74" i="5"/>
  <c r="J74" i="5"/>
  <c r="I74" i="5"/>
  <c r="H74" i="5"/>
  <c r="G74" i="5"/>
  <c r="F74" i="5"/>
  <c r="X73" i="5"/>
  <c r="V73" i="5"/>
  <c r="U73" i="5"/>
  <c r="S73" i="5"/>
  <c r="R73" i="5"/>
  <c r="M73" i="5"/>
  <c r="L73" i="5"/>
  <c r="K73" i="5"/>
  <c r="J73" i="5"/>
  <c r="I73" i="5"/>
  <c r="H73" i="5"/>
  <c r="G73" i="5"/>
  <c r="F73" i="5"/>
  <c r="V263" i="1"/>
  <c r="U263" i="1"/>
  <c r="S263" i="1"/>
  <c r="R263" i="1"/>
  <c r="J263" i="1"/>
  <c r="I263" i="1"/>
  <c r="G263" i="1"/>
  <c r="F263" i="1"/>
  <c r="V262" i="1"/>
  <c r="U262" i="1"/>
  <c r="S262" i="1"/>
  <c r="R262" i="1"/>
  <c r="J262" i="1"/>
  <c r="I262" i="1"/>
  <c r="G262" i="1"/>
  <c r="F262" i="1"/>
  <c r="X261" i="1"/>
  <c r="V261" i="1"/>
  <c r="U261" i="1"/>
  <c r="S261" i="1"/>
  <c r="R261" i="1"/>
  <c r="L261" i="1"/>
  <c r="J261" i="1"/>
  <c r="I261" i="1"/>
  <c r="G261" i="1"/>
  <c r="F261" i="1"/>
  <c r="V257" i="1"/>
  <c r="U257" i="1"/>
  <c r="S257" i="1"/>
  <c r="R257" i="1"/>
  <c r="K257" i="1"/>
  <c r="J257" i="1"/>
  <c r="I257" i="1"/>
  <c r="H257" i="1"/>
  <c r="G257" i="1"/>
  <c r="F257" i="1"/>
  <c r="V256" i="1"/>
  <c r="U256" i="1"/>
  <c r="S256" i="1"/>
  <c r="R256" i="1"/>
  <c r="K256" i="1"/>
  <c r="J256" i="1"/>
  <c r="I256" i="1"/>
  <c r="H256" i="1"/>
  <c r="G256" i="1"/>
  <c r="F256" i="1"/>
  <c r="X255" i="1"/>
  <c r="V255" i="1"/>
  <c r="U255" i="1"/>
  <c r="S255" i="1"/>
  <c r="R255" i="1"/>
  <c r="M255" i="1"/>
  <c r="L255" i="1"/>
  <c r="K255" i="1"/>
  <c r="J255" i="1"/>
  <c r="I255" i="1"/>
  <c r="H255" i="1"/>
  <c r="G255" i="1"/>
  <c r="F255" i="1"/>
  <c r="V250" i="1"/>
  <c r="U250" i="1"/>
  <c r="S250" i="1"/>
  <c r="R250" i="1"/>
  <c r="J250" i="1"/>
  <c r="I250" i="1"/>
  <c r="G250" i="1"/>
  <c r="F250" i="1"/>
  <c r="V249" i="1"/>
  <c r="U249" i="1"/>
  <c r="S249" i="1"/>
  <c r="R249" i="1"/>
  <c r="J249" i="1"/>
  <c r="I249" i="1"/>
  <c r="G249" i="1"/>
  <c r="F249" i="1"/>
  <c r="X248" i="1"/>
  <c r="V248" i="1"/>
  <c r="U248" i="1"/>
  <c r="S248" i="1"/>
  <c r="R248" i="1"/>
  <c r="L248" i="1"/>
  <c r="J248" i="1"/>
  <c r="I248" i="1"/>
  <c r="G248" i="1"/>
  <c r="F248" i="1"/>
  <c r="V244" i="1"/>
  <c r="U244" i="1"/>
  <c r="S244" i="1"/>
  <c r="R244" i="1"/>
  <c r="K244" i="1"/>
  <c r="J244" i="1"/>
  <c r="I244" i="1"/>
  <c r="H244" i="1"/>
  <c r="G244" i="1"/>
  <c r="F244" i="1"/>
  <c r="V243" i="1"/>
  <c r="U243" i="1"/>
  <c r="S243" i="1"/>
  <c r="R243" i="1"/>
  <c r="K243" i="1"/>
  <c r="J243" i="1"/>
  <c r="I243" i="1"/>
  <c r="H243" i="1"/>
  <c r="G243" i="1"/>
  <c r="F243" i="1"/>
  <c r="X242" i="1"/>
  <c r="V242" i="1"/>
  <c r="U242" i="1"/>
  <c r="S242" i="1"/>
  <c r="R242" i="1"/>
  <c r="M242" i="1"/>
  <c r="L242" i="1"/>
  <c r="K242" i="1"/>
  <c r="J242" i="1"/>
  <c r="I242" i="1"/>
  <c r="H242" i="1"/>
  <c r="G242" i="1"/>
  <c r="F242" i="1"/>
  <c r="V237" i="1"/>
  <c r="U237" i="1"/>
  <c r="S237" i="1"/>
  <c r="R237" i="1"/>
  <c r="J237" i="1"/>
  <c r="I237" i="1"/>
  <c r="G237" i="1"/>
  <c r="F237" i="1"/>
  <c r="V236" i="1"/>
  <c r="U236" i="1"/>
  <c r="S236" i="1"/>
  <c r="R236" i="1"/>
  <c r="J236" i="1"/>
  <c r="I236" i="1"/>
  <c r="G236" i="1"/>
  <c r="F236" i="1"/>
  <c r="X235" i="1"/>
  <c r="V235" i="1"/>
  <c r="U235" i="1"/>
  <c r="S235" i="1"/>
  <c r="R235" i="1"/>
  <c r="L235" i="1"/>
  <c r="J235" i="1"/>
  <c r="I235" i="1"/>
  <c r="G235" i="1"/>
  <c r="F235" i="1"/>
  <c r="V231" i="1"/>
  <c r="U231" i="1"/>
  <c r="S231" i="1"/>
  <c r="R231" i="1"/>
  <c r="K231" i="1"/>
  <c r="J231" i="1"/>
  <c r="I231" i="1"/>
  <c r="H231" i="1"/>
  <c r="G231" i="1"/>
  <c r="F231" i="1"/>
  <c r="V230" i="1"/>
  <c r="U230" i="1"/>
  <c r="S230" i="1"/>
  <c r="R230" i="1"/>
  <c r="K230" i="1"/>
  <c r="J230" i="1"/>
  <c r="I230" i="1"/>
  <c r="H230" i="1"/>
  <c r="G230" i="1"/>
  <c r="F230" i="1"/>
  <c r="X229" i="1"/>
  <c r="V229" i="1"/>
  <c r="U229" i="1"/>
  <c r="S229" i="1"/>
  <c r="R229" i="1"/>
  <c r="M229" i="1"/>
  <c r="L229" i="1"/>
  <c r="K229" i="1"/>
  <c r="J229" i="1"/>
  <c r="I229" i="1"/>
  <c r="H229" i="1"/>
  <c r="G229" i="1"/>
  <c r="F229" i="1"/>
  <c r="V224" i="1"/>
  <c r="U224" i="1"/>
  <c r="S224" i="1"/>
  <c r="R224" i="1"/>
  <c r="J224" i="1"/>
  <c r="I224" i="1"/>
  <c r="G224" i="1"/>
  <c r="F224" i="1"/>
  <c r="V223" i="1"/>
  <c r="U223" i="1"/>
  <c r="S223" i="1"/>
  <c r="R223" i="1"/>
  <c r="J223" i="1"/>
  <c r="I223" i="1"/>
  <c r="G223" i="1"/>
  <c r="F223" i="1"/>
  <c r="X222" i="1"/>
  <c r="V222" i="1"/>
  <c r="U222" i="1"/>
  <c r="S222" i="1"/>
  <c r="R222" i="1"/>
  <c r="L222" i="1"/>
  <c r="J222" i="1"/>
  <c r="I222" i="1"/>
  <c r="G222" i="1"/>
  <c r="F222" i="1"/>
  <c r="V218" i="1"/>
  <c r="U218" i="1"/>
  <c r="S218" i="1"/>
  <c r="R218" i="1"/>
  <c r="K218" i="1"/>
  <c r="J218" i="1"/>
  <c r="I218" i="1"/>
  <c r="H218" i="1"/>
  <c r="G218" i="1"/>
  <c r="F218" i="1"/>
  <c r="V217" i="1"/>
  <c r="U217" i="1"/>
  <c r="S217" i="1"/>
  <c r="R217" i="1"/>
  <c r="K217" i="1"/>
  <c r="J217" i="1"/>
  <c r="I217" i="1"/>
  <c r="H217" i="1"/>
  <c r="G217" i="1"/>
  <c r="F217" i="1"/>
  <c r="X216" i="1"/>
  <c r="V216" i="1"/>
  <c r="U216" i="1"/>
  <c r="S216" i="1"/>
  <c r="R216" i="1"/>
  <c r="M216" i="1"/>
  <c r="L216" i="1"/>
  <c r="K216" i="1"/>
  <c r="J216" i="1"/>
  <c r="I216" i="1"/>
  <c r="H216" i="1"/>
  <c r="G216" i="1"/>
  <c r="F216" i="1"/>
  <c r="V211" i="1"/>
  <c r="U211" i="1"/>
  <c r="S211" i="1"/>
  <c r="R211" i="1"/>
  <c r="J211" i="1"/>
  <c r="I211" i="1"/>
  <c r="G211" i="1"/>
  <c r="F211" i="1"/>
  <c r="V210" i="1"/>
  <c r="U210" i="1"/>
  <c r="S210" i="1"/>
  <c r="R210" i="1"/>
  <c r="J210" i="1"/>
  <c r="I210" i="1"/>
  <c r="G210" i="1"/>
  <c r="F210" i="1"/>
  <c r="X209" i="1"/>
  <c r="V209" i="1"/>
  <c r="U209" i="1"/>
  <c r="S209" i="1"/>
  <c r="R209" i="1"/>
  <c r="L209" i="1"/>
  <c r="J209" i="1"/>
  <c r="I209" i="1"/>
  <c r="G209" i="1"/>
  <c r="F209" i="1"/>
  <c r="V205" i="1"/>
  <c r="U205" i="1"/>
  <c r="S205" i="1"/>
  <c r="R205" i="1"/>
  <c r="K205" i="1"/>
  <c r="J205" i="1"/>
  <c r="I205" i="1"/>
  <c r="H205" i="1"/>
  <c r="G205" i="1"/>
  <c r="F205" i="1"/>
  <c r="V204" i="1"/>
  <c r="U204" i="1"/>
  <c r="S204" i="1"/>
  <c r="R204" i="1"/>
  <c r="K204" i="1"/>
  <c r="J204" i="1"/>
  <c r="I204" i="1"/>
  <c r="H204" i="1"/>
  <c r="G204" i="1"/>
  <c r="F204" i="1"/>
  <c r="X203" i="1"/>
  <c r="V203" i="1"/>
  <c r="U203" i="1"/>
  <c r="S203" i="1"/>
  <c r="R203" i="1"/>
  <c r="M203" i="1"/>
  <c r="L203" i="1"/>
  <c r="K203" i="1"/>
  <c r="J203" i="1"/>
  <c r="I203" i="1"/>
  <c r="H203" i="1"/>
  <c r="G203" i="1"/>
  <c r="F203" i="1"/>
  <c r="V198" i="1"/>
  <c r="U198" i="1"/>
  <c r="S198" i="1"/>
  <c r="R198" i="1"/>
  <c r="J198" i="1"/>
  <c r="I198" i="1"/>
  <c r="G198" i="1"/>
  <c r="F198" i="1"/>
  <c r="V197" i="1"/>
  <c r="U197" i="1"/>
  <c r="S197" i="1"/>
  <c r="R197" i="1"/>
  <c r="J197" i="1"/>
  <c r="I197" i="1"/>
  <c r="G197" i="1"/>
  <c r="F197" i="1"/>
  <c r="X196" i="1"/>
  <c r="V196" i="1"/>
  <c r="U196" i="1"/>
  <c r="S196" i="1"/>
  <c r="R196" i="1"/>
  <c r="L196" i="1"/>
  <c r="J196" i="1"/>
  <c r="I196" i="1"/>
  <c r="G196" i="1"/>
  <c r="F196" i="1"/>
  <c r="V192" i="1"/>
  <c r="U192" i="1"/>
  <c r="S192" i="1"/>
  <c r="R192" i="1"/>
  <c r="K192" i="1"/>
  <c r="J192" i="1"/>
  <c r="I192" i="1"/>
  <c r="H192" i="1"/>
  <c r="G192" i="1"/>
  <c r="F192" i="1"/>
  <c r="V191" i="1"/>
  <c r="U191" i="1"/>
  <c r="S191" i="1"/>
  <c r="R191" i="1"/>
  <c r="K191" i="1"/>
  <c r="J191" i="1"/>
  <c r="I191" i="1"/>
  <c r="H191" i="1"/>
  <c r="G191" i="1"/>
  <c r="F191" i="1"/>
  <c r="X190" i="1"/>
  <c r="V190" i="1"/>
  <c r="U190" i="1"/>
  <c r="S190" i="1"/>
  <c r="R190" i="1"/>
  <c r="M190" i="1"/>
  <c r="L190" i="1"/>
  <c r="K190" i="1"/>
  <c r="J190" i="1"/>
  <c r="I190" i="1"/>
  <c r="H190" i="1"/>
  <c r="G190" i="1"/>
  <c r="F190" i="1"/>
  <c r="V185" i="1"/>
  <c r="U185" i="1"/>
  <c r="S185" i="1"/>
  <c r="R185" i="1"/>
  <c r="J185" i="1"/>
  <c r="I185" i="1"/>
  <c r="G185" i="1"/>
  <c r="F185" i="1"/>
  <c r="V184" i="1"/>
  <c r="U184" i="1"/>
  <c r="S184" i="1"/>
  <c r="R184" i="1"/>
  <c r="J184" i="1"/>
  <c r="I184" i="1"/>
  <c r="G184" i="1"/>
  <c r="F184" i="1"/>
  <c r="X183" i="1"/>
  <c r="V183" i="1"/>
  <c r="U183" i="1"/>
  <c r="S183" i="1"/>
  <c r="R183" i="1"/>
  <c r="L183" i="1"/>
  <c r="J183" i="1"/>
  <c r="I183" i="1"/>
  <c r="G183" i="1"/>
  <c r="F183" i="1"/>
  <c r="V179" i="1"/>
  <c r="U179" i="1"/>
  <c r="S179" i="1"/>
  <c r="R179" i="1"/>
  <c r="K179" i="1"/>
  <c r="J179" i="1"/>
  <c r="I179" i="1"/>
  <c r="H179" i="1"/>
  <c r="G179" i="1"/>
  <c r="F179" i="1"/>
  <c r="V178" i="1"/>
  <c r="U178" i="1"/>
  <c r="S178" i="1"/>
  <c r="R178" i="1"/>
  <c r="K178" i="1"/>
  <c r="J178" i="1"/>
  <c r="I178" i="1"/>
  <c r="H178" i="1"/>
  <c r="G178" i="1"/>
  <c r="F178" i="1"/>
  <c r="X177" i="1"/>
  <c r="V177" i="1"/>
  <c r="U177" i="1"/>
  <c r="S177" i="1"/>
  <c r="R177" i="1"/>
  <c r="M177" i="1"/>
  <c r="L177" i="1"/>
  <c r="K177" i="1"/>
  <c r="J177" i="1"/>
  <c r="I177" i="1"/>
  <c r="H177" i="1"/>
  <c r="G177" i="1"/>
  <c r="F177" i="1"/>
  <c r="V172" i="1"/>
  <c r="U172" i="1"/>
  <c r="S172" i="1"/>
  <c r="R172" i="1"/>
  <c r="J172" i="1"/>
  <c r="I172" i="1"/>
  <c r="G172" i="1"/>
  <c r="F172" i="1"/>
  <c r="V171" i="1"/>
  <c r="U171" i="1"/>
  <c r="S171" i="1"/>
  <c r="R171" i="1"/>
  <c r="J171" i="1"/>
  <c r="I171" i="1"/>
  <c r="G171" i="1"/>
  <c r="F171" i="1"/>
  <c r="X170" i="1"/>
  <c r="V170" i="1"/>
  <c r="U170" i="1"/>
  <c r="S170" i="1"/>
  <c r="R170" i="1"/>
  <c r="L170" i="1"/>
  <c r="J170" i="1"/>
  <c r="I170" i="1"/>
  <c r="G170" i="1"/>
  <c r="F170" i="1"/>
  <c r="V166" i="1"/>
  <c r="U166" i="1"/>
  <c r="S166" i="1"/>
  <c r="R166" i="1"/>
  <c r="K166" i="1"/>
  <c r="J166" i="1"/>
  <c r="I166" i="1"/>
  <c r="H166" i="1"/>
  <c r="G166" i="1"/>
  <c r="F166" i="1"/>
  <c r="V165" i="1"/>
  <c r="U165" i="1"/>
  <c r="S165" i="1"/>
  <c r="R165" i="1"/>
  <c r="K165" i="1"/>
  <c r="J165" i="1"/>
  <c r="I165" i="1"/>
  <c r="H165" i="1"/>
  <c r="G165" i="1"/>
  <c r="F165" i="1"/>
  <c r="X164" i="1"/>
  <c r="V164" i="1"/>
  <c r="U164" i="1"/>
  <c r="S164" i="1"/>
  <c r="R164" i="1"/>
  <c r="M164" i="1"/>
  <c r="L164" i="1"/>
  <c r="K164" i="1"/>
  <c r="J164" i="1"/>
  <c r="I164" i="1"/>
  <c r="H164" i="1"/>
  <c r="G164" i="1"/>
  <c r="F164" i="1"/>
  <c r="V159" i="1"/>
  <c r="U159" i="1"/>
  <c r="S159" i="1"/>
  <c r="R159" i="1"/>
  <c r="J159" i="1"/>
  <c r="I159" i="1"/>
  <c r="G159" i="1"/>
  <c r="F159" i="1"/>
  <c r="V158" i="1"/>
  <c r="U158" i="1"/>
  <c r="S158" i="1"/>
  <c r="R158" i="1"/>
  <c r="J158" i="1"/>
  <c r="I158" i="1"/>
  <c r="G158" i="1"/>
  <c r="F158" i="1"/>
  <c r="X157" i="1"/>
  <c r="V157" i="1"/>
  <c r="U157" i="1"/>
  <c r="S157" i="1"/>
  <c r="R157" i="1"/>
  <c r="L157" i="1"/>
  <c r="J157" i="1"/>
  <c r="I157" i="1"/>
  <c r="G157" i="1"/>
  <c r="F157" i="1"/>
  <c r="V153" i="1"/>
  <c r="U153" i="1"/>
  <c r="S153" i="1"/>
  <c r="R153" i="1"/>
  <c r="K153" i="1"/>
  <c r="J153" i="1"/>
  <c r="I153" i="1"/>
  <c r="H153" i="1"/>
  <c r="G153" i="1"/>
  <c r="F153" i="1"/>
  <c r="V152" i="1"/>
  <c r="U152" i="1"/>
  <c r="S152" i="1"/>
  <c r="R152" i="1"/>
  <c r="K152" i="1"/>
  <c r="J152" i="1"/>
  <c r="I152" i="1"/>
  <c r="H152" i="1"/>
  <c r="G152" i="1"/>
  <c r="F152" i="1"/>
  <c r="X151" i="1"/>
  <c r="V151" i="1"/>
  <c r="U151" i="1"/>
  <c r="S151" i="1"/>
  <c r="R151" i="1"/>
  <c r="M151" i="1"/>
  <c r="L151" i="1"/>
  <c r="K151" i="1"/>
  <c r="J151" i="1"/>
  <c r="I151" i="1"/>
  <c r="H151" i="1"/>
  <c r="G151" i="1"/>
  <c r="F151" i="1"/>
  <c r="V146" i="1"/>
  <c r="U146" i="1"/>
  <c r="S146" i="1"/>
  <c r="R146" i="1"/>
  <c r="J146" i="1"/>
  <c r="I146" i="1"/>
  <c r="G146" i="1"/>
  <c r="F146" i="1"/>
  <c r="V145" i="1"/>
  <c r="U145" i="1"/>
  <c r="S145" i="1"/>
  <c r="R145" i="1"/>
  <c r="J145" i="1"/>
  <c r="I145" i="1"/>
  <c r="G145" i="1"/>
  <c r="F145" i="1"/>
  <c r="X144" i="1"/>
  <c r="V144" i="1"/>
  <c r="U144" i="1"/>
  <c r="S144" i="1"/>
  <c r="R144" i="1"/>
  <c r="L144" i="1"/>
  <c r="J144" i="1"/>
  <c r="I144" i="1"/>
  <c r="G144" i="1"/>
  <c r="F144" i="1"/>
  <c r="V140" i="1"/>
  <c r="U140" i="1"/>
  <c r="S140" i="1"/>
  <c r="R140" i="1"/>
  <c r="K140" i="1"/>
  <c r="J140" i="1"/>
  <c r="I140" i="1"/>
  <c r="H140" i="1"/>
  <c r="G140" i="1"/>
  <c r="F140" i="1"/>
  <c r="V139" i="1"/>
  <c r="U139" i="1"/>
  <c r="S139" i="1"/>
  <c r="R139" i="1"/>
  <c r="K139" i="1"/>
  <c r="J139" i="1"/>
  <c r="I139" i="1"/>
  <c r="H139" i="1"/>
  <c r="G139" i="1"/>
  <c r="F139" i="1"/>
  <c r="X138" i="1"/>
  <c r="V138" i="1"/>
  <c r="U138" i="1"/>
  <c r="S138" i="1"/>
  <c r="R138" i="1"/>
  <c r="M138" i="1"/>
  <c r="L138" i="1"/>
  <c r="K138" i="1"/>
  <c r="J138" i="1"/>
  <c r="I138" i="1"/>
  <c r="H138" i="1"/>
  <c r="G138" i="1"/>
  <c r="F138" i="1"/>
  <c r="V133" i="1"/>
  <c r="U133" i="1"/>
  <c r="S133" i="1"/>
  <c r="R133" i="1"/>
  <c r="J133" i="1"/>
  <c r="I133" i="1"/>
  <c r="G133" i="1"/>
  <c r="F133" i="1"/>
  <c r="V132" i="1"/>
  <c r="U132" i="1"/>
  <c r="S132" i="1"/>
  <c r="R132" i="1"/>
  <c r="J132" i="1"/>
  <c r="I132" i="1"/>
  <c r="G132" i="1"/>
  <c r="F132" i="1"/>
  <c r="X131" i="1"/>
  <c r="V131" i="1"/>
  <c r="U131" i="1"/>
  <c r="S131" i="1"/>
  <c r="R131" i="1"/>
  <c r="L131" i="1"/>
  <c r="J131" i="1"/>
  <c r="I131" i="1"/>
  <c r="G131" i="1"/>
  <c r="F131" i="1"/>
  <c r="V127" i="1"/>
  <c r="U127" i="1"/>
  <c r="S127" i="1"/>
  <c r="R127" i="1"/>
  <c r="K127" i="1"/>
  <c r="J127" i="1"/>
  <c r="I127" i="1"/>
  <c r="H127" i="1"/>
  <c r="G127" i="1"/>
  <c r="F127" i="1"/>
  <c r="V126" i="1"/>
  <c r="U126" i="1"/>
  <c r="S126" i="1"/>
  <c r="R126" i="1"/>
  <c r="K126" i="1"/>
  <c r="J126" i="1"/>
  <c r="I126" i="1"/>
  <c r="H126" i="1"/>
  <c r="G126" i="1"/>
  <c r="F126" i="1"/>
  <c r="X125" i="1"/>
  <c r="V125" i="1"/>
  <c r="U125" i="1"/>
  <c r="S125" i="1"/>
  <c r="R125" i="1"/>
  <c r="M125" i="1"/>
  <c r="L125" i="1"/>
  <c r="K125" i="1"/>
  <c r="J125" i="1"/>
  <c r="I125" i="1"/>
  <c r="H125" i="1"/>
  <c r="G125" i="1"/>
  <c r="F125" i="1"/>
  <c r="V120" i="1"/>
  <c r="U120" i="1"/>
  <c r="S120" i="1"/>
  <c r="R120" i="1"/>
  <c r="J120" i="1"/>
  <c r="I120" i="1"/>
  <c r="G120" i="1"/>
  <c r="F120" i="1"/>
  <c r="V119" i="1"/>
  <c r="U119" i="1"/>
  <c r="S119" i="1"/>
  <c r="R119" i="1"/>
  <c r="J119" i="1"/>
  <c r="I119" i="1"/>
  <c r="G119" i="1"/>
  <c r="F119" i="1"/>
  <c r="X118" i="1"/>
  <c r="V118" i="1"/>
  <c r="U118" i="1"/>
  <c r="S118" i="1"/>
  <c r="R118" i="1"/>
  <c r="L118" i="1"/>
  <c r="J118" i="1"/>
  <c r="I118" i="1"/>
  <c r="G118" i="1"/>
  <c r="F118" i="1"/>
  <c r="V114" i="1"/>
  <c r="U114" i="1"/>
  <c r="S114" i="1"/>
  <c r="R114" i="1"/>
  <c r="K114" i="1"/>
  <c r="J114" i="1"/>
  <c r="I114" i="1"/>
  <c r="H114" i="1"/>
  <c r="G114" i="1"/>
  <c r="F114" i="1"/>
  <c r="V113" i="1"/>
  <c r="U113" i="1"/>
  <c r="S113" i="1"/>
  <c r="R113" i="1"/>
  <c r="K113" i="1"/>
  <c r="J113" i="1"/>
  <c r="I113" i="1"/>
  <c r="H113" i="1"/>
  <c r="G113" i="1"/>
  <c r="F113" i="1"/>
  <c r="X112" i="1"/>
  <c r="V112" i="1"/>
  <c r="U112" i="1"/>
  <c r="S112" i="1"/>
  <c r="R112" i="1"/>
  <c r="M112" i="1"/>
  <c r="L112" i="1"/>
  <c r="K112" i="1"/>
  <c r="J112" i="1"/>
  <c r="I112" i="1"/>
  <c r="H112" i="1"/>
  <c r="G112" i="1"/>
  <c r="F112" i="1"/>
  <c r="V107" i="1"/>
  <c r="U107" i="1"/>
  <c r="S107" i="1"/>
  <c r="R107" i="1"/>
  <c r="J107" i="1"/>
  <c r="I107" i="1"/>
  <c r="G107" i="1"/>
  <c r="F107" i="1"/>
  <c r="V106" i="1"/>
  <c r="U106" i="1"/>
  <c r="S106" i="1"/>
  <c r="R106" i="1"/>
  <c r="J106" i="1"/>
  <c r="I106" i="1"/>
  <c r="G106" i="1"/>
  <c r="F106" i="1"/>
  <c r="X105" i="1"/>
  <c r="V105" i="1"/>
  <c r="U105" i="1"/>
  <c r="S105" i="1"/>
  <c r="R105" i="1"/>
  <c r="L105" i="1"/>
  <c r="J105" i="1"/>
  <c r="I105" i="1"/>
  <c r="G105" i="1"/>
  <c r="F105" i="1"/>
  <c r="V101" i="1"/>
  <c r="U101" i="1"/>
  <c r="S101" i="1"/>
  <c r="R101" i="1"/>
  <c r="K101" i="1"/>
  <c r="J101" i="1"/>
  <c r="I101" i="1"/>
  <c r="H101" i="1"/>
  <c r="G101" i="1"/>
  <c r="F101" i="1"/>
  <c r="V100" i="1"/>
  <c r="U100" i="1"/>
  <c r="S100" i="1"/>
  <c r="R100" i="1"/>
  <c r="K100" i="1"/>
  <c r="J100" i="1"/>
  <c r="I100" i="1"/>
  <c r="H100" i="1"/>
  <c r="G100" i="1"/>
  <c r="F100" i="1"/>
  <c r="X99" i="1"/>
  <c r="V99" i="1"/>
  <c r="U99" i="1"/>
  <c r="S99" i="1"/>
  <c r="R99" i="1"/>
  <c r="M99" i="1"/>
  <c r="L99" i="1"/>
  <c r="K99" i="1"/>
  <c r="J99" i="1"/>
  <c r="I99" i="1"/>
  <c r="H99" i="1"/>
  <c r="G99" i="1"/>
  <c r="F99" i="1"/>
  <c r="V94" i="1"/>
  <c r="U94" i="1"/>
  <c r="S94" i="1"/>
  <c r="R94" i="1"/>
  <c r="J94" i="1"/>
  <c r="I94" i="1"/>
  <c r="G94" i="1"/>
  <c r="F94" i="1"/>
  <c r="V93" i="1"/>
  <c r="U93" i="1"/>
  <c r="S93" i="1"/>
  <c r="R93" i="1"/>
  <c r="J93" i="1"/>
  <c r="I93" i="1"/>
  <c r="G93" i="1"/>
  <c r="F93" i="1"/>
  <c r="X92" i="1"/>
  <c r="V92" i="1"/>
  <c r="U92" i="1"/>
  <c r="S92" i="1"/>
  <c r="R92" i="1"/>
  <c r="L92" i="1"/>
  <c r="J92" i="1"/>
  <c r="I92" i="1"/>
  <c r="G92" i="1"/>
  <c r="F92" i="1"/>
  <c r="V88" i="1"/>
  <c r="U88" i="1"/>
  <c r="S88" i="1"/>
  <c r="R88" i="1"/>
  <c r="K88" i="1"/>
  <c r="J88" i="1"/>
  <c r="I88" i="1"/>
  <c r="H88" i="1"/>
  <c r="G88" i="1"/>
  <c r="F88" i="1"/>
  <c r="V87" i="1"/>
  <c r="U87" i="1"/>
  <c r="S87" i="1"/>
  <c r="R87" i="1"/>
  <c r="K87" i="1"/>
  <c r="J87" i="1"/>
  <c r="I87" i="1"/>
  <c r="H87" i="1"/>
  <c r="G87" i="1"/>
  <c r="F87" i="1"/>
  <c r="X86" i="1"/>
  <c r="V86" i="1"/>
  <c r="U86" i="1"/>
  <c r="S86" i="1"/>
  <c r="R86" i="1"/>
  <c r="M86" i="1"/>
  <c r="L86" i="1"/>
  <c r="K86" i="1"/>
  <c r="J86" i="1"/>
  <c r="I86" i="1"/>
  <c r="H86" i="1"/>
  <c r="G86" i="1"/>
  <c r="F86" i="1"/>
  <c r="V81" i="1"/>
  <c r="U81" i="1"/>
  <c r="S81" i="1"/>
  <c r="R81" i="1"/>
  <c r="J81" i="1"/>
  <c r="I81" i="1"/>
  <c r="G81" i="1"/>
  <c r="F81" i="1"/>
  <c r="V80" i="1"/>
  <c r="U80" i="1"/>
  <c r="S80" i="1"/>
  <c r="R80" i="1"/>
  <c r="J80" i="1"/>
  <c r="I80" i="1"/>
  <c r="G80" i="1"/>
  <c r="F80" i="1"/>
  <c r="X79" i="1"/>
  <c r="V79" i="1"/>
  <c r="U79" i="1"/>
  <c r="S79" i="1"/>
  <c r="R79" i="1"/>
  <c r="L79" i="1"/>
  <c r="J79" i="1"/>
  <c r="I79" i="1"/>
  <c r="G79" i="1"/>
  <c r="F79" i="1"/>
  <c r="V75" i="1"/>
  <c r="U75" i="1"/>
  <c r="S75" i="1"/>
  <c r="R75" i="1"/>
  <c r="K75" i="1"/>
  <c r="J75" i="1"/>
  <c r="I75" i="1"/>
  <c r="H75" i="1"/>
  <c r="G75" i="1"/>
  <c r="F75" i="1"/>
  <c r="V74" i="1"/>
  <c r="U74" i="1"/>
  <c r="S74" i="1"/>
  <c r="R74" i="1"/>
  <c r="K74" i="1"/>
  <c r="J74" i="1"/>
  <c r="I74" i="1"/>
  <c r="H74" i="1"/>
  <c r="G74" i="1"/>
  <c r="F74" i="1"/>
  <c r="X73" i="1"/>
  <c r="V73" i="1"/>
  <c r="U73" i="1"/>
  <c r="S73" i="1"/>
  <c r="R73" i="1"/>
  <c r="M73" i="1"/>
  <c r="L73" i="1"/>
  <c r="K73" i="1"/>
  <c r="J73" i="1"/>
  <c r="I73" i="1"/>
  <c r="H73" i="1"/>
  <c r="G73" i="1"/>
  <c r="F73" i="1"/>
  <c r="V263" i="45"/>
  <c r="U263" i="45"/>
  <c r="S263" i="45"/>
  <c r="R263" i="45"/>
  <c r="J263" i="45"/>
  <c r="I263" i="45"/>
  <c r="G263" i="45"/>
  <c r="F263" i="45"/>
  <c r="V262" i="45"/>
  <c r="U262" i="45"/>
  <c r="S262" i="45"/>
  <c r="R262" i="45"/>
  <c r="J262" i="45"/>
  <c r="I262" i="45"/>
  <c r="G262" i="45"/>
  <c r="F262" i="45"/>
  <c r="X261" i="45"/>
  <c r="V261" i="45"/>
  <c r="U261" i="45"/>
  <c r="S261" i="45"/>
  <c r="R261" i="45"/>
  <c r="L261" i="45"/>
  <c r="J261" i="45"/>
  <c r="I261" i="45"/>
  <c r="G261" i="45"/>
  <c r="F261" i="45"/>
  <c r="V257" i="45"/>
  <c r="U257" i="45"/>
  <c r="S257" i="45"/>
  <c r="R257" i="45"/>
  <c r="K257" i="45"/>
  <c r="J257" i="45"/>
  <c r="I257" i="45"/>
  <c r="H257" i="45"/>
  <c r="G257" i="45"/>
  <c r="F257" i="45"/>
  <c r="V256" i="45"/>
  <c r="U256" i="45"/>
  <c r="S256" i="45"/>
  <c r="R256" i="45"/>
  <c r="K256" i="45"/>
  <c r="J256" i="45"/>
  <c r="I256" i="45"/>
  <c r="H256" i="45"/>
  <c r="G256" i="45"/>
  <c r="F256" i="45"/>
  <c r="X255" i="45"/>
  <c r="V255" i="45"/>
  <c r="U255" i="45"/>
  <c r="S255" i="45"/>
  <c r="R255" i="45"/>
  <c r="M255" i="45"/>
  <c r="L255" i="45"/>
  <c r="K255" i="45"/>
  <c r="J255" i="45"/>
  <c r="I255" i="45"/>
  <c r="H255" i="45"/>
  <c r="G255" i="45"/>
  <c r="F255" i="45"/>
  <c r="V250" i="45"/>
  <c r="U250" i="45"/>
  <c r="S250" i="45"/>
  <c r="R250" i="45"/>
  <c r="J250" i="45"/>
  <c r="I250" i="45"/>
  <c r="G250" i="45"/>
  <c r="F250" i="45"/>
  <c r="V249" i="45"/>
  <c r="U249" i="45"/>
  <c r="S249" i="45"/>
  <c r="R249" i="45"/>
  <c r="J249" i="45"/>
  <c r="I249" i="45"/>
  <c r="G249" i="45"/>
  <c r="F249" i="45"/>
  <c r="X248" i="45"/>
  <c r="V248" i="45"/>
  <c r="U248" i="45"/>
  <c r="S248" i="45"/>
  <c r="R248" i="45"/>
  <c r="L248" i="45"/>
  <c r="J248" i="45"/>
  <c r="I248" i="45"/>
  <c r="G248" i="45"/>
  <c r="F248" i="45"/>
  <c r="V244" i="45"/>
  <c r="U244" i="45"/>
  <c r="S244" i="45"/>
  <c r="R244" i="45"/>
  <c r="K244" i="45"/>
  <c r="J244" i="45"/>
  <c r="I244" i="45"/>
  <c r="H244" i="45"/>
  <c r="G244" i="45"/>
  <c r="F244" i="45"/>
  <c r="V243" i="45"/>
  <c r="U243" i="45"/>
  <c r="S243" i="45"/>
  <c r="R243" i="45"/>
  <c r="K243" i="45"/>
  <c r="J243" i="45"/>
  <c r="I243" i="45"/>
  <c r="H243" i="45"/>
  <c r="G243" i="45"/>
  <c r="F243" i="45"/>
  <c r="X242" i="45"/>
  <c r="V242" i="45"/>
  <c r="U242" i="45"/>
  <c r="S242" i="45"/>
  <c r="R242" i="45"/>
  <c r="M242" i="45"/>
  <c r="L242" i="45"/>
  <c r="K242" i="45"/>
  <c r="J242" i="45"/>
  <c r="I242" i="45"/>
  <c r="H242" i="45"/>
  <c r="G242" i="45"/>
  <c r="F242" i="45"/>
  <c r="V237" i="45"/>
  <c r="U237" i="45"/>
  <c r="S237" i="45"/>
  <c r="R237" i="45"/>
  <c r="J237" i="45"/>
  <c r="I237" i="45"/>
  <c r="G237" i="45"/>
  <c r="F237" i="45"/>
  <c r="V236" i="45"/>
  <c r="U236" i="45"/>
  <c r="S236" i="45"/>
  <c r="R236" i="45"/>
  <c r="J236" i="45"/>
  <c r="I236" i="45"/>
  <c r="G236" i="45"/>
  <c r="F236" i="45"/>
  <c r="X235" i="45"/>
  <c r="V235" i="45"/>
  <c r="U235" i="45"/>
  <c r="S235" i="45"/>
  <c r="R235" i="45"/>
  <c r="L235" i="45"/>
  <c r="J235" i="45"/>
  <c r="I235" i="45"/>
  <c r="G235" i="45"/>
  <c r="F235" i="45"/>
  <c r="V231" i="45"/>
  <c r="U231" i="45"/>
  <c r="S231" i="45"/>
  <c r="R231" i="45"/>
  <c r="K231" i="45"/>
  <c r="J231" i="45"/>
  <c r="I231" i="45"/>
  <c r="H231" i="45"/>
  <c r="G231" i="45"/>
  <c r="F231" i="45"/>
  <c r="V230" i="45"/>
  <c r="U230" i="45"/>
  <c r="S230" i="45"/>
  <c r="R230" i="45"/>
  <c r="K230" i="45"/>
  <c r="J230" i="45"/>
  <c r="I230" i="45"/>
  <c r="H230" i="45"/>
  <c r="G230" i="45"/>
  <c r="F230" i="45"/>
  <c r="X229" i="45"/>
  <c r="V229" i="45"/>
  <c r="U229" i="45"/>
  <c r="S229" i="45"/>
  <c r="R229" i="45"/>
  <c r="M229" i="45"/>
  <c r="L229" i="45"/>
  <c r="K229" i="45"/>
  <c r="J229" i="45"/>
  <c r="I229" i="45"/>
  <c r="H229" i="45"/>
  <c r="G229" i="45"/>
  <c r="F229" i="45"/>
  <c r="V224" i="45"/>
  <c r="U224" i="45"/>
  <c r="S224" i="45"/>
  <c r="R224" i="45"/>
  <c r="J224" i="45"/>
  <c r="I224" i="45"/>
  <c r="G224" i="45"/>
  <c r="F224" i="45"/>
  <c r="V223" i="45"/>
  <c r="U223" i="45"/>
  <c r="S223" i="45"/>
  <c r="R223" i="45"/>
  <c r="J223" i="45"/>
  <c r="I223" i="45"/>
  <c r="G223" i="45"/>
  <c r="F223" i="45"/>
  <c r="X222" i="45"/>
  <c r="V222" i="45"/>
  <c r="U222" i="45"/>
  <c r="S222" i="45"/>
  <c r="R222" i="45"/>
  <c r="L222" i="45"/>
  <c r="J222" i="45"/>
  <c r="I222" i="45"/>
  <c r="G222" i="45"/>
  <c r="F222" i="45"/>
  <c r="V218" i="45"/>
  <c r="U218" i="45"/>
  <c r="S218" i="45"/>
  <c r="R218" i="45"/>
  <c r="K218" i="45"/>
  <c r="J218" i="45"/>
  <c r="I218" i="45"/>
  <c r="H218" i="45"/>
  <c r="G218" i="45"/>
  <c r="F218" i="45"/>
  <c r="V217" i="45"/>
  <c r="U217" i="45"/>
  <c r="S217" i="45"/>
  <c r="R217" i="45"/>
  <c r="K217" i="45"/>
  <c r="J217" i="45"/>
  <c r="I217" i="45"/>
  <c r="H217" i="45"/>
  <c r="G217" i="45"/>
  <c r="F217" i="45"/>
  <c r="X216" i="45"/>
  <c r="V216" i="45"/>
  <c r="U216" i="45"/>
  <c r="S216" i="45"/>
  <c r="R216" i="45"/>
  <c r="M216" i="45"/>
  <c r="L216" i="45"/>
  <c r="K216" i="45"/>
  <c r="J216" i="45"/>
  <c r="I216" i="45"/>
  <c r="H216" i="45"/>
  <c r="G216" i="45"/>
  <c r="F216" i="45"/>
  <c r="V211" i="45"/>
  <c r="U211" i="45"/>
  <c r="S211" i="45"/>
  <c r="R211" i="45"/>
  <c r="J211" i="45"/>
  <c r="I211" i="45"/>
  <c r="G211" i="45"/>
  <c r="F211" i="45"/>
  <c r="V210" i="45"/>
  <c r="U210" i="45"/>
  <c r="S210" i="45"/>
  <c r="R210" i="45"/>
  <c r="J210" i="45"/>
  <c r="I210" i="45"/>
  <c r="G210" i="45"/>
  <c r="F210" i="45"/>
  <c r="X209" i="45"/>
  <c r="V209" i="45"/>
  <c r="U209" i="45"/>
  <c r="S209" i="45"/>
  <c r="R209" i="45"/>
  <c r="L209" i="45"/>
  <c r="J209" i="45"/>
  <c r="I209" i="45"/>
  <c r="G209" i="45"/>
  <c r="F209" i="45"/>
  <c r="V205" i="45"/>
  <c r="U205" i="45"/>
  <c r="S205" i="45"/>
  <c r="R205" i="45"/>
  <c r="K205" i="45"/>
  <c r="J205" i="45"/>
  <c r="I205" i="45"/>
  <c r="H205" i="45"/>
  <c r="G205" i="45"/>
  <c r="F205" i="45"/>
  <c r="V204" i="45"/>
  <c r="U204" i="45"/>
  <c r="S204" i="45"/>
  <c r="R204" i="45"/>
  <c r="K204" i="45"/>
  <c r="J204" i="45"/>
  <c r="I204" i="45"/>
  <c r="H204" i="45"/>
  <c r="G204" i="45"/>
  <c r="F204" i="45"/>
  <c r="X203" i="45"/>
  <c r="V203" i="45"/>
  <c r="U203" i="45"/>
  <c r="S203" i="45"/>
  <c r="R203" i="45"/>
  <c r="M203" i="45"/>
  <c r="L203" i="45"/>
  <c r="K203" i="45"/>
  <c r="J203" i="45"/>
  <c r="I203" i="45"/>
  <c r="H203" i="45"/>
  <c r="G203" i="45"/>
  <c r="F203" i="45"/>
  <c r="V198" i="45"/>
  <c r="U198" i="45"/>
  <c r="S198" i="45"/>
  <c r="R198" i="45"/>
  <c r="J198" i="45"/>
  <c r="I198" i="45"/>
  <c r="G198" i="45"/>
  <c r="F198" i="45"/>
  <c r="V197" i="45"/>
  <c r="U197" i="45"/>
  <c r="S197" i="45"/>
  <c r="R197" i="45"/>
  <c r="J197" i="45"/>
  <c r="I197" i="45"/>
  <c r="G197" i="45"/>
  <c r="F197" i="45"/>
  <c r="X196" i="45"/>
  <c r="V196" i="45"/>
  <c r="U196" i="45"/>
  <c r="S196" i="45"/>
  <c r="R196" i="45"/>
  <c r="L196" i="45"/>
  <c r="J196" i="45"/>
  <c r="I196" i="45"/>
  <c r="G196" i="45"/>
  <c r="F196" i="45"/>
  <c r="V192" i="45"/>
  <c r="U192" i="45"/>
  <c r="S192" i="45"/>
  <c r="R192" i="45"/>
  <c r="K192" i="45"/>
  <c r="J192" i="45"/>
  <c r="I192" i="45"/>
  <c r="H192" i="45"/>
  <c r="G192" i="45"/>
  <c r="F192" i="45"/>
  <c r="V191" i="45"/>
  <c r="U191" i="45"/>
  <c r="S191" i="45"/>
  <c r="R191" i="45"/>
  <c r="K191" i="45"/>
  <c r="J191" i="45"/>
  <c r="I191" i="45"/>
  <c r="H191" i="45"/>
  <c r="G191" i="45"/>
  <c r="F191" i="45"/>
  <c r="X190" i="45"/>
  <c r="V190" i="45"/>
  <c r="U190" i="45"/>
  <c r="S190" i="45"/>
  <c r="R190" i="45"/>
  <c r="M190" i="45"/>
  <c r="L190" i="45"/>
  <c r="K190" i="45"/>
  <c r="J190" i="45"/>
  <c r="I190" i="45"/>
  <c r="H190" i="45"/>
  <c r="G190" i="45"/>
  <c r="F190" i="45"/>
  <c r="V185" i="45"/>
  <c r="U185" i="45"/>
  <c r="S185" i="45"/>
  <c r="R185" i="45"/>
  <c r="J185" i="45"/>
  <c r="I185" i="45"/>
  <c r="G185" i="45"/>
  <c r="F185" i="45"/>
  <c r="V184" i="45"/>
  <c r="U184" i="45"/>
  <c r="S184" i="45"/>
  <c r="R184" i="45"/>
  <c r="J184" i="45"/>
  <c r="I184" i="45"/>
  <c r="G184" i="45"/>
  <c r="F184" i="45"/>
  <c r="X183" i="45"/>
  <c r="V183" i="45"/>
  <c r="U183" i="45"/>
  <c r="S183" i="45"/>
  <c r="R183" i="45"/>
  <c r="L183" i="45"/>
  <c r="J183" i="45"/>
  <c r="I183" i="45"/>
  <c r="G183" i="45"/>
  <c r="F183" i="45"/>
  <c r="V179" i="45"/>
  <c r="U179" i="45"/>
  <c r="S179" i="45"/>
  <c r="R179" i="45"/>
  <c r="K179" i="45"/>
  <c r="J179" i="45"/>
  <c r="I179" i="45"/>
  <c r="H179" i="45"/>
  <c r="G179" i="45"/>
  <c r="F179" i="45"/>
  <c r="V178" i="45"/>
  <c r="U178" i="45"/>
  <c r="S178" i="45"/>
  <c r="R178" i="45"/>
  <c r="K178" i="45"/>
  <c r="J178" i="45"/>
  <c r="I178" i="45"/>
  <c r="H178" i="45"/>
  <c r="G178" i="45"/>
  <c r="F178" i="45"/>
  <c r="X177" i="45"/>
  <c r="V177" i="45"/>
  <c r="U177" i="45"/>
  <c r="S177" i="45"/>
  <c r="R177" i="45"/>
  <c r="M177" i="45"/>
  <c r="L177" i="45"/>
  <c r="K177" i="45"/>
  <c r="J177" i="45"/>
  <c r="I177" i="45"/>
  <c r="H177" i="45"/>
  <c r="G177" i="45"/>
  <c r="F177" i="45"/>
  <c r="V172" i="45"/>
  <c r="U172" i="45"/>
  <c r="S172" i="45"/>
  <c r="R172" i="45"/>
  <c r="J172" i="45"/>
  <c r="I172" i="45"/>
  <c r="G172" i="45"/>
  <c r="F172" i="45"/>
  <c r="V171" i="45"/>
  <c r="U171" i="45"/>
  <c r="S171" i="45"/>
  <c r="R171" i="45"/>
  <c r="J171" i="45"/>
  <c r="I171" i="45"/>
  <c r="G171" i="45"/>
  <c r="F171" i="45"/>
  <c r="X170" i="45"/>
  <c r="V170" i="45"/>
  <c r="U170" i="45"/>
  <c r="S170" i="45"/>
  <c r="R170" i="45"/>
  <c r="L170" i="45"/>
  <c r="J170" i="45"/>
  <c r="I170" i="45"/>
  <c r="G170" i="45"/>
  <c r="F170" i="45"/>
  <c r="V166" i="45"/>
  <c r="U166" i="45"/>
  <c r="S166" i="45"/>
  <c r="R166" i="45"/>
  <c r="K166" i="45"/>
  <c r="J166" i="45"/>
  <c r="I166" i="45"/>
  <c r="H166" i="45"/>
  <c r="G166" i="45"/>
  <c r="F166" i="45"/>
  <c r="V165" i="45"/>
  <c r="U165" i="45"/>
  <c r="S165" i="45"/>
  <c r="R165" i="45"/>
  <c r="K165" i="45"/>
  <c r="J165" i="45"/>
  <c r="I165" i="45"/>
  <c r="H165" i="45"/>
  <c r="G165" i="45"/>
  <c r="F165" i="45"/>
  <c r="X164" i="45"/>
  <c r="V164" i="45"/>
  <c r="U164" i="45"/>
  <c r="S164" i="45"/>
  <c r="R164" i="45"/>
  <c r="M164" i="45"/>
  <c r="L164" i="45"/>
  <c r="K164" i="45"/>
  <c r="J164" i="45"/>
  <c r="I164" i="45"/>
  <c r="H164" i="45"/>
  <c r="G164" i="45"/>
  <c r="F164" i="45"/>
  <c r="V159" i="45"/>
  <c r="U159" i="45"/>
  <c r="S159" i="45"/>
  <c r="R159" i="45"/>
  <c r="J159" i="45"/>
  <c r="I159" i="45"/>
  <c r="G159" i="45"/>
  <c r="F159" i="45"/>
  <c r="V158" i="45"/>
  <c r="U158" i="45"/>
  <c r="S158" i="45"/>
  <c r="R158" i="45"/>
  <c r="J158" i="45"/>
  <c r="I158" i="45"/>
  <c r="G158" i="45"/>
  <c r="F158" i="45"/>
  <c r="X157" i="45"/>
  <c r="V157" i="45"/>
  <c r="U157" i="45"/>
  <c r="S157" i="45"/>
  <c r="R157" i="45"/>
  <c r="L157" i="45"/>
  <c r="J157" i="45"/>
  <c r="I157" i="45"/>
  <c r="G157" i="45"/>
  <c r="F157" i="45"/>
  <c r="V153" i="45"/>
  <c r="U153" i="45"/>
  <c r="S153" i="45"/>
  <c r="R153" i="45"/>
  <c r="K153" i="45"/>
  <c r="J153" i="45"/>
  <c r="I153" i="45"/>
  <c r="H153" i="45"/>
  <c r="G153" i="45"/>
  <c r="F153" i="45"/>
  <c r="V152" i="45"/>
  <c r="U152" i="45"/>
  <c r="S152" i="45"/>
  <c r="R152" i="45"/>
  <c r="K152" i="45"/>
  <c r="J152" i="45"/>
  <c r="I152" i="45"/>
  <c r="H152" i="45"/>
  <c r="G152" i="45"/>
  <c r="F152" i="45"/>
  <c r="X151" i="45"/>
  <c r="V151" i="45"/>
  <c r="U151" i="45"/>
  <c r="S151" i="45"/>
  <c r="R151" i="45"/>
  <c r="M151" i="45"/>
  <c r="L151" i="45"/>
  <c r="K151" i="45"/>
  <c r="J151" i="45"/>
  <c r="I151" i="45"/>
  <c r="H151" i="45"/>
  <c r="G151" i="45"/>
  <c r="F151" i="45"/>
  <c r="V146" i="45"/>
  <c r="U146" i="45"/>
  <c r="S146" i="45"/>
  <c r="R146" i="45"/>
  <c r="J146" i="45"/>
  <c r="I146" i="45"/>
  <c r="G146" i="45"/>
  <c r="F146" i="45"/>
  <c r="V145" i="45"/>
  <c r="U145" i="45"/>
  <c r="S145" i="45"/>
  <c r="R145" i="45"/>
  <c r="J145" i="45"/>
  <c r="I145" i="45"/>
  <c r="G145" i="45"/>
  <c r="F145" i="45"/>
  <c r="X144" i="45"/>
  <c r="V144" i="45"/>
  <c r="U144" i="45"/>
  <c r="S144" i="45"/>
  <c r="R144" i="45"/>
  <c r="L144" i="45"/>
  <c r="J144" i="45"/>
  <c r="I144" i="45"/>
  <c r="G144" i="45"/>
  <c r="F144" i="45"/>
  <c r="V140" i="45"/>
  <c r="U140" i="45"/>
  <c r="S140" i="45"/>
  <c r="R140" i="45"/>
  <c r="K140" i="45"/>
  <c r="J140" i="45"/>
  <c r="I140" i="45"/>
  <c r="H140" i="45"/>
  <c r="G140" i="45"/>
  <c r="F140" i="45"/>
  <c r="V139" i="45"/>
  <c r="U139" i="45"/>
  <c r="S139" i="45"/>
  <c r="R139" i="45"/>
  <c r="K139" i="45"/>
  <c r="J139" i="45"/>
  <c r="I139" i="45"/>
  <c r="H139" i="45"/>
  <c r="G139" i="45"/>
  <c r="F139" i="45"/>
  <c r="X138" i="45"/>
  <c r="V138" i="45"/>
  <c r="U138" i="45"/>
  <c r="S138" i="45"/>
  <c r="R138" i="45"/>
  <c r="M138" i="45"/>
  <c r="L138" i="45"/>
  <c r="K138" i="45"/>
  <c r="J138" i="45"/>
  <c r="I138" i="45"/>
  <c r="H138" i="45"/>
  <c r="G138" i="45"/>
  <c r="F138" i="45"/>
  <c r="V133" i="45"/>
  <c r="U133" i="45"/>
  <c r="S133" i="45"/>
  <c r="R133" i="45"/>
  <c r="J133" i="45"/>
  <c r="I133" i="45"/>
  <c r="G133" i="45"/>
  <c r="F133" i="45"/>
  <c r="V132" i="45"/>
  <c r="U132" i="45"/>
  <c r="S132" i="45"/>
  <c r="R132" i="45"/>
  <c r="J132" i="45"/>
  <c r="I132" i="45"/>
  <c r="G132" i="45"/>
  <c r="F132" i="45"/>
  <c r="X131" i="45"/>
  <c r="V131" i="45"/>
  <c r="U131" i="45"/>
  <c r="S131" i="45"/>
  <c r="R131" i="45"/>
  <c r="L131" i="45"/>
  <c r="J131" i="45"/>
  <c r="I131" i="45"/>
  <c r="G131" i="45"/>
  <c r="F131" i="45"/>
  <c r="V127" i="45"/>
  <c r="U127" i="45"/>
  <c r="S127" i="45"/>
  <c r="R127" i="45"/>
  <c r="K127" i="45"/>
  <c r="J127" i="45"/>
  <c r="I127" i="45"/>
  <c r="H127" i="45"/>
  <c r="G127" i="45"/>
  <c r="F127" i="45"/>
  <c r="V126" i="45"/>
  <c r="U126" i="45"/>
  <c r="S126" i="45"/>
  <c r="R126" i="45"/>
  <c r="K126" i="45"/>
  <c r="J126" i="45"/>
  <c r="I126" i="45"/>
  <c r="H126" i="45"/>
  <c r="G126" i="45"/>
  <c r="F126" i="45"/>
  <c r="X125" i="45"/>
  <c r="V125" i="45"/>
  <c r="U125" i="45"/>
  <c r="S125" i="45"/>
  <c r="R125" i="45"/>
  <c r="M125" i="45"/>
  <c r="L125" i="45"/>
  <c r="K125" i="45"/>
  <c r="J125" i="45"/>
  <c r="I125" i="45"/>
  <c r="H125" i="45"/>
  <c r="G125" i="45"/>
  <c r="F125" i="45"/>
  <c r="V120" i="45"/>
  <c r="U120" i="45"/>
  <c r="S120" i="45"/>
  <c r="R120" i="45"/>
  <c r="J120" i="45"/>
  <c r="I120" i="45"/>
  <c r="G120" i="45"/>
  <c r="F120" i="45"/>
  <c r="V119" i="45"/>
  <c r="U119" i="45"/>
  <c r="S119" i="45"/>
  <c r="R119" i="45"/>
  <c r="J119" i="45"/>
  <c r="I119" i="45"/>
  <c r="G119" i="45"/>
  <c r="F119" i="45"/>
  <c r="X118" i="45"/>
  <c r="V118" i="45"/>
  <c r="U118" i="45"/>
  <c r="S118" i="45"/>
  <c r="R118" i="45"/>
  <c r="L118" i="45"/>
  <c r="J118" i="45"/>
  <c r="I118" i="45"/>
  <c r="G118" i="45"/>
  <c r="F118" i="45"/>
  <c r="V114" i="45"/>
  <c r="U114" i="45"/>
  <c r="S114" i="45"/>
  <c r="R114" i="45"/>
  <c r="K114" i="45"/>
  <c r="J114" i="45"/>
  <c r="I114" i="45"/>
  <c r="H114" i="45"/>
  <c r="G114" i="45"/>
  <c r="F114" i="45"/>
  <c r="V113" i="45"/>
  <c r="U113" i="45"/>
  <c r="S113" i="45"/>
  <c r="R113" i="45"/>
  <c r="K113" i="45"/>
  <c r="J113" i="45"/>
  <c r="I113" i="45"/>
  <c r="H113" i="45"/>
  <c r="G113" i="45"/>
  <c r="F113" i="45"/>
  <c r="X112" i="45"/>
  <c r="V112" i="45"/>
  <c r="U112" i="45"/>
  <c r="S112" i="45"/>
  <c r="R112" i="45"/>
  <c r="M112" i="45"/>
  <c r="L112" i="45"/>
  <c r="K112" i="45"/>
  <c r="J112" i="45"/>
  <c r="I112" i="45"/>
  <c r="H112" i="45"/>
  <c r="G112" i="45"/>
  <c r="F112" i="45"/>
  <c r="V107" i="45"/>
  <c r="U107" i="45"/>
  <c r="S107" i="45"/>
  <c r="R107" i="45"/>
  <c r="J107" i="45"/>
  <c r="I107" i="45"/>
  <c r="G107" i="45"/>
  <c r="F107" i="45"/>
  <c r="V106" i="45"/>
  <c r="U106" i="45"/>
  <c r="S106" i="45"/>
  <c r="R106" i="45"/>
  <c r="J106" i="45"/>
  <c r="I106" i="45"/>
  <c r="G106" i="45"/>
  <c r="F106" i="45"/>
  <c r="X105" i="45"/>
  <c r="V105" i="45"/>
  <c r="U105" i="45"/>
  <c r="S105" i="45"/>
  <c r="R105" i="45"/>
  <c r="L105" i="45"/>
  <c r="J105" i="45"/>
  <c r="I105" i="45"/>
  <c r="G105" i="45"/>
  <c r="F105" i="45"/>
  <c r="V101" i="45"/>
  <c r="U101" i="45"/>
  <c r="S101" i="45"/>
  <c r="R101" i="45"/>
  <c r="K101" i="45"/>
  <c r="J101" i="45"/>
  <c r="I101" i="45"/>
  <c r="H101" i="45"/>
  <c r="G101" i="45"/>
  <c r="F101" i="45"/>
  <c r="V100" i="45"/>
  <c r="U100" i="45"/>
  <c r="S100" i="45"/>
  <c r="R100" i="45"/>
  <c r="K100" i="45"/>
  <c r="J100" i="45"/>
  <c r="I100" i="45"/>
  <c r="H100" i="45"/>
  <c r="G100" i="45"/>
  <c r="F100" i="45"/>
  <c r="X99" i="45"/>
  <c r="V99" i="45"/>
  <c r="U99" i="45"/>
  <c r="S99" i="45"/>
  <c r="R99" i="45"/>
  <c r="M99" i="45"/>
  <c r="L99" i="45"/>
  <c r="K99" i="45"/>
  <c r="J99" i="45"/>
  <c r="I99" i="45"/>
  <c r="H99" i="45"/>
  <c r="G99" i="45"/>
  <c r="F99" i="45"/>
  <c r="V94" i="45"/>
  <c r="U94" i="45"/>
  <c r="S94" i="45"/>
  <c r="R94" i="45"/>
  <c r="J94" i="45"/>
  <c r="I94" i="45"/>
  <c r="G94" i="45"/>
  <c r="F94" i="45"/>
  <c r="V93" i="45"/>
  <c r="U93" i="45"/>
  <c r="S93" i="45"/>
  <c r="R93" i="45"/>
  <c r="J93" i="45"/>
  <c r="I93" i="45"/>
  <c r="G93" i="45"/>
  <c r="F93" i="45"/>
  <c r="X92" i="45"/>
  <c r="V92" i="45"/>
  <c r="U92" i="45"/>
  <c r="S92" i="45"/>
  <c r="R92" i="45"/>
  <c r="L92" i="45"/>
  <c r="J92" i="45"/>
  <c r="I92" i="45"/>
  <c r="G92" i="45"/>
  <c r="F92" i="45"/>
  <c r="V88" i="45"/>
  <c r="U88" i="45"/>
  <c r="S88" i="45"/>
  <c r="R88" i="45"/>
  <c r="K88" i="45"/>
  <c r="J88" i="45"/>
  <c r="I88" i="45"/>
  <c r="H88" i="45"/>
  <c r="G88" i="45"/>
  <c r="F88" i="45"/>
  <c r="V87" i="45"/>
  <c r="U87" i="45"/>
  <c r="S87" i="45"/>
  <c r="R87" i="45"/>
  <c r="K87" i="45"/>
  <c r="J87" i="45"/>
  <c r="I87" i="45"/>
  <c r="H87" i="45"/>
  <c r="G87" i="45"/>
  <c r="F87" i="45"/>
  <c r="X86" i="45"/>
  <c r="V86" i="45"/>
  <c r="U86" i="45"/>
  <c r="S86" i="45"/>
  <c r="R86" i="45"/>
  <c r="M86" i="45"/>
  <c r="L86" i="45"/>
  <c r="K86" i="45"/>
  <c r="J86" i="45"/>
  <c r="I86" i="45"/>
  <c r="H86" i="45"/>
  <c r="G86" i="45"/>
  <c r="F86" i="45"/>
  <c r="V81" i="45"/>
  <c r="U81" i="45"/>
  <c r="S81" i="45"/>
  <c r="R81" i="45"/>
  <c r="J81" i="45"/>
  <c r="I81" i="45"/>
  <c r="G81" i="45"/>
  <c r="F81" i="45"/>
  <c r="V80" i="45"/>
  <c r="U80" i="45"/>
  <c r="S80" i="45"/>
  <c r="R80" i="45"/>
  <c r="J80" i="45"/>
  <c r="I80" i="45"/>
  <c r="G80" i="45"/>
  <c r="F80" i="45"/>
  <c r="X79" i="45"/>
  <c r="V79" i="45"/>
  <c r="U79" i="45"/>
  <c r="S79" i="45"/>
  <c r="R79" i="45"/>
  <c r="L79" i="45"/>
  <c r="J79" i="45"/>
  <c r="I79" i="45"/>
  <c r="G79" i="45"/>
  <c r="F79" i="45"/>
  <c r="V75" i="45"/>
  <c r="U75" i="45"/>
  <c r="S75" i="45"/>
  <c r="R75" i="45"/>
  <c r="K75" i="45"/>
  <c r="J75" i="45"/>
  <c r="I75" i="45"/>
  <c r="H75" i="45"/>
  <c r="G75" i="45"/>
  <c r="F75" i="45"/>
  <c r="V74" i="45"/>
  <c r="U74" i="45"/>
  <c r="S74" i="45"/>
  <c r="R74" i="45"/>
  <c r="K74" i="45"/>
  <c r="J74" i="45"/>
  <c r="I74" i="45"/>
  <c r="H74" i="45"/>
  <c r="G74" i="45"/>
  <c r="F74" i="45"/>
  <c r="X73" i="45"/>
  <c r="V73" i="45"/>
  <c r="U73" i="45"/>
  <c r="S73" i="45"/>
  <c r="R73" i="45"/>
  <c r="M73" i="45"/>
  <c r="L73" i="45"/>
  <c r="K73" i="45"/>
  <c r="J73" i="45"/>
  <c r="I73" i="45"/>
  <c r="H73" i="45"/>
  <c r="G73" i="45"/>
  <c r="F73" i="45"/>
  <c r="V263" i="44"/>
  <c r="U263" i="44"/>
  <c r="S263" i="44"/>
  <c r="R263" i="44"/>
  <c r="J263" i="44"/>
  <c r="I263" i="44"/>
  <c r="G263" i="44"/>
  <c r="F263" i="44"/>
  <c r="V262" i="44"/>
  <c r="U262" i="44"/>
  <c r="S262" i="44"/>
  <c r="R262" i="44"/>
  <c r="J262" i="44"/>
  <c r="I262" i="44"/>
  <c r="G262" i="44"/>
  <c r="F262" i="44"/>
  <c r="X261" i="44"/>
  <c r="V261" i="44"/>
  <c r="U261" i="44"/>
  <c r="S261" i="44"/>
  <c r="R261" i="44"/>
  <c r="L261" i="44"/>
  <c r="J261" i="44"/>
  <c r="I261" i="44"/>
  <c r="G261" i="44"/>
  <c r="F261" i="44"/>
  <c r="V257" i="44"/>
  <c r="U257" i="44"/>
  <c r="S257" i="44"/>
  <c r="R257" i="44"/>
  <c r="K257" i="44"/>
  <c r="J257" i="44"/>
  <c r="I257" i="44"/>
  <c r="H257" i="44"/>
  <c r="G257" i="44"/>
  <c r="F257" i="44"/>
  <c r="V256" i="44"/>
  <c r="U256" i="44"/>
  <c r="S256" i="44"/>
  <c r="R256" i="44"/>
  <c r="K256" i="44"/>
  <c r="J256" i="44"/>
  <c r="I256" i="44"/>
  <c r="H256" i="44"/>
  <c r="G256" i="44"/>
  <c r="F256" i="44"/>
  <c r="X255" i="44"/>
  <c r="V255" i="44"/>
  <c r="U255" i="44"/>
  <c r="S255" i="44"/>
  <c r="R255" i="44"/>
  <c r="M255" i="44"/>
  <c r="L255" i="44"/>
  <c r="K255" i="44"/>
  <c r="J255" i="44"/>
  <c r="I255" i="44"/>
  <c r="H255" i="44"/>
  <c r="G255" i="44"/>
  <c r="F255" i="44"/>
  <c r="V250" i="44"/>
  <c r="U250" i="44"/>
  <c r="S250" i="44"/>
  <c r="R250" i="44"/>
  <c r="J250" i="44"/>
  <c r="I250" i="44"/>
  <c r="G250" i="44"/>
  <c r="F250" i="44"/>
  <c r="V249" i="44"/>
  <c r="U249" i="44"/>
  <c r="S249" i="44"/>
  <c r="R249" i="44"/>
  <c r="J249" i="44"/>
  <c r="I249" i="44"/>
  <c r="G249" i="44"/>
  <c r="F249" i="44"/>
  <c r="X248" i="44"/>
  <c r="V248" i="44"/>
  <c r="U248" i="44"/>
  <c r="S248" i="44"/>
  <c r="R248" i="44"/>
  <c r="L248" i="44"/>
  <c r="J248" i="44"/>
  <c r="I248" i="44"/>
  <c r="G248" i="44"/>
  <c r="F248" i="44"/>
  <c r="V244" i="44"/>
  <c r="U244" i="44"/>
  <c r="S244" i="44"/>
  <c r="R244" i="44"/>
  <c r="K244" i="44"/>
  <c r="J244" i="44"/>
  <c r="I244" i="44"/>
  <c r="H244" i="44"/>
  <c r="G244" i="44"/>
  <c r="F244" i="44"/>
  <c r="V243" i="44"/>
  <c r="U243" i="44"/>
  <c r="S243" i="44"/>
  <c r="R243" i="44"/>
  <c r="K243" i="44"/>
  <c r="J243" i="44"/>
  <c r="I243" i="44"/>
  <c r="H243" i="44"/>
  <c r="G243" i="44"/>
  <c r="F243" i="44"/>
  <c r="X242" i="44"/>
  <c r="V242" i="44"/>
  <c r="U242" i="44"/>
  <c r="S242" i="44"/>
  <c r="R242" i="44"/>
  <c r="M242" i="44"/>
  <c r="L242" i="44"/>
  <c r="K242" i="44"/>
  <c r="J242" i="44"/>
  <c r="I242" i="44"/>
  <c r="H242" i="44"/>
  <c r="G242" i="44"/>
  <c r="F242" i="44"/>
  <c r="V237" i="44"/>
  <c r="U237" i="44"/>
  <c r="S237" i="44"/>
  <c r="R237" i="44"/>
  <c r="J237" i="44"/>
  <c r="I237" i="44"/>
  <c r="G237" i="44"/>
  <c r="F237" i="44"/>
  <c r="V236" i="44"/>
  <c r="U236" i="44"/>
  <c r="S236" i="44"/>
  <c r="R236" i="44"/>
  <c r="J236" i="44"/>
  <c r="I236" i="44"/>
  <c r="G236" i="44"/>
  <c r="F236" i="44"/>
  <c r="X235" i="44"/>
  <c r="V235" i="44"/>
  <c r="U235" i="44"/>
  <c r="S235" i="44"/>
  <c r="R235" i="44"/>
  <c r="L235" i="44"/>
  <c r="J235" i="44"/>
  <c r="I235" i="44"/>
  <c r="G235" i="44"/>
  <c r="F235" i="44"/>
  <c r="V231" i="44"/>
  <c r="U231" i="44"/>
  <c r="S231" i="44"/>
  <c r="R231" i="44"/>
  <c r="K231" i="44"/>
  <c r="J231" i="44"/>
  <c r="I231" i="44"/>
  <c r="H231" i="44"/>
  <c r="G231" i="44"/>
  <c r="F231" i="44"/>
  <c r="V230" i="44"/>
  <c r="U230" i="44"/>
  <c r="S230" i="44"/>
  <c r="R230" i="44"/>
  <c r="K230" i="44"/>
  <c r="J230" i="44"/>
  <c r="I230" i="44"/>
  <c r="H230" i="44"/>
  <c r="G230" i="44"/>
  <c r="F230" i="44"/>
  <c r="X229" i="44"/>
  <c r="V229" i="44"/>
  <c r="U229" i="44"/>
  <c r="S229" i="44"/>
  <c r="R229" i="44"/>
  <c r="M229" i="44"/>
  <c r="L229" i="44"/>
  <c r="K229" i="44"/>
  <c r="J229" i="44"/>
  <c r="I229" i="44"/>
  <c r="H229" i="44"/>
  <c r="G229" i="44"/>
  <c r="F229" i="44"/>
  <c r="V224" i="44"/>
  <c r="U224" i="44"/>
  <c r="S224" i="44"/>
  <c r="R224" i="44"/>
  <c r="J224" i="44"/>
  <c r="I224" i="44"/>
  <c r="G224" i="44"/>
  <c r="F224" i="44"/>
  <c r="V223" i="44"/>
  <c r="U223" i="44"/>
  <c r="S223" i="44"/>
  <c r="R223" i="44"/>
  <c r="J223" i="44"/>
  <c r="I223" i="44"/>
  <c r="G223" i="44"/>
  <c r="F223" i="44"/>
  <c r="X222" i="44"/>
  <c r="V222" i="44"/>
  <c r="U222" i="44"/>
  <c r="S222" i="44"/>
  <c r="R222" i="44"/>
  <c r="L222" i="44"/>
  <c r="J222" i="44"/>
  <c r="I222" i="44"/>
  <c r="G222" i="44"/>
  <c r="F222" i="44"/>
  <c r="V218" i="44"/>
  <c r="U218" i="44"/>
  <c r="S218" i="44"/>
  <c r="R218" i="44"/>
  <c r="K218" i="44"/>
  <c r="J218" i="44"/>
  <c r="I218" i="44"/>
  <c r="H218" i="44"/>
  <c r="G218" i="44"/>
  <c r="F218" i="44"/>
  <c r="V217" i="44"/>
  <c r="U217" i="44"/>
  <c r="S217" i="44"/>
  <c r="R217" i="44"/>
  <c r="K217" i="44"/>
  <c r="J217" i="44"/>
  <c r="I217" i="44"/>
  <c r="H217" i="44"/>
  <c r="G217" i="44"/>
  <c r="F217" i="44"/>
  <c r="X216" i="44"/>
  <c r="V216" i="44"/>
  <c r="U216" i="44"/>
  <c r="S216" i="44"/>
  <c r="R216" i="44"/>
  <c r="M216" i="44"/>
  <c r="L216" i="44"/>
  <c r="K216" i="44"/>
  <c r="J216" i="44"/>
  <c r="I216" i="44"/>
  <c r="H216" i="44"/>
  <c r="G216" i="44"/>
  <c r="F216" i="44"/>
  <c r="V211" i="44"/>
  <c r="U211" i="44"/>
  <c r="S211" i="44"/>
  <c r="R211" i="44"/>
  <c r="J211" i="44"/>
  <c r="I211" i="44"/>
  <c r="G211" i="44"/>
  <c r="F211" i="44"/>
  <c r="V210" i="44"/>
  <c r="U210" i="44"/>
  <c r="S210" i="44"/>
  <c r="R210" i="44"/>
  <c r="J210" i="44"/>
  <c r="I210" i="44"/>
  <c r="G210" i="44"/>
  <c r="F210" i="44"/>
  <c r="X209" i="44"/>
  <c r="V209" i="44"/>
  <c r="U209" i="44"/>
  <c r="S209" i="44"/>
  <c r="R209" i="44"/>
  <c r="L209" i="44"/>
  <c r="J209" i="44"/>
  <c r="I209" i="44"/>
  <c r="G209" i="44"/>
  <c r="F209" i="44"/>
  <c r="V205" i="44"/>
  <c r="U205" i="44"/>
  <c r="S205" i="44"/>
  <c r="R205" i="44"/>
  <c r="K205" i="44"/>
  <c r="J205" i="44"/>
  <c r="I205" i="44"/>
  <c r="H205" i="44"/>
  <c r="G205" i="44"/>
  <c r="F205" i="44"/>
  <c r="V204" i="44"/>
  <c r="U204" i="44"/>
  <c r="S204" i="44"/>
  <c r="R204" i="44"/>
  <c r="K204" i="44"/>
  <c r="J204" i="44"/>
  <c r="I204" i="44"/>
  <c r="H204" i="44"/>
  <c r="G204" i="44"/>
  <c r="F204" i="44"/>
  <c r="X203" i="44"/>
  <c r="V203" i="44"/>
  <c r="U203" i="44"/>
  <c r="S203" i="44"/>
  <c r="R203" i="44"/>
  <c r="M203" i="44"/>
  <c r="L203" i="44"/>
  <c r="K203" i="44"/>
  <c r="J203" i="44"/>
  <c r="I203" i="44"/>
  <c r="H203" i="44"/>
  <c r="G203" i="44"/>
  <c r="F203" i="44"/>
  <c r="V198" i="44"/>
  <c r="U198" i="44"/>
  <c r="S198" i="44"/>
  <c r="R198" i="44"/>
  <c r="J198" i="44"/>
  <c r="I198" i="44"/>
  <c r="G198" i="44"/>
  <c r="F198" i="44"/>
  <c r="V197" i="44"/>
  <c r="U197" i="44"/>
  <c r="S197" i="44"/>
  <c r="R197" i="44"/>
  <c r="J197" i="44"/>
  <c r="I197" i="44"/>
  <c r="G197" i="44"/>
  <c r="F197" i="44"/>
  <c r="X196" i="44"/>
  <c r="V196" i="44"/>
  <c r="U196" i="44"/>
  <c r="S196" i="44"/>
  <c r="R196" i="44"/>
  <c r="L196" i="44"/>
  <c r="J196" i="44"/>
  <c r="I196" i="44"/>
  <c r="G196" i="44"/>
  <c r="F196" i="44"/>
  <c r="V192" i="44"/>
  <c r="U192" i="44"/>
  <c r="S192" i="44"/>
  <c r="R192" i="44"/>
  <c r="K192" i="44"/>
  <c r="J192" i="44"/>
  <c r="I192" i="44"/>
  <c r="H192" i="44"/>
  <c r="G192" i="44"/>
  <c r="F192" i="44"/>
  <c r="V191" i="44"/>
  <c r="U191" i="44"/>
  <c r="S191" i="44"/>
  <c r="R191" i="44"/>
  <c r="K191" i="44"/>
  <c r="J191" i="44"/>
  <c r="I191" i="44"/>
  <c r="H191" i="44"/>
  <c r="G191" i="44"/>
  <c r="F191" i="44"/>
  <c r="X190" i="44"/>
  <c r="V190" i="44"/>
  <c r="U190" i="44"/>
  <c r="S190" i="44"/>
  <c r="R190" i="44"/>
  <c r="M190" i="44"/>
  <c r="L190" i="44"/>
  <c r="K190" i="44"/>
  <c r="J190" i="44"/>
  <c r="I190" i="44"/>
  <c r="H190" i="44"/>
  <c r="G190" i="44"/>
  <c r="F190" i="44"/>
  <c r="V185" i="44"/>
  <c r="U185" i="44"/>
  <c r="S185" i="44"/>
  <c r="R185" i="44"/>
  <c r="J185" i="44"/>
  <c r="I185" i="44"/>
  <c r="G185" i="44"/>
  <c r="F185" i="44"/>
  <c r="V184" i="44"/>
  <c r="U184" i="44"/>
  <c r="S184" i="44"/>
  <c r="R184" i="44"/>
  <c r="J184" i="44"/>
  <c r="I184" i="44"/>
  <c r="G184" i="44"/>
  <c r="F184" i="44"/>
  <c r="X183" i="44"/>
  <c r="V183" i="44"/>
  <c r="U183" i="44"/>
  <c r="S183" i="44"/>
  <c r="R183" i="44"/>
  <c r="L183" i="44"/>
  <c r="J183" i="44"/>
  <c r="I183" i="44"/>
  <c r="G183" i="44"/>
  <c r="F183" i="44"/>
  <c r="V179" i="44"/>
  <c r="U179" i="44"/>
  <c r="S179" i="44"/>
  <c r="R179" i="44"/>
  <c r="K179" i="44"/>
  <c r="J179" i="44"/>
  <c r="I179" i="44"/>
  <c r="H179" i="44"/>
  <c r="G179" i="44"/>
  <c r="F179" i="44"/>
  <c r="V178" i="44"/>
  <c r="U178" i="44"/>
  <c r="S178" i="44"/>
  <c r="R178" i="44"/>
  <c r="K178" i="44"/>
  <c r="J178" i="44"/>
  <c r="I178" i="44"/>
  <c r="H178" i="44"/>
  <c r="G178" i="44"/>
  <c r="F178" i="44"/>
  <c r="X177" i="44"/>
  <c r="V177" i="44"/>
  <c r="U177" i="44"/>
  <c r="S177" i="44"/>
  <c r="R177" i="44"/>
  <c r="M177" i="44"/>
  <c r="L177" i="44"/>
  <c r="K177" i="44"/>
  <c r="J177" i="44"/>
  <c r="I177" i="44"/>
  <c r="H177" i="44"/>
  <c r="G177" i="44"/>
  <c r="F177" i="44"/>
  <c r="V172" i="44"/>
  <c r="U172" i="44"/>
  <c r="S172" i="44"/>
  <c r="R172" i="44"/>
  <c r="J172" i="44"/>
  <c r="I172" i="44"/>
  <c r="G172" i="44"/>
  <c r="F172" i="44"/>
  <c r="V171" i="44"/>
  <c r="U171" i="44"/>
  <c r="S171" i="44"/>
  <c r="R171" i="44"/>
  <c r="J171" i="44"/>
  <c r="I171" i="44"/>
  <c r="G171" i="44"/>
  <c r="F171" i="44"/>
  <c r="X170" i="44"/>
  <c r="V170" i="44"/>
  <c r="U170" i="44"/>
  <c r="S170" i="44"/>
  <c r="R170" i="44"/>
  <c r="L170" i="44"/>
  <c r="J170" i="44"/>
  <c r="I170" i="44"/>
  <c r="G170" i="44"/>
  <c r="F170" i="44"/>
  <c r="V166" i="44"/>
  <c r="U166" i="44"/>
  <c r="S166" i="44"/>
  <c r="R166" i="44"/>
  <c r="K166" i="44"/>
  <c r="J166" i="44"/>
  <c r="I166" i="44"/>
  <c r="H166" i="44"/>
  <c r="G166" i="44"/>
  <c r="F166" i="44"/>
  <c r="V165" i="44"/>
  <c r="U165" i="44"/>
  <c r="S165" i="44"/>
  <c r="R165" i="44"/>
  <c r="K165" i="44"/>
  <c r="J165" i="44"/>
  <c r="I165" i="44"/>
  <c r="H165" i="44"/>
  <c r="G165" i="44"/>
  <c r="F165" i="44"/>
  <c r="X164" i="44"/>
  <c r="V164" i="44"/>
  <c r="U164" i="44"/>
  <c r="S164" i="44"/>
  <c r="R164" i="44"/>
  <c r="M164" i="44"/>
  <c r="L164" i="44"/>
  <c r="K164" i="44"/>
  <c r="J164" i="44"/>
  <c r="I164" i="44"/>
  <c r="H164" i="44"/>
  <c r="G164" i="44"/>
  <c r="F164" i="44"/>
  <c r="V159" i="44"/>
  <c r="U159" i="44"/>
  <c r="S159" i="44"/>
  <c r="R159" i="44"/>
  <c r="J159" i="44"/>
  <c r="I159" i="44"/>
  <c r="G159" i="44"/>
  <c r="F159" i="44"/>
  <c r="V158" i="44"/>
  <c r="U158" i="44"/>
  <c r="S158" i="44"/>
  <c r="R158" i="44"/>
  <c r="J158" i="44"/>
  <c r="I158" i="44"/>
  <c r="G158" i="44"/>
  <c r="F158" i="44"/>
  <c r="X157" i="44"/>
  <c r="V157" i="44"/>
  <c r="U157" i="44"/>
  <c r="S157" i="44"/>
  <c r="R157" i="44"/>
  <c r="L157" i="44"/>
  <c r="J157" i="44"/>
  <c r="I157" i="44"/>
  <c r="G157" i="44"/>
  <c r="F157" i="44"/>
  <c r="V153" i="44"/>
  <c r="U153" i="44"/>
  <c r="S153" i="44"/>
  <c r="R153" i="44"/>
  <c r="K153" i="44"/>
  <c r="J153" i="44"/>
  <c r="I153" i="44"/>
  <c r="H153" i="44"/>
  <c r="G153" i="44"/>
  <c r="F153" i="44"/>
  <c r="V152" i="44"/>
  <c r="U152" i="44"/>
  <c r="S152" i="44"/>
  <c r="R152" i="44"/>
  <c r="K152" i="44"/>
  <c r="J152" i="44"/>
  <c r="I152" i="44"/>
  <c r="H152" i="44"/>
  <c r="G152" i="44"/>
  <c r="F152" i="44"/>
  <c r="X151" i="44"/>
  <c r="V151" i="44"/>
  <c r="U151" i="44"/>
  <c r="S151" i="44"/>
  <c r="R151" i="44"/>
  <c r="M151" i="44"/>
  <c r="L151" i="44"/>
  <c r="K151" i="44"/>
  <c r="J151" i="44"/>
  <c r="I151" i="44"/>
  <c r="H151" i="44"/>
  <c r="G151" i="44"/>
  <c r="F151" i="44"/>
  <c r="V146" i="44"/>
  <c r="U146" i="44"/>
  <c r="S146" i="44"/>
  <c r="R146" i="44"/>
  <c r="J146" i="44"/>
  <c r="I146" i="44"/>
  <c r="G146" i="44"/>
  <c r="F146" i="44"/>
  <c r="V145" i="44"/>
  <c r="U145" i="44"/>
  <c r="S145" i="44"/>
  <c r="R145" i="44"/>
  <c r="J145" i="44"/>
  <c r="I145" i="44"/>
  <c r="G145" i="44"/>
  <c r="F145" i="44"/>
  <c r="X144" i="44"/>
  <c r="V144" i="44"/>
  <c r="U144" i="44"/>
  <c r="S144" i="44"/>
  <c r="R144" i="44"/>
  <c r="L144" i="44"/>
  <c r="J144" i="44"/>
  <c r="I144" i="44"/>
  <c r="G144" i="44"/>
  <c r="F144" i="44"/>
  <c r="V140" i="44"/>
  <c r="U140" i="44"/>
  <c r="S140" i="44"/>
  <c r="R140" i="44"/>
  <c r="K140" i="44"/>
  <c r="J140" i="44"/>
  <c r="I140" i="44"/>
  <c r="H140" i="44"/>
  <c r="G140" i="44"/>
  <c r="F140" i="44"/>
  <c r="V139" i="44"/>
  <c r="U139" i="44"/>
  <c r="S139" i="44"/>
  <c r="R139" i="44"/>
  <c r="K139" i="44"/>
  <c r="J139" i="44"/>
  <c r="I139" i="44"/>
  <c r="H139" i="44"/>
  <c r="G139" i="44"/>
  <c r="F139" i="44"/>
  <c r="X138" i="44"/>
  <c r="V138" i="44"/>
  <c r="U138" i="44"/>
  <c r="S138" i="44"/>
  <c r="R138" i="44"/>
  <c r="M138" i="44"/>
  <c r="L138" i="44"/>
  <c r="K138" i="44"/>
  <c r="J138" i="44"/>
  <c r="I138" i="44"/>
  <c r="H138" i="44"/>
  <c r="G138" i="44"/>
  <c r="F138" i="44"/>
  <c r="V133" i="44"/>
  <c r="U133" i="44"/>
  <c r="S133" i="44"/>
  <c r="R133" i="44"/>
  <c r="J133" i="44"/>
  <c r="I133" i="44"/>
  <c r="G133" i="44"/>
  <c r="F133" i="44"/>
  <c r="V132" i="44"/>
  <c r="U132" i="44"/>
  <c r="S132" i="44"/>
  <c r="R132" i="44"/>
  <c r="J132" i="44"/>
  <c r="I132" i="44"/>
  <c r="G132" i="44"/>
  <c r="F132" i="44"/>
  <c r="X131" i="44"/>
  <c r="V131" i="44"/>
  <c r="U131" i="44"/>
  <c r="S131" i="44"/>
  <c r="R131" i="44"/>
  <c r="L131" i="44"/>
  <c r="J131" i="44"/>
  <c r="I131" i="44"/>
  <c r="G131" i="44"/>
  <c r="F131" i="44"/>
  <c r="V127" i="44"/>
  <c r="U127" i="44"/>
  <c r="S127" i="44"/>
  <c r="R127" i="44"/>
  <c r="K127" i="44"/>
  <c r="J127" i="44"/>
  <c r="I127" i="44"/>
  <c r="H127" i="44"/>
  <c r="G127" i="44"/>
  <c r="F127" i="44"/>
  <c r="V126" i="44"/>
  <c r="U126" i="44"/>
  <c r="S126" i="44"/>
  <c r="R126" i="44"/>
  <c r="K126" i="44"/>
  <c r="J126" i="44"/>
  <c r="I126" i="44"/>
  <c r="H126" i="44"/>
  <c r="G126" i="44"/>
  <c r="F126" i="44"/>
  <c r="X125" i="44"/>
  <c r="V125" i="44"/>
  <c r="U125" i="44"/>
  <c r="S125" i="44"/>
  <c r="R125" i="44"/>
  <c r="M125" i="44"/>
  <c r="L125" i="44"/>
  <c r="K125" i="44"/>
  <c r="J125" i="44"/>
  <c r="I125" i="44"/>
  <c r="H125" i="44"/>
  <c r="G125" i="44"/>
  <c r="F125" i="44"/>
  <c r="V120" i="44"/>
  <c r="U120" i="44"/>
  <c r="S120" i="44"/>
  <c r="R120" i="44"/>
  <c r="J120" i="44"/>
  <c r="I120" i="44"/>
  <c r="G120" i="44"/>
  <c r="F120" i="44"/>
  <c r="V119" i="44"/>
  <c r="U119" i="44"/>
  <c r="S119" i="44"/>
  <c r="R119" i="44"/>
  <c r="J119" i="44"/>
  <c r="I119" i="44"/>
  <c r="G119" i="44"/>
  <c r="F119" i="44"/>
  <c r="X118" i="44"/>
  <c r="V118" i="44"/>
  <c r="U118" i="44"/>
  <c r="S118" i="44"/>
  <c r="R118" i="44"/>
  <c r="L118" i="44"/>
  <c r="J118" i="44"/>
  <c r="I118" i="44"/>
  <c r="G118" i="44"/>
  <c r="F118" i="44"/>
  <c r="V114" i="44"/>
  <c r="U114" i="44"/>
  <c r="S114" i="44"/>
  <c r="R114" i="44"/>
  <c r="K114" i="44"/>
  <c r="J114" i="44"/>
  <c r="I114" i="44"/>
  <c r="H114" i="44"/>
  <c r="G114" i="44"/>
  <c r="F114" i="44"/>
  <c r="V113" i="44"/>
  <c r="U113" i="44"/>
  <c r="S113" i="44"/>
  <c r="R113" i="44"/>
  <c r="K113" i="44"/>
  <c r="J113" i="44"/>
  <c r="I113" i="44"/>
  <c r="H113" i="44"/>
  <c r="G113" i="44"/>
  <c r="F113" i="44"/>
  <c r="X112" i="44"/>
  <c r="V112" i="44"/>
  <c r="U112" i="44"/>
  <c r="S112" i="44"/>
  <c r="R112" i="44"/>
  <c r="M112" i="44"/>
  <c r="L112" i="44"/>
  <c r="K112" i="44"/>
  <c r="J112" i="44"/>
  <c r="I112" i="44"/>
  <c r="H112" i="44"/>
  <c r="G112" i="44"/>
  <c r="F112" i="44"/>
  <c r="V107" i="44"/>
  <c r="U107" i="44"/>
  <c r="S107" i="44"/>
  <c r="R107" i="44"/>
  <c r="J107" i="44"/>
  <c r="I107" i="44"/>
  <c r="G107" i="44"/>
  <c r="F107" i="44"/>
  <c r="V106" i="44"/>
  <c r="U106" i="44"/>
  <c r="S106" i="44"/>
  <c r="R106" i="44"/>
  <c r="J106" i="44"/>
  <c r="I106" i="44"/>
  <c r="G106" i="44"/>
  <c r="F106" i="44"/>
  <c r="X105" i="44"/>
  <c r="V105" i="44"/>
  <c r="U105" i="44"/>
  <c r="S105" i="44"/>
  <c r="R105" i="44"/>
  <c r="L105" i="44"/>
  <c r="J105" i="44"/>
  <c r="I105" i="44"/>
  <c r="G105" i="44"/>
  <c r="F105" i="44"/>
  <c r="V101" i="44"/>
  <c r="U101" i="44"/>
  <c r="S101" i="44"/>
  <c r="R101" i="44"/>
  <c r="K101" i="44"/>
  <c r="J101" i="44"/>
  <c r="I101" i="44"/>
  <c r="H101" i="44"/>
  <c r="G101" i="44"/>
  <c r="F101" i="44"/>
  <c r="V100" i="44"/>
  <c r="U100" i="44"/>
  <c r="S100" i="44"/>
  <c r="R100" i="44"/>
  <c r="K100" i="44"/>
  <c r="J100" i="44"/>
  <c r="I100" i="44"/>
  <c r="H100" i="44"/>
  <c r="G100" i="44"/>
  <c r="F100" i="44"/>
  <c r="X99" i="44"/>
  <c r="V99" i="44"/>
  <c r="U99" i="44"/>
  <c r="S99" i="44"/>
  <c r="R99" i="44"/>
  <c r="M99" i="44"/>
  <c r="L99" i="44"/>
  <c r="K99" i="44"/>
  <c r="J99" i="44"/>
  <c r="I99" i="44"/>
  <c r="H99" i="44"/>
  <c r="G99" i="44"/>
  <c r="F99" i="44"/>
  <c r="V94" i="44"/>
  <c r="U94" i="44"/>
  <c r="S94" i="44"/>
  <c r="R94" i="44"/>
  <c r="J94" i="44"/>
  <c r="I94" i="44"/>
  <c r="G94" i="44"/>
  <c r="F94" i="44"/>
  <c r="V93" i="44"/>
  <c r="U93" i="44"/>
  <c r="S93" i="44"/>
  <c r="R93" i="44"/>
  <c r="J93" i="44"/>
  <c r="I93" i="44"/>
  <c r="G93" i="44"/>
  <c r="F93" i="44"/>
  <c r="X92" i="44"/>
  <c r="V92" i="44"/>
  <c r="U92" i="44"/>
  <c r="S92" i="44"/>
  <c r="R92" i="44"/>
  <c r="L92" i="44"/>
  <c r="J92" i="44"/>
  <c r="I92" i="44"/>
  <c r="G92" i="44"/>
  <c r="F92" i="44"/>
  <c r="V88" i="44"/>
  <c r="U88" i="44"/>
  <c r="S88" i="44"/>
  <c r="R88" i="44"/>
  <c r="K88" i="44"/>
  <c r="J88" i="44"/>
  <c r="I88" i="44"/>
  <c r="H88" i="44"/>
  <c r="G88" i="44"/>
  <c r="F88" i="44"/>
  <c r="V87" i="44"/>
  <c r="U87" i="44"/>
  <c r="S87" i="44"/>
  <c r="R87" i="44"/>
  <c r="K87" i="44"/>
  <c r="J87" i="44"/>
  <c r="I87" i="44"/>
  <c r="H87" i="44"/>
  <c r="G87" i="44"/>
  <c r="F87" i="44"/>
  <c r="X86" i="44"/>
  <c r="V86" i="44"/>
  <c r="U86" i="44"/>
  <c r="S86" i="44"/>
  <c r="R86" i="44"/>
  <c r="M86" i="44"/>
  <c r="L86" i="44"/>
  <c r="K86" i="44"/>
  <c r="J86" i="44"/>
  <c r="I86" i="44"/>
  <c r="H86" i="44"/>
  <c r="G86" i="44"/>
  <c r="F86" i="44"/>
  <c r="V81" i="44"/>
  <c r="U81" i="44"/>
  <c r="S81" i="44"/>
  <c r="R81" i="44"/>
  <c r="J81" i="44"/>
  <c r="I81" i="44"/>
  <c r="G81" i="44"/>
  <c r="F81" i="44"/>
  <c r="V80" i="44"/>
  <c r="U80" i="44"/>
  <c r="S80" i="44"/>
  <c r="R80" i="44"/>
  <c r="J80" i="44"/>
  <c r="I80" i="44"/>
  <c r="G80" i="44"/>
  <c r="F80" i="44"/>
  <c r="X79" i="44"/>
  <c r="V79" i="44"/>
  <c r="U79" i="44"/>
  <c r="S79" i="44"/>
  <c r="R79" i="44"/>
  <c r="L79" i="44"/>
  <c r="J79" i="44"/>
  <c r="I79" i="44"/>
  <c r="G79" i="44"/>
  <c r="F79" i="44"/>
  <c r="V75" i="44"/>
  <c r="U75" i="44"/>
  <c r="S75" i="44"/>
  <c r="R75" i="44"/>
  <c r="K75" i="44"/>
  <c r="J75" i="44"/>
  <c r="I75" i="44"/>
  <c r="H75" i="44"/>
  <c r="G75" i="44"/>
  <c r="F75" i="44"/>
  <c r="V74" i="44"/>
  <c r="U74" i="44"/>
  <c r="S74" i="44"/>
  <c r="R74" i="44"/>
  <c r="K74" i="44"/>
  <c r="J74" i="44"/>
  <c r="I74" i="44"/>
  <c r="H74" i="44"/>
  <c r="G74" i="44"/>
  <c r="F74" i="44"/>
  <c r="X73" i="44"/>
  <c r="V73" i="44"/>
  <c r="U73" i="44"/>
  <c r="S73" i="44"/>
  <c r="R73" i="44"/>
  <c r="M73" i="44"/>
  <c r="L73" i="44"/>
  <c r="K73" i="44"/>
  <c r="J73" i="44"/>
  <c r="I73" i="44"/>
  <c r="H73" i="44"/>
  <c r="G73" i="44"/>
  <c r="F73" i="44"/>
</calcChain>
</file>

<file path=xl/sharedStrings.xml><?xml version="1.0" encoding="utf-8"?>
<sst xmlns="http://schemas.openxmlformats.org/spreadsheetml/2006/main" count="47765" uniqueCount="271">
  <si>
    <t>pbi</t>
  </si>
  <si>
    <t>1-pbi</t>
  </si>
  <si>
    <t>pbj</t>
  </si>
  <si>
    <t>1-pbj</t>
  </si>
  <si>
    <t>pbk</t>
  </si>
  <si>
    <t>1-pbk</t>
  </si>
  <si>
    <t>R0=0.1</t>
  </si>
  <si>
    <t>R0=0.3</t>
  </si>
  <si>
    <t>n1=0</t>
  </si>
  <si>
    <t>n1=1</t>
  </si>
  <si>
    <t>n1=2</t>
  </si>
  <si>
    <t>n1=3</t>
  </si>
  <si>
    <t>RLP</t>
  </si>
  <si>
    <t>5个全塑性</t>
  </si>
  <si>
    <t>4个塑，1个脆</t>
  </si>
  <si>
    <t>3个塑，2个脆</t>
  </si>
  <si>
    <t>4个塑，3个脆</t>
  </si>
  <si>
    <t>下界</t>
  </si>
  <si>
    <t>上界</t>
  </si>
  <si>
    <t>CPU计算时间</t>
  </si>
  <si>
    <t>K=1</t>
  </si>
  <si>
    <t>K=2</t>
  </si>
  <si>
    <t>K=3</t>
  </si>
  <si>
    <t>LP</t>
  </si>
  <si>
    <t>MC</t>
  </si>
  <si>
    <t>计算结果</t>
  </si>
  <si>
    <t>R0=0.5</t>
  </si>
  <si>
    <t>R0=0.7</t>
  </si>
  <si>
    <t>7个全塑性</t>
  </si>
  <si>
    <t>6个塑，1个脆</t>
  </si>
  <si>
    <t>5个塑，2个脆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</si>
  <si>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</si>
  <si>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</si>
  <si>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</si>
  <si>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</si>
  <si>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</si>
  <si>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</si>
  <si>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</si>
  <si>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</si>
  <si>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</si>
  <si>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</si>
  <si>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</si>
  <si>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</si>
  <si>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</si>
  <si>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</si>
  <si>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</si>
  <si>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</si>
  <si>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</si>
  <si>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</si>
  <si>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</si>
  <si>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6个全塑性</t>
  </si>
  <si>
    <t>5个塑，1个脆</t>
  </si>
  <si>
    <t>4个塑，2个脆</t>
  </si>
  <si>
    <t>6个塑，3个脆</t>
  </si>
  <si>
    <t>3个塑，3个脆</t>
  </si>
  <si>
    <t>8个全塑性</t>
  </si>
  <si>
    <t>7个塑，1个脆</t>
  </si>
  <si>
    <t>6个塑，2个脆</t>
  </si>
  <si>
    <t>5个塑，3个脆</t>
  </si>
  <si>
    <t>9个全塑性</t>
  </si>
  <si>
    <t>8个塑，1个脆</t>
  </si>
  <si>
    <t>7个塑，2个脆</t>
  </si>
  <si>
    <t>10个全塑性</t>
  </si>
  <si>
    <t>9个塑，1个脆</t>
  </si>
  <si>
    <t>8个塑，2个脆</t>
  </si>
  <si>
    <t>7个塑，3个脆</t>
  </si>
  <si>
    <t>11个全塑性</t>
  </si>
  <si>
    <t>10个塑，1个脆</t>
  </si>
  <si>
    <t>9个塑，2个脆</t>
  </si>
  <si>
    <t>8个塑，3个脆</t>
  </si>
  <si>
    <t>12个全塑性</t>
  </si>
  <si>
    <t>11个塑，1个脆</t>
  </si>
  <si>
    <t>10个塑，2个脆</t>
  </si>
  <si>
    <t>9个塑，3个脆</t>
  </si>
  <si>
    <t>13个全塑性</t>
  </si>
  <si>
    <t>12个塑，1个脆</t>
  </si>
  <si>
    <t>11个塑，2个脆</t>
  </si>
  <si>
    <t>10个塑，3个脆</t>
  </si>
  <si>
    <t>14个全塑性</t>
  </si>
  <si>
    <t>13个塑，1个脆</t>
  </si>
  <si>
    <t>12个塑，2个脆</t>
  </si>
  <si>
    <t>11个塑，3个脆</t>
  </si>
  <si>
    <t>15个全塑性</t>
  </si>
  <si>
    <t>14个塑，1个脆</t>
  </si>
  <si>
    <t>13个塑，2个脆</t>
  </si>
  <si>
    <t>12个塑，3个脆</t>
  </si>
  <si>
    <t>16个全塑性</t>
  </si>
  <si>
    <t>15个塑，1个脆</t>
  </si>
  <si>
    <t>14个塑，2个脆</t>
  </si>
  <si>
    <t>13个塑，3个脆</t>
  </si>
  <si>
    <t>17个全塑性</t>
  </si>
  <si>
    <t>16个塑，1个脆</t>
  </si>
  <si>
    <t>15个塑，2个脆</t>
  </si>
  <si>
    <t>14个塑，3个脆</t>
  </si>
  <si>
    <t>18个全塑性</t>
  </si>
  <si>
    <t>17个塑，1个脆</t>
  </si>
  <si>
    <t>16个塑，2个脆</t>
  </si>
  <si>
    <t>15个塑，3个脆</t>
  </si>
  <si>
    <t>19个全塑性</t>
  </si>
  <si>
    <t>18个塑，1个脆</t>
  </si>
  <si>
    <t>17个塑，2个脆</t>
  </si>
  <si>
    <t>16个塑，3个脆</t>
  </si>
  <si>
    <t>20个全塑性</t>
  </si>
  <si>
    <t>19个塑，1个脆</t>
  </si>
  <si>
    <t>18个塑，2个脆</t>
  </si>
  <si>
    <t>17个塑，3个脆</t>
  </si>
  <si>
    <t>21个全塑性</t>
  </si>
  <si>
    <t>20个塑，1个脆</t>
  </si>
  <si>
    <t>19个塑，2个脆</t>
  </si>
  <si>
    <t>18个塑，3个脆</t>
  </si>
  <si>
    <t>22个全塑性</t>
  </si>
  <si>
    <t>21个塑，1个脆</t>
  </si>
  <si>
    <t>20个塑，2个脆</t>
  </si>
  <si>
    <t>19个塑，3个脆</t>
  </si>
  <si>
    <t>23个全塑性</t>
  </si>
  <si>
    <t>22个塑，1个脆</t>
  </si>
  <si>
    <t>21个塑，2个脆</t>
  </si>
  <si>
    <t>20个塑，3个脆</t>
  </si>
  <si>
    <t>24个全塑性</t>
  </si>
  <si>
    <t>23个塑，1个脆</t>
  </si>
  <si>
    <t>22个塑，2个脆</t>
  </si>
  <si>
    <t>21个塑，3个脆</t>
  </si>
  <si>
    <t>25个全塑性</t>
  </si>
  <si>
    <t>24个塑，1个脆</t>
  </si>
  <si>
    <t>23个塑，2个脆</t>
  </si>
  <si>
    <t>22个塑，3个脆</t>
  </si>
  <si>
    <t>26个全塑性</t>
  </si>
  <si>
    <t>25个塑，1个脆</t>
  </si>
  <si>
    <t>24个塑，2个脆</t>
  </si>
  <si>
    <t>23个塑，3个脆</t>
  </si>
  <si>
    <t>28个全塑性</t>
  </si>
  <si>
    <t>27个塑，1个脆</t>
  </si>
  <si>
    <t>26个塑，2个脆</t>
  </si>
  <si>
    <t>25个塑，3个脆</t>
  </si>
  <si>
    <t>30个全塑性</t>
  </si>
  <si>
    <t>29个塑，1个脆</t>
  </si>
  <si>
    <t>28个塑，2个脆</t>
  </si>
  <si>
    <t>27个塑，3个脆</t>
  </si>
  <si>
    <t xml:space="preserve">    </t>
  </si>
  <si>
    <t>32个全塑性</t>
  </si>
  <si>
    <t>31个塑，1个脆</t>
  </si>
  <si>
    <t>30个塑，2个脆</t>
  </si>
  <si>
    <t>29个塑，3个脆</t>
  </si>
  <si>
    <t>27个全塑性</t>
    <phoneticPr fontId="3" type="noConversion"/>
  </si>
  <si>
    <t>26个塑，1个脆</t>
    <phoneticPr fontId="3" type="noConversion"/>
  </si>
  <si>
    <t>25个塑，2个脆</t>
    <phoneticPr fontId="3" type="noConversion"/>
  </si>
  <si>
    <t>24个塑，3个脆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</si>
  <si>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</si>
  <si>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</si>
  <si>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</si>
  <si>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</si>
  <si>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36个全塑性</t>
    <phoneticPr fontId="3" type="noConversion"/>
  </si>
  <si>
    <t>35个塑，1个脆</t>
    <phoneticPr fontId="3" type="noConversion"/>
  </si>
  <si>
    <t>34个塑，2个脆</t>
    <phoneticPr fontId="3" type="noConversion"/>
  </si>
  <si>
    <t>33个塑，3个脆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</si>
  <si>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</si>
  <si>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</si>
  <si>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</si>
  <si>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4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</si>
  <si>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</si>
  <si>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37个塑，1个脆</t>
    <phoneticPr fontId="3" type="noConversion"/>
  </si>
  <si>
    <t>36个塑，2个脆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</si>
  <si>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5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</si>
  <si>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</si>
  <si>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</si>
  <si>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</si>
  <si>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6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</si>
  <si>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</si>
  <si>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39个塑，1个脆</t>
    <phoneticPr fontId="3" type="noConversion"/>
  </si>
  <si>
    <t>38个塑，2个脆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</si>
  <si>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7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</si>
  <si>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</si>
  <si>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40个塑，1个脆</t>
    <phoneticPr fontId="3" type="noConversion"/>
  </si>
  <si>
    <t>39个塑，2个脆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</si>
  <si>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</si>
  <si>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</si>
  <si>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</si>
  <si>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41个塑，1个脆</t>
    <phoneticPr fontId="3" type="noConversion"/>
  </si>
  <si>
    <t>40个塑，2个脆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</si>
  <si>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</si>
  <si>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</si>
  <si>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</si>
  <si>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42个塑，1个脆</t>
    <phoneticPr fontId="3" type="noConversion"/>
  </si>
  <si>
    <t>41个塑，2个脆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</si>
  <si>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</si>
  <si>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</si>
  <si>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43个塑，1个脆</t>
    <phoneticPr fontId="3" type="noConversion"/>
  </si>
  <si>
    <t>42个塑，2个脆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</si>
  <si>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</si>
  <si>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</si>
  <si>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44个塑，1个脆</t>
    <phoneticPr fontId="3" type="noConversion"/>
  </si>
  <si>
    <t>43个塑，2个脆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</si>
  <si>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</si>
  <si>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46个全塑性</t>
    <phoneticPr fontId="3" type="noConversion"/>
  </si>
  <si>
    <t>45个塑，1个脆</t>
    <phoneticPr fontId="3" type="noConversion"/>
  </si>
  <si>
    <t>44个塑，2个脆</t>
    <phoneticPr fontId="3" type="noConversion"/>
  </si>
  <si>
    <t>43个塑，3个脆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</si>
  <si>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</si>
  <si>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46个塑，1个脆</t>
    <phoneticPr fontId="3" type="noConversion"/>
  </si>
  <si>
    <t>45个塑，2个脆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</si>
  <si>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4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</si>
  <si>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</si>
  <si>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47个塑，1个脆</t>
    <phoneticPr fontId="3" type="noConversion"/>
  </si>
  <si>
    <t>46个塑，2个脆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</si>
  <si>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5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</si>
  <si>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</si>
  <si>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48个塑，1个脆</t>
    <phoneticPr fontId="3" type="noConversion"/>
  </si>
  <si>
    <t>47个塑，2个脆</t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</si>
  <si>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6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</si>
  <si>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5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</si>
  <si>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</si>
  <si>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</si>
  <si>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4</t>
    </r>
    <r>
      <rPr>
        <sz val="11"/>
        <color rgb="FFFF0000"/>
        <rFont val="宋体"/>
        <family val="3"/>
        <charset val="134"/>
        <scheme val="minor"/>
      </rPr>
      <t>7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</si>
  <si>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29个全塑性</t>
    <phoneticPr fontId="3" type="noConversion"/>
  </si>
  <si>
    <t>28个塑，1个脆</t>
    <phoneticPr fontId="3" type="noConversion"/>
  </si>
  <si>
    <t>27个塑，2个脆</t>
    <phoneticPr fontId="3" type="noConversion"/>
  </si>
  <si>
    <t>26个塑，3个脆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</si>
  <si>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</si>
  <si>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</si>
  <si>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</si>
  <si>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2</t>
    </r>
    <r>
      <rPr>
        <sz val="11"/>
        <color rgb="FFFF0000"/>
        <rFont val="宋体"/>
        <family val="3"/>
        <charset val="134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</si>
  <si>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</si>
  <si>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</si>
  <si>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2</t>
    </r>
    <r>
      <rPr>
        <sz val="11"/>
        <color rgb="FFFF0000"/>
        <rFont val="宋体"/>
        <family val="3"/>
        <charset val="134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</si>
  <si>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</si>
  <si>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</si>
  <si>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个塑，2个脆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</si>
  <si>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0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</si>
  <si>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3</t>
    </r>
    <r>
      <rPr>
        <sz val="11"/>
        <color rgb="FFFF0000"/>
        <rFont val="宋体"/>
        <family val="3"/>
        <charset val="134"/>
        <scheme val="minor"/>
      </rPr>
      <t>个全塑性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</si>
  <si>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</si>
  <si>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个塑，2个脆</t>
    </r>
    <phoneticPr fontId="3" type="noConversion"/>
  </si>
  <si>
    <t xml:space="preserve"> </t>
    <phoneticPr fontId="3" type="noConversion"/>
  </si>
  <si>
    <r>
      <t>32</t>
    </r>
    <r>
      <rPr>
        <sz val="11"/>
        <color rgb="FFFF0000"/>
        <rFont val="宋体"/>
        <family val="3"/>
        <charset val="134"/>
        <scheme val="minor"/>
      </rPr>
      <t>个塑，1个脆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</si>
  <si>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个全塑性</t>
    </r>
    <phoneticPr fontId="3" type="noConversion"/>
  </si>
  <si>
    <t>33个塑，1个脆</t>
    <phoneticPr fontId="3" type="noConversion"/>
  </si>
  <si>
    <t>32个塑，2个脆</t>
    <phoneticPr fontId="3" type="noConversion"/>
  </si>
  <si>
    <r>
      <t>3</t>
    </r>
    <r>
      <rPr>
        <sz val="11"/>
        <color rgb="FFFF0000"/>
        <rFont val="宋体"/>
        <family val="3"/>
        <charset val="134"/>
        <scheme val="minor"/>
      </rPr>
      <t>1</t>
    </r>
    <r>
      <rPr>
        <sz val="11"/>
        <color rgb="FFFF0000"/>
        <rFont val="宋体"/>
        <family val="3"/>
        <charset val="134"/>
        <scheme val="minor"/>
      </rPr>
      <t>个塑，3个脆</t>
    </r>
    <phoneticPr fontId="3" type="noConversion"/>
  </si>
  <si>
    <t>47个塑，3个脆</t>
    <phoneticPr fontId="3" type="noConversion"/>
  </si>
  <si>
    <t>46个塑，3个脆</t>
    <phoneticPr fontId="3" type="noConversion"/>
  </si>
  <si>
    <t>49个全塑性</t>
    <phoneticPr fontId="3" type="noConversion"/>
  </si>
  <si>
    <t>45个塑，3个脆</t>
    <phoneticPr fontId="3" type="noConversion"/>
  </si>
  <si>
    <t>44个塑，3个脆</t>
    <phoneticPr fontId="3" type="noConversion"/>
  </si>
  <si>
    <t>42个塑，3个脆</t>
    <phoneticPr fontId="3" type="noConversion"/>
  </si>
  <si>
    <t>45个全塑性</t>
    <phoneticPr fontId="3" type="noConversion"/>
  </si>
  <si>
    <t>40个全塑性</t>
    <phoneticPr fontId="3" type="noConversion"/>
  </si>
  <si>
    <t>41个塑，3个脆</t>
    <phoneticPr fontId="3" type="noConversion"/>
  </si>
  <si>
    <t>40个塑，3个脆</t>
    <phoneticPr fontId="3" type="noConversion"/>
  </si>
  <si>
    <t>39个塑，3个脆</t>
    <phoneticPr fontId="3" type="noConversion"/>
  </si>
  <si>
    <t>38个塑，3个脆</t>
    <phoneticPr fontId="3" type="noConversion"/>
  </si>
  <si>
    <t>41个全塑性</t>
    <phoneticPr fontId="3" type="noConversion"/>
  </si>
  <si>
    <t>37个塑，3个脆</t>
    <phoneticPr fontId="3" type="noConversion"/>
  </si>
  <si>
    <t>36个塑，3个脆</t>
    <phoneticPr fontId="3" type="noConversion"/>
  </si>
  <si>
    <t>35个塑，3个脆</t>
    <phoneticPr fontId="3" type="noConversion"/>
  </si>
  <si>
    <t>34个塑，3个脆</t>
    <phoneticPr fontId="3" type="noConversion"/>
  </si>
  <si>
    <t>32个塑，3个脆</t>
    <phoneticPr fontId="3" type="noConversion"/>
  </si>
  <si>
    <t>31个塑，3个脆</t>
    <phoneticPr fontId="3" type="noConversion"/>
  </si>
  <si>
    <t>30个塑，3个脆</t>
    <phoneticPr fontId="3" type="noConversion"/>
  </si>
  <si>
    <t>28个塑，3个脆</t>
    <phoneticPr fontId="3" type="noConversion"/>
  </si>
  <si>
    <t xml:space="preserve"> </t>
    <phoneticPr fontId="3" type="noConversion"/>
  </si>
  <si>
    <t>R0：构件间的相关系数</t>
    <phoneticPr fontId="3" type="noConversion"/>
  </si>
  <si>
    <t>Pbk:潜在脆性破坏构件k呈现脆性性能的发生概率</t>
    <phoneticPr fontId="3" type="noConversion"/>
  </si>
  <si>
    <t>Pbi:潜在脆性破坏构件i呈现脆性性能的发生概率</t>
    <phoneticPr fontId="3" type="noConversion"/>
  </si>
  <si>
    <t>1-Pbk:潜在脆性破坏构件k呈现塑性性能的发生概率</t>
    <phoneticPr fontId="3" type="noConversion"/>
  </si>
  <si>
    <t>1-Pbi:潜在脆性破坏构件i呈现塑性性能的发生概率</t>
    <phoneticPr fontId="3" type="noConversion"/>
  </si>
  <si>
    <t>n1：潜在脆性破坏构件个数</t>
    <phoneticPr fontId="3" type="noConversion"/>
  </si>
  <si>
    <t>Pbj:潜在脆性破坏构件j呈现脆性性能的发生概率</t>
    <phoneticPr fontId="3" type="noConversion"/>
  </si>
  <si>
    <t>RLP:松弛线性规划法</t>
    <phoneticPr fontId="3" type="noConversion"/>
  </si>
  <si>
    <t>1-Pbj:潜在脆性破坏构件j呈现塑性性能的发生概率</t>
    <phoneticPr fontId="3" type="noConversion"/>
  </si>
  <si>
    <t>LP:线性规划法</t>
    <phoneticPr fontId="3" type="noConversion"/>
  </si>
  <si>
    <t>MC：蒙特卡洛法</t>
    <phoneticPr fontId="3" type="noConversion"/>
  </si>
  <si>
    <r>
      <t>注，本人从n=8开始计算，后面的计算方法与本页相同，不做赘述。</t>
    </r>
    <r>
      <rPr>
        <sz val="11"/>
        <color theme="1"/>
        <rFont val="宋体"/>
        <family val="3"/>
        <charset val="134"/>
        <scheme val="minor"/>
      </rPr>
      <t>黑色字体</t>
    </r>
    <r>
      <rPr>
        <sz val="11"/>
        <color rgb="FFFF0000"/>
        <rFont val="宋体"/>
        <family val="3"/>
        <charset val="134"/>
        <scheme val="minor"/>
      </rPr>
      <t>为计算过后的数据，后面的红色字体为未进行计算的数据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</si>
</sst>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7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11" fontId="0" fillId="8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1" fontId="0" fillId="8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1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11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1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11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>
      <alignment vertical="center"/>
    </xf>
    <xf numFmtId="11" fontId="6" fillId="0" borderId="0" xfId="0" applyNumberFormat="1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1" fontId="0" fillId="0" borderId="0" xfId="0" applyNumberFormat="1">
      <alignment vertic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3"/>
  <sheetViews>
    <sheetView topLeftCell="A61" zoomScale="70" zoomScaleNormal="70" workbookViewId="0">
      <selection activeCell="L190" sqref="L190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1.44140625" customWidth="1"/>
    <col min="14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1" width="9.6640625"/>
    <col min="32" max="32" width="9.6640625" style="2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5" t="s">
        <v>11</v>
      </c>
      <c r="O8" s="75"/>
      <c r="P8" s="75"/>
      <c r="Q8" s="75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5" t="s">
        <v>11</v>
      </c>
      <c r="AG8" s="75"/>
      <c r="AH8" s="75"/>
      <c r="AI8" s="75"/>
    </row>
    <row r="9" spans="1:35" x14ac:dyDescent="0.25">
      <c r="A9" s="67" t="s">
        <v>12</v>
      </c>
      <c r="B9" s="74" t="s">
        <v>13</v>
      </c>
      <c r="C9" s="74"/>
      <c r="D9" s="74"/>
      <c r="E9" s="74"/>
      <c r="F9" s="74" t="s">
        <v>14</v>
      </c>
      <c r="G9" s="74"/>
      <c r="H9" s="74"/>
      <c r="I9" s="74"/>
      <c r="J9" s="74" t="s">
        <v>15</v>
      </c>
      <c r="K9" s="74"/>
      <c r="L9" s="74"/>
      <c r="M9" s="74"/>
      <c r="N9" s="75" t="s">
        <v>16</v>
      </c>
      <c r="O9" s="75"/>
      <c r="P9" s="75"/>
      <c r="Q9" s="75"/>
      <c r="S9" s="67" t="s">
        <v>12</v>
      </c>
      <c r="T9" s="74" t="s">
        <v>13</v>
      </c>
      <c r="U9" s="74"/>
      <c r="V9" s="74"/>
      <c r="W9" s="74"/>
      <c r="X9" s="74" t="s">
        <v>14</v>
      </c>
      <c r="Y9" s="74"/>
      <c r="Z9" s="74"/>
      <c r="AA9" s="74"/>
      <c r="AB9" s="74" t="s">
        <v>15</v>
      </c>
      <c r="AC9" s="74"/>
      <c r="AD9" s="74"/>
      <c r="AE9" s="74"/>
      <c r="AF9" s="75" t="s">
        <v>16</v>
      </c>
      <c r="AG9" s="75"/>
      <c r="AH9" s="75"/>
      <c r="AI9" s="75"/>
    </row>
    <row r="10" spans="1:35" x14ac:dyDescent="0.25">
      <c r="A10" s="6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24"/>
      <c r="O10" s="24" t="s">
        <v>17</v>
      </c>
      <c r="P10" s="24" t="s">
        <v>18</v>
      </c>
      <c r="Q10" s="24" t="s">
        <v>19</v>
      </c>
      <c r="S10" s="6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23"/>
      <c r="AG10" s="24" t="s">
        <v>17</v>
      </c>
      <c r="AH10" s="24" t="s">
        <v>18</v>
      </c>
      <c r="AI10" s="24" t="s">
        <v>19</v>
      </c>
    </row>
    <row r="11" spans="1:35" x14ac:dyDescent="0.25">
      <c r="A11" s="67"/>
      <c r="B11" t="s">
        <v>20</v>
      </c>
      <c r="C11" s="3">
        <v>0</v>
      </c>
      <c r="D11" s="3">
        <v>2.5999999999999999E-3</v>
      </c>
      <c r="E11" s="8">
        <v>1.0176160000000001</v>
      </c>
      <c r="F11" t="s">
        <v>20</v>
      </c>
      <c r="G11" s="3">
        <v>0</v>
      </c>
      <c r="H11" s="3">
        <v>2.5999999999999999E-3</v>
      </c>
      <c r="I11" s="3">
        <v>1.017944</v>
      </c>
      <c r="J11" t="s">
        <v>20</v>
      </c>
      <c r="K11" s="3">
        <v>0</v>
      </c>
      <c r="L11" s="3">
        <v>2.5999999999999999E-3</v>
      </c>
      <c r="M11" s="3">
        <v>1.017601</v>
      </c>
      <c r="N11" s="24" t="s">
        <v>20</v>
      </c>
      <c r="O11" s="24">
        <v>2.5999999999999999E-3</v>
      </c>
      <c r="P11" s="24">
        <v>1.3100000000000001E-2</v>
      </c>
      <c r="Q11" s="24">
        <v>0.87568800000000002</v>
      </c>
      <c r="S11" s="67"/>
      <c r="T11" t="s">
        <v>20</v>
      </c>
      <c r="U11" s="3">
        <v>0</v>
      </c>
      <c r="V11" s="3">
        <v>2.5999999999999999E-3</v>
      </c>
      <c r="W11" s="3">
        <v>1.0165329999999999</v>
      </c>
      <c r="X11" t="s">
        <v>20</v>
      </c>
      <c r="Y11" s="3">
        <v>0</v>
      </c>
      <c r="Z11" s="3">
        <v>2.5999999999999999E-3</v>
      </c>
      <c r="AA11" s="3">
        <v>1.0160480000000001</v>
      </c>
      <c r="AB11" t="s">
        <v>20</v>
      </c>
      <c r="AC11" s="3">
        <v>0</v>
      </c>
      <c r="AD11" s="3">
        <v>2.5999999999999999E-3</v>
      </c>
      <c r="AE11" s="3">
        <v>1.01637</v>
      </c>
      <c r="AF11" s="23" t="s">
        <v>20</v>
      </c>
      <c r="AG11" s="24">
        <v>2.5999999999999999E-3</v>
      </c>
      <c r="AH11" s="24">
        <v>1.3100000000000001E-2</v>
      </c>
      <c r="AI11" s="24">
        <v>0.87940099999999999</v>
      </c>
    </row>
    <row r="12" spans="1:35" x14ac:dyDescent="0.25">
      <c r="A12" s="67"/>
      <c r="B12" t="s">
        <v>21</v>
      </c>
      <c r="C12" s="3">
        <v>0</v>
      </c>
      <c r="D12" s="3">
        <v>1.579E-5</v>
      </c>
      <c r="E12" s="3">
        <v>1.0411010000000001</v>
      </c>
      <c r="F12" t="s">
        <v>21</v>
      </c>
      <c r="G12" s="3">
        <v>0</v>
      </c>
      <c r="H12" s="3">
        <v>1.579E-5</v>
      </c>
      <c r="I12" s="3">
        <v>1.040691</v>
      </c>
      <c r="J12" t="s">
        <v>21</v>
      </c>
      <c r="K12" s="3">
        <v>0</v>
      </c>
      <c r="L12" s="3">
        <v>1.579E-5</v>
      </c>
      <c r="M12" s="3">
        <v>1.0456080000000001</v>
      </c>
      <c r="N12" s="24" t="s">
        <v>21</v>
      </c>
      <c r="O12" s="24">
        <v>1.29E-2</v>
      </c>
      <c r="P12" s="24">
        <v>1.2999999999999999E-2</v>
      </c>
      <c r="Q12" s="24">
        <v>0.90649800000000003</v>
      </c>
      <c r="S12" s="67"/>
      <c r="T12" t="s">
        <v>21</v>
      </c>
      <c r="U12" s="3">
        <v>0</v>
      </c>
      <c r="V12" s="3">
        <v>6.4850000000000004E-5</v>
      </c>
      <c r="W12" s="3">
        <v>1.034572</v>
      </c>
      <c r="X12" t="s">
        <v>21</v>
      </c>
      <c r="Y12" s="3">
        <v>0</v>
      </c>
      <c r="Z12" s="3">
        <v>6.4850000000000004E-5</v>
      </c>
      <c r="AA12" s="3">
        <v>1.039312</v>
      </c>
      <c r="AB12" t="s">
        <v>21</v>
      </c>
      <c r="AC12" s="3">
        <v>0</v>
      </c>
      <c r="AD12" s="3">
        <v>6.4850000000000004E-5</v>
      </c>
      <c r="AE12" s="3">
        <v>1.028</v>
      </c>
      <c r="AF12" s="23" t="s">
        <v>21</v>
      </c>
      <c r="AG12" s="24">
        <v>1.23E-2</v>
      </c>
      <c r="AH12" s="24">
        <v>1.2800000000000001E-2</v>
      </c>
      <c r="AI12" s="24">
        <v>0.91202799999999995</v>
      </c>
    </row>
    <row r="13" spans="1:35" x14ac:dyDescent="0.25">
      <c r="A13" s="67"/>
      <c r="B13" t="s">
        <v>22</v>
      </c>
      <c r="C13" s="3">
        <v>0</v>
      </c>
      <c r="D13" s="3">
        <v>1.9219999999999999E-7</v>
      </c>
      <c r="E13" s="3">
        <v>1.0484180000000001</v>
      </c>
      <c r="F13" t="s">
        <v>22</v>
      </c>
      <c r="G13" s="3">
        <v>0</v>
      </c>
      <c r="H13" s="3">
        <v>3.1969999999999998E-7</v>
      </c>
      <c r="I13" s="3">
        <v>1.0509040000000001</v>
      </c>
      <c r="J13" t="s">
        <v>22</v>
      </c>
      <c r="K13" s="3">
        <v>0</v>
      </c>
      <c r="L13" s="3">
        <v>5.1949999999999996E-7</v>
      </c>
      <c r="M13" s="3">
        <v>1.0516490000000001</v>
      </c>
      <c r="N13" s="24" t="s">
        <v>22</v>
      </c>
      <c r="O13" s="24">
        <v>1.29E-2</v>
      </c>
      <c r="P13" s="24">
        <v>1.29E-2</v>
      </c>
      <c r="Q13" s="24">
        <v>0.91664999999999996</v>
      </c>
      <c r="S13" s="67"/>
      <c r="T13" t="s">
        <v>22</v>
      </c>
      <c r="U13" s="3">
        <v>0</v>
      </c>
      <c r="V13" s="3">
        <v>4.8799999999999999E-6</v>
      </c>
      <c r="W13" s="3">
        <v>1.014837</v>
      </c>
      <c r="X13" t="s">
        <v>22</v>
      </c>
      <c r="Y13" s="3">
        <v>0</v>
      </c>
      <c r="Z13" s="3">
        <v>4.8799999999999999E-6</v>
      </c>
      <c r="AA13" s="3">
        <v>1.0508459999999999</v>
      </c>
      <c r="AB13" t="s">
        <v>22</v>
      </c>
      <c r="AC13" s="3">
        <v>0</v>
      </c>
      <c r="AD13" s="3">
        <v>4.8799999999999999E-6</v>
      </c>
      <c r="AE13" s="3">
        <v>1.051995</v>
      </c>
      <c r="AF13" s="23" t="s">
        <v>22</v>
      </c>
      <c r="AG13" s="24">
        <v>1.23E-2</v>
      </c>
      <c r="AH13" s="24">
        <v>1.23E-2</v>
      </c>
      <c r="AI13" s="24">
        <v>0.93034899999999998</v>
      </c>
    </row>
    <row r="14" spans="1:35" x14ac:dyDescent="0.25">
      <c r="N14" s="24"/>
      <c r="O14" s="24"/>
      <c r="P14" s="24"/>
      <c r="Q14" s="24"/>
      <c r="AF14" s="23"/>
      <c r="AG14" s="24"/>
      <c r="AH14" s="24"/>
      <c r="AI14" s="24"/>
    </row>
    <row r="15" spans="1:35" x14ac:dyDescent="0.25">
      <c r="N15" s="24"/>
      <c r="O15" s="24"/>
      <c r="P15" s="24"/>
      <c r="Q15" s="24"/>
      <c r="AF15" s="23"/>
      <c r="AG15" s="24"/>
      <c r="AH15" s="24"/>
      <c r="AI15" s="24"/>
    </row>
    <row r="16" spans="1:35" x14ac:dyDescent="0.25">
      <c r="A16" s="68" t="s">
        <v>23</v>
      </c>
      <c r="B16" s="74" t="s">
        <v>13</v>
      </c>
      <c r="C16" s="74"/>
      <c r="D16" s="74"/>
      <c r="E16" s="74"/>
      <c r="F16" s="74" t="s">
        <v>14</v>
      </c>
      <c r="G16" s="74"/>
      <c r="H16" s="74"/>
      <c r="I16" s="74"/>
      <c r="J16" s="74" t="s">
        <v>15</v>
      </c>
      <c r="K16" s="74"/>
      <c r="L16" s="74"/>
      <c r="M16" s="74"/>
      <c r="N16" s="75" t="s">
        <v>16</v>
      </c>
      <c r="O16" s="75"/>
      <c r="P16" s="75"/>
      <c r="Q16" s="75"/>
      <c r="S16" s="68" t="s">
        <v>23</v>
      </c>
      <c r="T16" s="74" t="s">
        <v>13</v>
      </c>
      <c r="U16" s="74"/>
      <c r="V16" s="74"/>
      <c r="W16" s="74"/>
      <c r="X16" s="74" t="s">
        <v>14</v>
      </c>
      <c r="Y16" s="74"/>
      <c r="Z16" s="74"/>
      <c r="AA16" s="74"/>
      <c r="AB16" s="74" t="s">
        <v>15</v>
      </c>
      <c r="AC16" s="74"/>
      <c r="AD16" s="74"/>
      <c r="AE16" s="74"/>
      <c r="AF16" s="75" t="s">
        <v>16</v>
      </c>
      <c r="AG16" s="75"/>
      <c r="AH16" s="75"/>
      <c r="AI16" s="75"/>
    </row>
    <row r="17" spans="1:35" x14ac:dyDescent="0.25">
      <c r="A17" s="6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24"/>
      <c r="O17" s="24" t="s">
        <v>17</v>
      </c>
      <c r="P17" s="24" t="s">
        <v>18</v>
      </c>
      <c r="Q17" s="24" t="s">
        <v>19</v>
      </c>
      <c r="S17" s="6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23"/>
      <c r="AG17" s="24" t="s">
        <v>17</v>
      </c>
      <c r="AH17" s="24" t="s">
        <v>18</v>
      </c>
      <c r="AI17" s="24" t="s">
        <v>19</v>
      </c>
    </row>
    <row r="18" spans="1:35" x14ac:dyDescent="0.25">
      <c r="A18" s="68"/>
      <c r="B18" t="s">
        <v>20</v>
      </c>
      <c r="C18" s="8">
        <v>0</v>
      </c>
      <c r="D18" s="8">
        <v>2.5999999999999999E-3</v>
      </c>
      <c r="E18" s="8">
        <v>1.0002470000000001</v>
      </c>
      <c r="F18" t="s">
        <v>20</v>
      </c>
      <c r="G18" s="8">
        <v>0</v>
      </c>
      <c r="H18" s="8">
        <v>2.5999999999999999E-3</v>
      </c>
      <c r="I18" s="8">
        <v>0.97369300000000003</v>
      </c>
      <c r="J18" t="s">
        <v>20</v>
      </c>
      <c r="K18" s="8">
        <v>0</v>
      </c>
      <c r="L18" s="8">
        <v>2.5999999999999999E-3</v>
      </c>
      <c r="M18" s="8">
        <v>0.98166600000000004</v>
      </c>
      <c r="N18" s="24" t="s">
        <v>20</v>
      </c>
      <c r="O18" s="24">
        <v>2.5999999999999999E-3</v>
      </c>
      <c r="P18" s="24">
        <v>1.3100000000000001E-2</v>
      </c>
      <c r="Q18" s="24">
        <v>0.84557199999999999</v>
      </c>
      <c r="S18" s="68"/>
      <c r="T18" t="s">
        <v>20</v>
      </c>
      <c r="U18" s="8">
        <v>0</v>
      </c>
      <c r="V18" s="8">
        <v>2.5999999999999999E-3</v>
      </c>
      <c r="W18" s="22">
        <v>0.99745700000000004</v>
      </c>
      <c r="X18" t="s">
        <v>20</v>
      </c>
      <c r="Y18" s="8">
        <v>0</v>
      </c>
      <c r="Z18" s="8">
        <v>2.5999999999999999E-3</v>
      </c>
      <c r="AA18" s="22">
        <v>0.987035</v>
      </c>
      <c r="AB18" t="s">
        <v>20</v>
      </c>
      <c r="AC18" s="8">
        <v>0</v>
      </c>
      <c r="AD18" s="8">
        <v>2.5999999999999999E-3</v>
      </c>
      <c r="AE18" s="22">
        <v>0.978742</v>
      </c>
      <c r="AF18" s="23" t="s">
        <v>20</v>
      </c>
      <c r="AG18" s="24">
        <v>2.5999999999999999E-3</v>
      </c>
      <c r="AH18" s="24">
        <v>1.3100000000000001E-2</v>
      </c>
      <c r="AI18" s="24">
        <v>0.86358299999999999</v>
      </c>
    </row>
    <row r="19" spans="1:35" x14ac:dyDescent="0.25">
      <c r="A19" s="68"/>
      <c r="B19" t="s">
        <v>21</v>
      </c>
      <c r="C19" s="8">
        <v>0</v>
      </c>
      <c r="D19" s="8">
        <v>1.579E-5</v>
      </c>
      <c r="E19" s="8">
        <v>0.99326599999999998</v>
      </c>
      <c r="F19" t="s">
        <v>21</v>
      </c>
      <c r="G19" s="8">
        <v>0</v>
      </c>
      <c r="H19" s="8">
        <v>1.579E-5</v>
      </c>
      <c r="I19" s="8">
        <v>1.006114</v>
      </c>
      <c r="J19" t="s">
        <v>21</v>
      </c>
      <c r="K19" s="8">
        <v>0</v>
      </c>
      <c r="L19" s="8">
        <v>1.579E-5</v>
      </c>
      <c r="M19" s="8">
        <v>0.98799800000000004</v>
      </c>
      <c r="N19" s="24" t="s">
        <v>21</v>
      </c>
      <c r="O19" s="24">
        <v>1.29E-2</v>
      </c>
      <c r="P19" s="24">
        <v>1.2999999999999999E-2</v>
      </c>
      <c r="Q19" s="24">
        <v>0.86219900000000005</v>
      </c>
      <c r="S19" s="68"/>
      <c r="T19" t="s">
        <v>21</v>
      </c>
      <c r="U19" s="8">
        <v>0</v>
      </c>
      <c r="V19" s="8">
        <v>6.4850000000000004E-5</v>
      </c>
      <c r="W19" s="22">
        <v>1.0016929999999999</v>
      </c>
      <c r="X19" t="s">
        <v>21</v>
      </c>
      <c r="Y19" s="8">
        <v>0</v>
      </c>
      <c r="Z19" s="8">
        <v>6.4850000000000004E-5</v>
      </c>
      <c r="AA19" s="22">
        <v>0.98765599999999998</v>
      </c>
      <c r="AB19" t="s">
        <v>21</v>
      </c>
      <c r="AC19" s="8">
        <v>0</v>
      </c>
      <c r="AD19" s="8">
        <v>6.4850000000000004E-5</v>
      </c>
      <c r="AE19" s="22">
        <v>1.0082709999999999</v>
      </c>
      <c r="AF19" s="23" t="s">
        <v>21</v>
      </c>
      <c r="AG19" s="24">
        <v>1.23E-2</v>
      </c>
      <c r="AH19" s="24">
        <v>1.2800000000000001E-2</v>
      </c>
      <c r="AI19" s="24">
        <v>0.87743599999999999</v>
      </c>
    </row>
    <row r="20" spans="1:35" x14ac:dyDescent="0.25">
      <c r="A20" s="68"/>
      <c r="B20" t="s">
        <v>22</v>
      </c>
      <c r="C20" s="8">
        <v>0</v>
      </c>
      <c r="D20" s="8">
        <v>1.9219999999999999E-7</v>
      </c>
      <c r="E20" s="8">
        <v>1.007987</v>
      </c>
      <c r="F20" t="s">
        <v>22</v>
      </c>
      <c r="G20" s="8">
        <v>0</v>
      </c>
      <c r="H20" s="8">
        <v>1.9219999999999999E-7</v>
      </c>
      <c r="I20" s="8">
        <v>1.0072430000000001</v>
      </c>
      <c r="J20" t="s">
        <v>22</v>
      </c>
      <c r="K20" s="8">
        <v>0</v>
      </c>
      <c r="L20" s="8">
        <v>1.9219999999999999E-7</v>
      </c>
      <c r="M20" s="8">
        <v>0.99617100000000003</v>
      </c>
      <c r="N20" s="24" t="s">
        <v>22</v>
      </c>
      <c r="O20" s="24">
        <v>1.29E-2</v>
      </c>
      <c r="P20" s="24">
        <v>1.29E-2</v>
      </c>
      <c r="Q20" s="24">
        <v>0.94253100000000001</v>
      </c>
      <c r="S20" s="68"/>
      <c r="T20" t="s">
        <v>22</v>
      </c>
      <c r="U20" s="8">
        <v>0</v>
      </c>
      <c r="V20" s="8">
        <v>4.8799999999999999E-6</v>
      </c>
      <c r="W20" s="22">
        <v>1.0492669999999999</v>
      </c>
      <c r="X20" t="s">
        <v>22</v>
      </c>
      <c r="Y20" s="8">
        <v>0</v>
      </c>
      <c r="Z20" s="8">
        <v>4.8799999999999999E-6</v>
      </c>
      <c r="AA20" s="22">
        <v>1.0133319999999999</v>
      </c>
      <c r="AB20" t="s">
        <v>22</v>
      </c>
      <c r="AC20" s="8">
        <v>0</v>
      </c>
      <c r="AD20" s="8">
        <v>4.8799999999999999E-6</v>
      </c>
      <c r="AE20" s="22">
        <v>1.026848</v>
      </c>
      <c r="AF20" s="23" t="s">
        <v>22</v>
      </c>
      <c r="AG20" s="24">
        <v>1.23E-2</v>
      </c>
      <c r="AH20" s="24">
        <v>1.23E-2</v>
      </c>
      <c r="AI20" s="24">
        <v>0.93376499999999996</v>
      </c>
    </row>
    <row r="21" spans="1:35" x14ac:dyDescent="0.25">
      <c r="N21" s="24"/>
      <c r="O21" s="24"/>
      <c r="P21" s="24"/>
      <c r="Q21" s="24"/>
      <c r="AF21" s="23"/>
      <c r="AG21" s="24"/>
      <c r="AH21" s="24"/>
      <c r="AI21" s="24"/>
    </row>
    <row r="22" spans="1:35" x14ac:dyDescent="0.25">
      <c r="N22" s="24"/>
      <c r="O22" s="24"/>
      <c r="P22" s="24"/>
      <c r="Q22" s="24"/>
      <c r="AF22" s="23"/>
      <c r="AG22" s="24"/>
      <c r="AH22" s="24"/>
      <c r="AI22" s="24"/>
    </row>
    <row r="23" spans="1:35" x14ac:dyDescent="0.25">
      <c r="A23" s="69" t="s">
        <v>24</v>
      </c>
      <c r="B23" s="74" t="s">
        <v>13</v>
      </c>
      <c r="C23" s="74"/>
      <c r="D23" s="74"/>
      <c r="E23" s="74"/>
      <c r="F23" s="74" t="s">
        <v>14</v>
      </c>
      <c r="G23" s="74"/>
      <c r="H23" s="74"/>
      <c r="I23" s="74"/>
      <c r="J23" s="74" t="s">
        <v>15</v>
      </c>
      <c r="K23" s="74"/>
      <c r="L23" s="74"/>
      <c r="M23" s="74"/>
      <c r="N23" s="75" t="s">
        <v>16</v>
      </c>
      <c r="O23" s="75"/>
      <c r="P23" s="75"/>
      <c r="Q23" s="75"/>
      <c r="S23" s="69" t="s">
        <v>24</v>
      </c>
      <c r="T23" s="74" t="s">
        <v>13</v>
      </c>
      <c r="U23" s="74"/>
      <c r="V23" s="74"/>
      <c r="W23" s="74"/>
      <c r="X23" s="74" t="s">
        <v>14</v>
      </c>
      <c r="Y23" s="74"/>
      <c r="Z23" s="74"/>
      <c r="AA23" s="74"/>
      <c r="AB23" s="74" t="s">
        <v>15</v>
      </c>
      <c r="AC23" s="74"/>
      <c r="AD23" s="74"/>
      <c r="AE23" s="74"/>
      <c r="AF23" s="75" t="s">
        <v>16</v>
      </c>
      <c r="AG23" s="75"/>
      <c r="AH23" s="75"/>
      <c r="AI23" s="75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4" t="s">
        <v>25</v>
      </c>
      <c r="G24" s="74"/>
      <c r="H24" s="74"/>
      <c r="I24" t="s">
        <v>19</v>
      </c>
      <c r="J24" s="74" t="s">
        <v>25</v>
      </c>
      <c r="K24" s="74"/>
      <c r="L24" s="74"/>
      <c r="M24" t="s">
        <v>19</v>
      </c>
      <c r="N24" s="75" t="s">
        <v>25</v>
      </c>
      <c r="O24" s="75"/>
      <c r="P24" s="75"/>
      <c r="Q24" s="24" t="s">
        <v>19</v>
      </c>
      <c r="S24" s="69"/>
      <c r="T24" s="74" t="s">
        <v>25</v>
      </c>
      <c r="U24" s="74"/>
      <c r="V24" s="74"/>
      <c r="W24" t="s">
        <v>19</v>
      </c>
      <c r="X24" s="74" t="s">
        <v>25</v>
      </c>
      <c r="Y24" s="74"/>
      <c r="Z24" s="74"/>
      <c r="AA24" t="s">
        <v>19</v>
      </c>
      <c r="AB24" s="74" t="s">
        <v>25</v>
      </c>
      <c r="AC24" s="74"/>
      <c r="AD24" s="74"/>
      <c r="AE24" t="s">
        <v>19</v>
      </c>
      <c r="AF24" s="75" t="s">
        <v>25</v>
      </c>
      <c r="AG24" s="75"/>
      <c r="AH24" s="75"/>
      <c r="AI24" s="24" t="s">
        <v>19</v>
      </c>
    </row>
    <row r="25" spans="1:35" x14ac:dyDescent="0.25">
      <c r="A25" s="69"/>
      <c r="B25" s="74">
        <v>0</v>
      </c>
      <c r="C25" s="74"/>
      <c r="D25" s="74"/>
      <c r="E25" s="6">
        <v>1.361807</v>
      </c>
      <c r="F25" s="74">
        <v>0</v>
      </c>
      <c r="G25" s="74"/>
      <c r="H25" s="74"/>
      <c r="I25" s="6">
        <v>1.3467100000000001</v>
      </c>
      <c r="J25" s="74">
        <v>0</v>
      </c>
      <c r="K25" s="74"/>
      <c r="L25" s="74"/>
      <c r="M25" s="6">
        <v>1.3467640000000001</v>
      </c>
      <c r="N25" s="75">
        <v>1.29E-2</v>
      </c>
      <c r="O25" s="75"/>
      <c r="P25" s="75"/>
      <c r="Q25" s="24">
        <v>1.658369</v>
      </c>
      <c r="S25" s="69"/>
      <c r="T25" s="12">
        <v>1.9999999999999999E-7</v>
      </c>
      <c r="U25" s="5"/>
      <c r="V25" s="5"/>
      <c r="W25" s="9">
        <v>1.36083</v>
      </c>
      <c r="X25" s="12">
        <v>3.9999999999999998E-7</v>
      </c>
      <c r="Y25" s="5"/>
      <c r="Z25" s="5"/>
      <c r="AA25" s="9">
        <v>1.407422</v>
      </c>
      <c r="AB25" s="12">
        <v>3.9999999999999998E-7</v>
      </c>
      <c r="AC25" s="5"/>
      <c r="AD25" s="5"/>
      <c r="AE25" s="9">
        <v>1.404352</v>
      </c>
      <c r="AF25" s="23">
        <v>1.23E-2</v>
      </c>
      <c r="AG25" s="25"/>
      <c r="AH25" s="25"/>
      <c r="AI25" s="24">
        <v>1.6517269999999999</v>
      </c>
    </row>
    <row r="26" spans="1:35" x14ac:dyDescent="0.25">
      <c r="N26" s="24"/>
      <c r="O26" s="24"/>
      <c r="P26" s="24"/>
      <c r="Q26" s="24"/>
      <c r="AF26" s="23"/>
      <c r="AG26" s="24"/>
      <c r="AH26" s="24"/>
      <c r="AI26" s="2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5"/>
      <c r="O27" s="25"/>
      <c r="P27" s="25"/>
      <c r="Q27" s="25"/>
      <c r="R27" s="7"/>
      <c r="S27" s="7"/>
      <c r="T27" s="7"/>
      <c r="AF27" s="23"/>
      <c r="AG27" s="24"/>
      <c r="AH27" s="24"/>
      <c r="AI27" s="24"/>
    </row>
    <row r="28" spans="1:35" x14ac:dyDescent="0.25">
      <c r="A28" s="1" t="s">
        <v>26</v>
      </c>
      <c r="N28" s="24"/>
      <c r="O28" s="24"/>
      <c r="P28" s="24"/>
      <c r="Q28" s="24"/>
      <c r="S28" s="1" t="s">
        <v>27</v>
      </c>
      <c r="AF28" s="23"/>
      <c r="AG28" s="24"/>
      <c r="AH28" s="24"/>
      <c r="AI28" s="2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5" t="s">
        <v>11</v>
      </c>
      <c r="O29" s="75"/>
      <c r="P29" s="75"/>
      <c r="Q29" s="75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5" t="s">
        <v>11</v>
      </c>
      <c r="AG29" s="75"/>
      <c r="AH29" s="75"/>
      <c r="AI29" s="75"/>
    </row>
    <row r="30" spans="1:35" x14ac:dyDescent="0.25">
      <c r="A30" s="67" t="s">
        <v>12</v>
      </c>
      <c r="B30" s="74" t="s">
        <v>13</v>
      </c>
      <c r="C30" s="74"/>
      <c r="D30" s="74"/>
      <c r="E30" s="74"/>
      <c r="F30" s="74" t="s">
        <v>14</v>
      </c>
      <c r="G30" s="74"/>
      <c r="H30" s="74"/>
      <c r="I30" s="74"/>
      <c r="J30" s="74" t="s">
        <v>15</v>
      </c>
      <c r="K30" s="74"/>
      <c r="L30" s="74"/>
      <c r="M30" s="74"/>
      <c r="N30" s="75" t="s">
        <v>16</v>
      </c>
      <c r="O30" s="75"/>
      <c r="P30" s="75"/>
      <c r="Q30" s="75"/>
      <c r="S30" s="67" t="s">
        <v>12</v>
      </c>
      <c r="T30" s="74" t="s">
        <v>28</v>
      </c>
      <c r="U30" s="74"/>
      <c r="V30" s="74"/>
      <c r="W30" s="74"/>
      <c r="X30" s="74" t="s">
        <v>29</v>
      </c>
      <c r="Y30" s="74"/>
      <c r="Z30" s="74"/>
      <c r="AA30" s="74"/>
      <c r="AB30" s="74" t="s">
        <v>30</v>
      </c>
      <c r="AC30" s="74"/>
      <c r="AD30" s="74"/>
      <c r="AE30" s="74"/>
      <c r="AF30" s="75" t="s">
        <v>16</v>
      </c>
      <c r="AG30" s="75"/>
      <c r="AH30" s="75"/>
      <c r="AI30" s="75"/>
    </row>
    <row r="31" spans="1:35" x14ac:dyDescent="0.25">
      <c r="A31" s="6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24"/>
      <c r="O31" s="24" t="s">
        <v>17</v>
      </c>
      <c r="P31" s="24" t="s">
        <v>18</v>
      </c>
      <c r="Q31" s="24" t="s">
        <v>19</v>
      </c>
      <c r="S31" s="6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23"/>
      <c r="AG31" s="24" t="s">
        <v>17</v>
      </c>
      <c r="AH31" s="24" t="s">
        <v>18</v>
      </c>
      <c r="AI31" s="24" t="s">
        <v>19</v>
      </c>
    </row>
    <row r="32" spans="1:35" x14ac:dyDescent="0.25">
      <c r="A32" s="67"/>
      <c r="B32" t="s">
        <v>20</v>
      </c>
      <c r="C32" s="3">
        <v>0</v>
      </c>
      <c r="D32" s="3">
        <v>2.5999999999999999E-3</v>
      </c>
      <c r="E32" s="3">
        <v>1.0179339999999999</v>
      </c>
      <c r="F32" t="s">
        <v>20</v>
      </c>
      <c r="G32" s="3">
        <v>0</v>
      </c>
      <c r="H32" s="3">
        <v>2.5999999999999999E-3</v>
      </c>
      <c r="I32" s="3">
        <v>1.014346</v>
      </c>
      <c r="J32" t="s">
        <v>20</v>
      </c>
      <c r="K32" s="3">
        <v>0</v>
      </c>
      <c r="L32" s="3">
        <v>2.5999999999999999E-3</v>
      </c>
      <c r="M32" s="3">
        <v>1.015865</v>
      </c>
      <c r="N32" s="24" t="s">
        <v>20</v>
      </c>
      <c r="O32" s="24">
        <v>2.5999999999999999E-3</v>
      </c>
      <c r="P32" s="24">
        <v>1.3100000000000001E-2</v>
      </c>
      <c r="Q32" s="24">
        <v>0.89790599999999998</v>
      </c>
      <c r="S32" s="67"/>
      <c r="T32" t="s">
        <v>20</v>
      </c>
      <c r="U32" s="3">
        <v>0</v>
      </c>
      <c r="V32" s="3">
        <v>2.5999999999999999E-3</v>
      </c>
      <c r="W32" s="3">
        <v>1.0302469999999999</v>
      </c>
      <c r="X32" t="s">
        <v>20</v>
      </c>
      <c r="Y32" s="3">
        <v>0</v>
      </c>
      <c r="Z32" s="3">
        <v>2.5999999999999999E-3</v>
      </c>
      <c r="AA32" s="3">
        <v>1.0286770000000001</v>
      </c>
      <c r="AB32" t="s">
        <v>20</v>
      </c>
      <c r="AC32" s="3">
        <v>0</v>
      </c>
      <c r="AD32" s="3">
        <v>2.5999999999999999E-3</v>
      </c>
      <c r="AE32" s="3">
        <v>1.036637</v>
      </c>
      <c r="AF32" s="23" t="s">
        <v>20</v>
      </c>
      <c r="AG32" s="24">
        <v>2.5999999999999999E-3</v>
      </c>
      <c r="AH32" s="24">
        <v>1.3100000000000001E-2</v>
      </c>
      <c r="AI32" s="24">
        <v>0.89291900000000002</v>
      </c>
    </row>
    <row r="33" spans="1:35" x14ac:dyDescent="0.25">
      <c r="A33" s="67"/>
      <c r="B33" t="s">
        <v>21</v>
      </c>
      <c r="C33" s="3">
        <v>0</v>
      </c>
      <c r="D33" s="3">
        <v>1.964E-4</v>
      </c>
      <c r="E33" s="3">
        <v>1.0414639999999999</v>
      </c>
      <c r="F33" t="s">
        <v>21</v>
      </c>
      <c r="G33" s="3">
        <v>0</v>
      </c>
      <c r="H33" s="3">
        <v>1.964E-4</v>
      </c>
      <c r="I33" s="3">
        <v>1.0331779999999999</v>
      </c>
      <c r="J33" t="s">
        <v>21</v>
      </c>
      <c r="K33" s="3">
        <v>0</v>
      </c>
      <c r="L33" s="3">
        <v>1.964E-4</v>
      </c>
      <c r="M33" s="3">
        <v>1.0548519999999999</v>
      </c>
      <c r="N33" s="24" t="s">
        <v>21</v>
      </c>
      <c r="O33" s="24">
        <v>1.0500000000000001E-2</v>
      </c>
      <c r="P33" s="24">
        <v>1.2200000000000001E-2</v>
      </c>
      <c r="Q33" s="24">
        <v>0.91591500000000003</v>
      </c>
      <c r="S33" s="67"/>
      <c r="T33" t="s">
        <v>21</v>
      </c>
      <c r="U33" s="3">
        <v>0</v>
      </c>
      <c r="V33" s="3">
        <v>5.0279999999999997E-4</v>
      </c>
      <c r="W33" s="3">
        <v>1.0472170000000001</v>
      </c>
      <c r="X33" t="s">
        <v>21</v>
      </c>
      <c r="Y33" s="3">
        <v>0</v>
      </c>
      <c r="Z33" s="3">
        <v>5.0279999999999997E-4</v>
      </c>
      <c r="AA33" s="3">
        <v>1.0474650000000001</v>
      </c>
      <c r="AB33" t="s">
        <v>21</v>
      </c>
      <c r="AC33" s="3">
        <v>0</v>
      </c>
      <c r="AD33" s="3">
        <v>5.0279999999999997E-4</v>
      </c>
      <c r="AE33" s="3">
        <v>1.0524849999999999</v>
      </c>
      <c r="AF33" s="23" t="s">
        <v>21</v>
      </c>
      <c r="AG33" s="24">
        <v>6.4000000000000003E-3</v>
      </c>
      <c r="AH33" s="24">
        <v>1.0800000000000001E-2</v>
      </c>
      <c r="AI33" s="24">
        <v>0.91790000000000005</v>
      </c>
    </row>
    <row r="34" spans="1:35" x14ac:dyDescent="0.25">
      <c r="A34" s="67"/>
      <c r="B34" t="s">
        <v>22</v>
      </c>
      <c r="C34" s="3">
        <v>0</v>
      </c>
      <c r="D34" s="3">
        <v>4.0899999999999998E-5</v>
      </c>
      <c r="E34" s="3">
        <v>1.045445</v>
      </c>
      <c r="F34" t="s">
        <v>22</v>
      </c>
      <c r="G34" s="3">
        <v>0</v>
      </c>
      <c r="H34" s="3">
        <v>4.0899999999999998E-5</v>
      </c>
      <c r="I34" s="3">
        <v>1.0466059999999999</v>
      </c>
      <c r="J34" t="s">
        <v>22</v>
      </c>
      <c r="K34" s="3">
        <v>0</v>
      </c>
      <c r="L34" s="3">
        <v>4.0899999999999998E-5</v>
      </c>
      <c r="M34" s="3">
        <v>1.058047</v>
      </c>
      <c r="N34" s="24" t="s">
        <v>22</v>
      </c>
      <c r="O34" s="24">
        <v>1.09E-2</v>
      </c>
      <c r="P34" s="24">
        <v>1.1299999999999999E-2</v>
      </c>
      <c r="Q34" s="24">
        <v>0.92364100000000005</v>
      </c>
      <c r="S34" s="67"/>
      <c r="T34" t="s">
        <v>22</v>
      </c>
      <c r="U34" s="3">
        <v>0</v>
      </c>
      <c r="V34" s="3">
        <v>2.0460000000000001E-4</v>
      </c>
      <c r="W34" s="3">
        <v>1.069834</v>
      </c>
      <c r="X34" t="s">
        <v>22</v>
      </c>
      <c r="Y34" s="3">
        <v>0</v>
      </c>
      <c r="Z34" s="3">
        <v>2.0460000000000001E-4</v>
      </c>
      <c r="AA34" s="3">
        <v>1.0523830000000001</v>
      </c>
      <c r="AB34" t="s">
        <v>22</v>
      </c>
      <c r="AC34" s="3">
        <v>0</v>
      </c>
      <c r="AD34" s="3">
        <v>2.0460000000000001E-4</v>
      </c>
      <c r="AE34" s="3">
        <v>1.0398540000000001</v>
      </c>
      <c r="AF34" s="23" t="s">
        <v>22</v>
      </c>
      <c r="AG34" s="24">
        <v>8.2000000000000007E-3</v>
      </c>
      <c r="AH34" s="24">
        <v>9.4999999999999998E-3</v>
      </c>
      <c r="AI34" s="24">
        <v>0.92244400000000004</v>
      </c>
    </row>
    <row r="35" spans="1:35" x14ac:dyDescent="0.25">
      <c r="N35" s="24"/>
      <c r="O35" s="24"/>
      <c r="P35" s="24"/>
      <c r="Q35" s="24"/>
      <c r="AF35" s="23"/>
      <c r="AG35" s="24"/>
      <c r="AH35" s="24"/>
      <c r="AI35" s="24"/>
    </row>
    <row r="36" spans="1:35" x14ac:dyDescent="0.25">
      <c r="N36" s="24"/>
      <c r="O36" s="24"/>
      <c r="P36" s="24"/>
      <c r="Q36" s="24"/>
      <c r="AF36" s="23"/>
      <c r="AG36" s="24"/>
      <c r="AH36" s="24"/>
      <c r="AI36" s="24"/>
    </row>
    <row r="37" spans="1:35" x14ac:dyDescent="0.25">
      <c r="A37" s="68" t="s">
        <v>23</v>
      </c>
      <c r="B37" s="74" t="s">
        <v>13</v>
      </c>
      <c r="C37" s="74"/>
      <c r="D37" s="74"/>
      <c r="E37" s="74"/>
      <c r="F37" s="74" t="s">
        <v>14</v>
      </c>
      <c r="G37" s="74"/>
      <c r="H37" s="74"/>
      <c r="I37" s="74"/>
      <c r="J37" s="74" t="s">
        <v>15</v>
      </c>
      <c r="K37" s="74"/>
      <c r="L37" s="74"/>
      <c r="M37" s="74"/>
      <c r="N37" s="75" t="s">
        <v>16</v>
      </c>
      <c r="O37" s="75"/>
      <c r="P37" s="75"/>
      <c r="Q37" s="75"/>
      <c r="S37" s="68" t="s">
        <v>23</v>
      </c>
      <c r="T37" s="74" t="s">
        <v>28</v>
      </c>
      <c r="U37" s="74"/>
      <c r="V37" s="74"/>
      <c r="W37" s="74"/>
      <c r="X37" s="74" t="s">
        <v>29</v>
      </c>
      <c r="Y37" s="74"/>
      <c r="Z37" s="74"/>
      <c r="AA37" s="74"/>
      <c r="AB37" s="74" t="s">
        <v>30</v>
      </c>
      <c r="AC37" s="74"/>
      <c r="AD37" s="74"/>
      <c r="AE37" s="74"/>
      <c r="AF37" s="75" t="s">
        <v>16</v>
      </c>
      <c r="AG37" s="75"/>
      <c r="AH37" s="75"/>
      <c r="AI37" s="75"/>
    </row>
    <row r="38" spans="1:35" x14ac:dyDescent="0.25">
      <c r="A38" s="6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24"/>
      <c r="O38" s="24" t="s">
        <v>17</v>
      </c>
      <c r="P38" s="24" t="s">
        <v>18</v>
      </c>
      <c r="Q38" s="24" t="s">
        <v>19</v>
      </c>
      <c r="S38" s="6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23"/>
      <c r="AG38" s="24" t="s">
        <v>17</v>
      </c>
      <c r="AH38" s="24" t="s">
        <v>18</v>
      </c>
      <c r="AI38" s="24" t="s">
        <v>19</v>
      </c>
    </row>
    <row r="39" spans="1:35" x14ac:dyDescent="0.25">
      <c r="A39" s="68"/>
      <c r="B39" t="s">
        <v>20</v>
      </c>
      <c r="C39" s="8">
        <v>0</v>
      </c>
      <c r="D39" s="8">
        <v>2.5999999999999999E-3</v>
      </c>
      <c r="E39" s="8">
        <v>0.979298</v>
      </c>
      <c r="F39" t="s">
        <v>20</v>
      </c>
      <c r="G39" s="8">
        <v>0</v>
      </c>
      <c r="H39" s="8">
        <v>2.5999999999999999E-3</v>
      </c>
      <c r="I39" s="8">
        <v>0.97899800000000003</v>
      </c>
      <c r="J39" t="s">
        <v>20</v>
      </c>
      <c r="K39" s="8">
        <v>0</v>
      </c>
      <c r="L39" s="8">
        <v>2.5999999999999999E-3</v>
      </c>
      <c r="M39" s="8">
        <v>0.97811099999999995</v>
      </c>
      <c r="N39" s="24" t="s">
        <v>20</v>
      </c>
      <c r="O39" s="24">
        <v>2.5999999999999999E-3</v>
      </c>
      <c r="P39" s="24">
        <v>1.3100000000000001E-2</v>
      </c>
      <c r="Q39" s="24">
        <v>0.86556500000000003</v>
      </c>
      <c r="R39" s="17"/>
      <c r="S39" s="68"/>
      <c r="T39" t="s">
        <v>20</v>
      </c>
      <c r="U39" s="8">
        <v>0</v>
      </c>
      <c r="V39" s="8">
        <v>2.5999999999999999E-3</v>
      </c>
      <c r="W39" s="8">
        <v>0.99552300000000005</v>
      </c>
      <c r="X39" t="s">
        <v>20</v>
      </c>
      <c r="Y39" s="8">
        <v>0</v>
      </c>
      <c r="Z39" s="8">
        <v>2.5999999999999999E-3</v>
      </c>
      <c r="AA39" s="8">
        <v>0.99795400000000001</v>
      </c>
      <c r="AB39" t="s">
        <v>20</v>
      </c>
      <c r="AC39" s="8">
        <v>0</v>
      </c>
      <c r="AD39" s="8">
        <v>2.5999999999999999E-3</v>
      </c>
      <c r="AE39" s="8">
        <v>0.98652099999999998</v>
      </c>
      <c r="AF39" s="23" t="s">
        <v>20</v>
      </c>
      <c r="AG39" s="24">
        <v>2.5999999999999999E-3</v>
      </c>
      <c r="AH39" s="24">
        <v>1.3100000000000001E-2</v>
      </c>
      <c r="AI39" s="24">
        <v>0.89820299999999997</v>
      </c>
    </row>
    <row r="40" spans="1:35" x14ac:dyDescent="0.25">
      <c r="A40" s="68"/>
      <c r="B40" t="s">
        <v>21</v>
      </c>
      <c r="C40" s="8">
        <v>0</v>
      </c>
      <c r="D40" s="8">
        <v>1.964E-4</v>
      </c>
      <c r="E40" s="8">
        <v>0.98937600000000003</v>
      </c>
      <c r="F40" t="s">
        <v>21</v>
      </c>
      <c r="G40" s="8">
        <v>0</v>
      </c>
      <c r="H40" s="8">
        <v>1.964E-4</v>
      </c>
      <c r="I40" s="8">
        <v>1.0033589999999999</v>
      </c>
      <c r="J40" t="s">
        <v>21</v>
      </c>
      <c r="K40" s="8">
        <v>0</v>
      </c>
      <c r="L40" s="8">
        <v>1.964E-4</v>
      </c>
      <c r="M40" s="8">
        <v>0.99641500000000005</v>
      </c>
      <c r="N40" s="24" t="s">
        <v>21</v>
      </c>
      <c r="O40" s="24">
        <v>1.0500000000000001E-2</v>
      </c>
      <c r="P40" s="24">
        <v>1.2200000000000001E-2</v>
      </c>
      <c r="Q40" s="24">
        <v>0.87607900000000005</v>
      </c>
      <c r="S40" s="68"/>
      <c r="T40" t="s">
        <v>21</v>
      </c>
      <c r="U40" s="8">
        <v>0</v>
      </c>
      <c r="V40" s="8">
        <v>5.0279999999999997E-4</v>
      </c>
      <c r="W40" s="8">
        <v>1.0006170000000001</v>
      </c>
      <c r="X40" t="s">
        <v>21</v>
      </c>
      <c r="Y40" s="8">
        <v>0</v>
      </c>
      <c r="Z40" s="8">
        <v>5.0279999999999997E-4</v>
      </c>
      <c r="AA40" s="8">
        <v>1.0013810000000001</v>
      </c>
      <c r="AB40" t="s">
        <v>21</v>
      </c>
      <c r="AC40" s="8">
        <v>0</v>
      </c>
      <c r="AD40" s="8">
        <v>5.0279999999999997E-4</v>
      </c>
      <c r="AE40" s="8">
        <v>0.99240300000000004</v>
      </c>
      <c r="AF40" s="23" t="s">
        <v>21</v>
      </c>
      <c r="AG40" s="24">
        <v>6.6E-3</v>
      </c>
      <c r="AH40" s="24">
        <v>1.0699999999999999E-2</v>
      </c>
      <c r="AI40" s="24">
        <v>0.88311200000000001</v>
      </c>
    </row>
    <row r="41" spans="1:35" x14ac:dyDescent="0.25">
      <c r="A41" s="68"/>
      <c r="B41" t="s">
        <v>22</v>
      </c>
      <c r="C41" s="8">
        <v>0</v>
      </c>
      <c r="D41" s="8">
        <v>4.0899999999999998E-5</v>
      </c>
      <c r="E41" s="8">
        <v>1.0039549999999999</v>
      </c>
      <c r="F41" t="s">
        <v>22</v>
      </c>
      <c r="G41" s="8">
        <v>0</v>
      </c>
      <c r="H41" s="8">
        <v>4.0899999999999998E-5</v>
      </c>
      <c r="I41" s="8">
        <v>1.004367</v>
      </c>
      <c r="J41" t="s">
        <v>22</v>
      </c>
      <c r="K41" s="8">
        <v>0</v>
      </c>
      <c r="L41" s="8">
        <v>4.0899999999999998E-5</v>
      </c>
      <c r="M41" s="8">
        <v>1.0119899999999999</v>
      </c>
      <c r="N41" s="24" t="s">
        <v>22</v>
      </c>
      <c r="O41" s="24">
        <v>1.09E-2</v>
      </c>
      <c r="P41" s="24">
        <v>1.1299999999999999E-2</v>
      </c>
      <c r="Q41" s="24">
        <v>0.94305899999999998</v>
      </c>
      <c r="S41" s="68"/>
      <c r="T41" t="s">
        <v>22</v>
      </c>
      <c r="U41" s="8">
        <v>0</v>
      </c>
      <c r="V41" s="8">
        <v>2.0460000000000001E-4</v>
      </c>
      <c r="W41" s="8">
        <v>1.017093</v>
      </c>
      <c r="X41" t="s">
        <v>22</v>
      </c>
      <c r="Y41" s="8">
        <v>0</v>
      </c>
      <c r="Z41" s="8">
        <v>2.0460000000000001E-4</v>
      </c>
      <c r="AA41" s="8">
        <v>1.0063200000000001</v>
      </c>
      <c r="AB41" t="s">
        <v>22</v>
      </c>
      <c r="AC41" s="8">
        <v>0</v>
      </c>
      <c r="AD41" s="8">
        <v>2.0460000000000001E-4</v>
      </c>
      <c r="AE41" s="8">
        <v>1.0045280000000001</v>
      </c>
      <c r="AF41" s="23" t="s">
        <v>22</v>
      </c>
      <c r="AG41" s="24">
        <v>8.2000000000000007E-3</v>
      </c>
      <c r="AH41" s="24">
        <v>9.4999999999999998E-3</v>
      </c>
      <c r="AI41" s="24">
        <v>0.95972000000000002</v>
      </c>
    </row>
    <row r="42" spans="1:35" x14ac:dyDescent="0.25">
      <c r="N42" s="24"/>
      <c r="O42" s="24"/>
      <c r="P42" s="24"/>
      <c r="Q42" s="24"/>
      <c r="AF42" s="23"/>
      <c r="AG42" s="24"/>
      <c r="AH42" s="24"/>
      <c r="AI42" s="24"/>
    </row>
    <row r="43" spans="1:35" x14ac:dyDescent="0.25">
      <c r="N43" s="24"/>
      <c r="O43" s="24"/>
      <c r="P43" s="24"/>
      <c r="Q43" s="24"/>
      <c r="AF43" s="23"/>
      <c r="AG43" s="24"/>
      <c r="AH43" s="24"/>
      <c r="AI43" s="24"/>
    </row>
    <row r="44" spans="1:35" x14ac:dyDescent="0.25">
      <c r="A44" s="69" t="s">
        <v>24</v>
      </c>
      <c r="B44" s="74" t="s">
        <v>13</v>
      </c>
      <c r="C44" s="74"/>
      <c r="D44" s="74"/>
      <c r="E44" s="74"/>
      <c r="F44" s="74" t="s">
        <v>14</v>
      </c>
      <c r="G44" s="74"/>
      <c r="H44" s="74"/>
      <c r="I44" s="74"/>
      <c r="J44" s="74" t="s">
        <v>15</v>
      </c>
      <c r="K44" s="74"/>
      <c r="L44" s="74"/>
      <c r="M44" s="74"/>
      <c r="N44" s="75" t="s">
        <v>16</v>
      </c>
      <c r="O44" s="75"/>
      <c r="P44" s="75"/>
      <c r="Q44" s="75"/>
      <c r="S44" s="69" t="s">
        <v>24</v>
      </c>
      <c r="T44" s="74" t="s">
        <v>28</v>
      </c>
      <c r="U44" s="74"/>
      <c r="V44" s="74"/>
      <c r="W44" s="74"/>
      <c r="X44" s="74" t="s">
        <v>29</v>
      </c>
      <c r="Y44" s="74"/>
      <c r="Z44" s="74"/>
      <c r="AA44" s="74"/>
      <c r="AB44" s="74" t="s">
        <v>30</v>
      </c>
      <c r="AC44" s="74"/>
      <c r="AD44" s="74"/>
      <c r="AE44" s="74"/>
      <c r="AF44" s="75" t="s">
        <v>16</v>
      </c>
      <c r="AG44" s="75"/>
      <c r="AH44" s="75"/>
      <c r="AI44" s="75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4" t="s">
        <v>25</v>
      </c>
      <c r="G45" s="74"/>
      <c r="H45" s="74"/>
      <c r="I45" t="s">
        <v>19</v>
      </c>
      <c r="J45" s="74" t="s">
        <v>25</v>
      </c>
      <c r="K45" s="74"/>
      <c r="L45" s="74"/>
      <c r="M45" t="s">
        <v>19</v>
      </c>
      <c r="N45" s="75" t="s">
        <v>25</v>
      </c>
      <c r="O45" s="75"/>
      <c r="P45" s="75"/>
      <c r="Q45" s="24" t="s">
        <v>19</v>
      </c>
      <c r="S45" s="69"/>
      <c r="T45" s="74" t="s">
        <v>25</v>
      </c>
      <c r="U45" s="74"/>
      <c r="V45" s="74"/>
      <c r="W45" t="s">
        <v>19</v>
      </c>
      <c r="X45" s="74" t="s">
        <v>25</v>
      </c>
      <c r="Y45" s="74"/>
      <c r="Z45" s="74"/>
      <c r="AA45" t="s">
        <v>19</v>
      </c>
      <c r="AB45" s="74" t="s">
        <v>25</v>
      </c>
      <c r="AC45" s="74"/>
      <c r="AD45" s="74"/>
      <c r="AE45" t="s">
        <v>19</v>
      </c>
      <c r="AF45" s="75" t="s">
        <v>25</v>
      </c>
      <c r="AG45" s="75"/>
      <c r="AH45" s="75"/>
      <c r="AI45" s="24" t="s">
        <v>19</v>
      </c>
    </row>
    <row r="46" spans="1:35" x14ac:dyDescent="0.25">
      <c r="A46" s="69"/>
      <c r="B46" s="12">
        <v>6.9999999999999999E-6</v>
      </c>
      <c r="C46" s="5"/>
      <c r="D46" s="5"/>
      <c r="E46" s="9">
        <v>1.367556</v>
      </c>
      <c r="F46" s="12">
        <v>7.6000000000000001E-6</v>
      </c>
      <c r="G46" s="5"/>
      <c r="H46" s="5"/>
      <c r="I46" s="9">
        <v>1.372004</v>
      </c>
      <c r="J46" s="12">
        <v>1.0200000000000001E-5</v>
      </c>
      <c r="K46" s="5"/>
      <c r="L46" s="5"/>
      <c r="M46" s="9">
        <v>1.3524020000000001</v>
      </c>
      <c r="N46" s="25">
        <v>1.11E-2</v>
      </c>
      <c r="O46" s="25"/>
      <c r="P46" s="25"/>
      <c r="Q46" s="24">
        <v>1.6319239999999999</v>
      </c>
      <c r="S46" s="69"/>
      <c r="T46" s="12">
        <v>7.2899999999999997E-5</v>
      </c>
      <c r="U46" s="5"/>
      <c r="V46" s="5"/>
      <c r="W46" s="9">
        <v>1.3414809999999999</v>
      </c>
      <c r="X46" s="12">
        <v>9.1199999999999994E-5</v>
      </c>
      <c r="Y46" s="5"/>
      <c r="Z46" s="5"/>
      <c r="AA46" s="9">
        <v>1.3310360000000001</v>
      </c>
      <c r="AB46" s="12">
        <v>1.109E-4</v>
      </c>
      <c r="AC46" s="5"/>
      <c r="AD46" s="5"/>
      <c r="AE46" s="9">
        <v>1.3443240000000001</v>
      </c>
      <c r="AF46" s="23">
        <v>8.8999999999999999E-3</v>
      </c>
      <c r="AG46" s="25"/>
      <c r="AH46" s="25"/>
      <c r="AI46" s="24">
        <v>1.642242</v>
      </c>
    </row>
    <row r="47" spans="1:35" x14ac:dyDescent="0.25">
      <c r="N47" s="24"/>
      <c r="O47" s="24"/>
      <c r="P47" s="24"/>
      <c r="Q47" s="24"/>
    </row>
    <row r="48" spans="1:35" x14ac:dyDescent="0.25">
      <c r="A48" s="1" t="s">
        <v>31</v>
      </c>
      <c r="N48" s="24"/>
      <c r="O48" s="24"/>
      <c r="P48" s="24"/>
      <c r="Q48" s="24"/>
      <c r="R48" s="26"/>
    </row>
    <row r="49" spans="1:18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5" t="s">
        <v>11</v>
      </c>
      <c r="O49" s="75"/>
      <c r="P49" s="75"/>
      <c r="Q49" s="75"/>
      <c r="R49" s="26"/>
    </row>
    <row r="50" spans="1:18" x14ac:dyDescent="0.25">
      <c r="A50" s="67" t="s">
        <v>12</v>
      </c>
      <c r="B50" s="74" t="s">
        <v>13</v>
      </c>
      <c r="C50" s="74"/>
      <c r="D50" s="74"/>
      <c r="E50" s="74"/>
      <c r="F50" s="74" t="s">
        <v>14</v>
      </c>
      <c r="G50" s="74"/>
      <c r="H50" s="74"/>
      <c r="I50" s="74"/>
      <c r="J50" s="74" t="s">
        <v>15</v>
      </c>
      <c r="K50" s="74"/>
      <c r="L50" s="74"/>
      <c r="M50" s="74"/>
      <c r="N50" s="75" t="s">
        <v>16</v>
      </c>
      <c r="O50" s="75"/>
      <c r="P50" s="75"/>
      <c r="Q50" s="75"/>
    </row>
    <row r="51" spans="1:18" x14ac:dyDescent="0.25">
      <c r="A51" s="6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24"/>
      <c r="O51" s="24" t="s">
        <v>17</v>
      </c>
      <c r="P51" s="24" t="s">
        <v>18</v>
      </c>
      <c r="Q51" s="24" t="s">
        <v>19</v>
      </c>
    </row>
    <row r="52" spans="1:18" x14ac:dyDescent="0.25">
      <c r="A52" s="67"/>
      <c r="B52" t="s">
        <v>20</v>
      </c>
      <c r="C52" s="3">
        <v>0</v>
      </c>
      <c r="D52" s="3">
        <v>2.5999999999999999E-3</v>
      </c>
      <c r="E52" s="3">
        <v>1.028187</v>
      </c>
      <c r="F52" t="s">
        <v>20</v>
      </c>
      <c r="G52" s="3">
        <v>0</v>
      </c>
      <c r="H52" s="3">
        <v>2.5999999999999999E-3</v>
      </c>
      <c r="I52" s="3">
        <v>1.0062880000000001</v>
      </c>
      <c r="J52" t="s">
        <v>20</v>
      </c>
      <c r="K52" s="3">
        <v>0</v>
      </c>
      <c r="L52" s="3">
        <v>2.5999999999999999E-3</v>
      </c>
      <c r="M52" s="3">
        <v>1.0245979999999999</v>
      </c>
      <c r="N52" s="24" t="s">
        <v>20</v>
      </c>
      <c r="O52" s="24">
        <v>2.5999999999999999E-3</v>
      </c>
      <c r="P52" s="24">
        <v>1.3100000000000001E-2</v>
      </c>
      <c r="Q52" s="24">
        <v>0.89981599999999995</v>
      </c>
    </row>
    <row r="53" spans="1:18" x14ac:dyDescent="0.25">
      <c r="A53" s="67"/>
      <c r="B53" t="s">
        <v>21</v>
      </c>
      <c r="C53" s="3">
        <v>0</v>
      </c>
      <c r="D53" s="3">
        <v>1.2999999999999999E-3</v>
      </c>
      <c r="E53" s="3">
        <v>1.0375989999999999</v>
      </c>
      <c r="F53" t="s">
        <v>21</v>
      </c>
      <c r="G53" s="3">
        <v>0</v>
      </c>
      <c r="H53" s="3">
        <v>1.2999999999999999E-3</v>
      </c>
      <c r="I53" s="3">
        <v>1.040953</v>
      </c>
      <c r="J53" t="s">
        <v>21</v>
      </c>
      <c r="K53" s="3">
        <v>0</v>
      </c>
      <c r="L53" s="3">
        <v>1.2999999999999999E-3</v>
      </c>
      <c r="M53" s="3">
        <v>1.0328820000000001</v>
      </c>
      <c r="N53" s="24" t="s">
        <v>21</v>
      </c>
      <c r="O53" s="24">
        <v>3.5999999999999999E-3</v>
      </c>
      <c r="P53" s="24">
        <v>7.3000000000000001E-3</v>
      </c>
      <c r="Q53" s="24">
        <v>0.91755600000000004</v>
      </c>
    </row>
    <row r="54" spans="1:18" x14ac:dyDescent="0.25">
      <c r="A54" s="67"/>
      <c r="B54" t="s">
        <v>22</v>
      </c>
      <c r="C54" s="3">
        <v>1.3799999999999999E-4</v>
      </c>
      <c r="D54" s="3">
        <v>8.8159999999999996E-4</v>
      </c>
      <c r="E54" s="3">
        <v>1.046848</v>
      </c>
      <c r="F54" t="s">
        <v>22</v>
      </c>
      <c r="G54" s="3">
        <v>1.3799999999999999E-4</v>
      </c>
      <c r="H54" s="3">
        <v>8.8159999999999996E-4</v>
      </c>
      <c r="I54" s="3">
        <v>1.064948</v>
      </c>
      <c r="J54" t="s">
        <v>22</v>
      </c>
      <c r="K54" s="3">
        <v>1.3799999999999999E-4</v>
      </c>
      <c r="L54" s="3">
        <v>8.8159999999999996E-4</v>
      </c>
      <c r="M54" s="13">
        <v>1.1025849999999999</v>
      </c>
      <c r="N54" s="24" t="s">
        <v>22</v>
      </c>
      <c r="O54" s="24">
        <v>4.7000000000000002E-3</v>
      </c>
      <c r="P54" s="24">
        <v>6.4000000000000003E-3</v>
      </c>
      <c r="Q54" s="24">
        <v>0.92989699999999997</v>
      </c>
    </row>
    <row r="55" spans="1:18" x14ac:dyDescent="0.25">
      <c r="N55" s="24"/>
      <c r="O55" s="24"/>
      <c r="P55" s="24"/>
      <c r="Q55" s="24"/>
    </row>
    <row r="56" spans="1:18" x14ac:dyDescent="0.25">
      <c r="N56" s="24"/>
      <c r="O56" s="24"/>
      <c r="P56" s="24"/>
      <c r="Q56" s="24"/>
    </row>
    <row r="57" spans="1:18" x14ac:dyDescent="0.25">
      <c r="A57" s="68" t="s">
        <v>23</v>
      </c>
      <c r="B57" s="74" t="s">
        <v>13</v>
      </c>
      <c r="C57" s="74"/>
      <c r="D57" s="74"/>
      <c r="E57" s="74"/>
      <c r="F57" s="74" t="s">
        <v>14</v>
      </c>
      <c r="G57" s="74"/>
      <c r="H57" s="74"/>
      <c r="I57" s="74"/>
      <c r="J57" s="74" t="s">
        <v>15</v>
      </c>
      <c r="K57" s="74"/>
      <c r="L57" s="74"/>
      <c r="M57" s="74"/>
      <c r="N57" s="75" t="s">
        <v>16</v>
      </c>
      <c r="O57" s="75"/>
      <c r="P57" s="75"/>
      <c r="Q57" s="75"/>
    </row>
    <row r="58" spans="1:18" x14ac:dyDescent="0.25">
      <c r="A58" s="6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24"/>
      <c r="O58" s="24" t="s">
        <v>17</v>
      </c>
      <c r="P58" s="24" t="s">
        <v>18</v>
      </c>
      <c r="Q58" s="24" t="s">
        <v>19</v>
      </c>
    </row>
    <row r="59" spans="1:18" x14ac:dyDescent="0.25">
      <c r="A59" s="68"/>
      <c r="B59" t="s">
        <v>20</v>
      </c>
      <c r="C59" s="8">
        <v>0</v>
      </c>
      <c r="D59" s="8">
        <v>2.5999999999999999E-3</v>
      </c>
      <c r="E59" s="8">
        <v>0.97919199999999995</v>
      </c>
      <c r="F59" t="s">
        <v>20</v>
      </c>
      <c r="G59" s="8">
        <v>0</v>
      </c>
      <c r="H59" s="8">
        <v>2.5999999999999999E-3</v>
      </c>
      <c r="I59" s="8">
        <v>0.97425099999999998</v>
      </c>
      <c r="J59" t="s">
        <v>20</v>
      </c>
      <c r="K59" s="8">
        <v>0</v>
      </c>
      <c r="L59" s="8">
        <v>2.5999999999999999E-3</v>
      </c>
      <c r="M59" s="8">
        <v>0.98723300000000003</v>
      </c>
      <c r="N59" s="24" t="s">
        <v>20</v>
      </c>
      <c r="O59" s="24">
        <v>2.5999999999999999E-3</v>
      </c>
      <c r="P59" s="24">
        <v>1.3100000000000001E-2</v>
      </c>
      <c r="Q59" s="24">
        <v>0.871896</v>
      </c>
    </row>
    <row r="60" spans="1:18" x14ac:dyDescent="0.25">
      <c r="A60" s="68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1.0139309999999999</v>
      </c>
      <c r="J60" t="s">
        <v>21</v>
      </c>
      <c r="K60" s="8">
        <v>0</v>
      </c>
      <c r="L60" s="8">
        <v>1.2999999999999999E-3</v>
      </c>
      <c r="M60" s="8">
        <v>0.99224599999999996</v>
      </c>
      <c r="N60" s="24" t="s">
        <v>21</v>
      </c>
      <c r="O60" s="24">
        <v>3.8999999999999998E-3</v>
      </c>
      <c r="P60" s="24">
        <v>7.1000000000000004E-3</v>
      </c>
      <c r="Q60" s="24">
        <v>0.882772</v>
      </c>
    </row>
    <row r="61" spans="1:18" x14ac:dyDescent="0.25">
      <c r="A61" s="68"/>
      <c r="B61" t="s">
        <v>22</v>
      </c>
      <c r="C61" s="8">
        <v>1.3799999999999999E-4</v>
      </c>
      <c r="D61" s="20">
        <v>8.8159999999999996E-4</v>
      </c>
      <c r="E61" s="8">
        <v>1.002057</v>
      </c>
      <c r="F61" t="s">
        <v>22</v>
      </c>
      <c r="G61" s="8">
        <v>1.3799999999999999E-4</v>
      </c>
      <c r="H61" s="20">
        <v>8.8159999999999996E-4</v>
      </c>
      <c r="I61" s="8">
        <v>1.0189900000000001</v>
      </c>
      <c r="J61" t="s">
        <v>22</v>
      </c>
      <c r="K61" s="8">
        <v>1.3799999999999999E-4</v>
      </c>
      <c r="L61" s="20">
        <v>8.8159999999999996E-4</v>
      </c>
      <c r="M61" s="21">
        <v>0.99575899999999995</v>
      </c>
      <c r="N61" s="24" t="s">
        <v>22</v>
      </c>
      <c r="O61" s="24">
        <v>4.8999999999999998E-3</v>
      </c>
      <c r="P61" s="24">
        <v>6.0000000000000001E-3</v>
      </c>
      <c r="Q61" s="24">
        <v>0.98008399999999996</v>
      </c>
    </row>
    <row r="62" spans="1:18" x14ac:dyDescent="0.25">
      <c r="N62" s="24"/>
      <c r="O62" s="24"/>
      <c r="P62" s="24"/>
      <c r="Q62" s="24"/>
    </row>
    <row r="63" spans="1:18" x14ac:dyDescent="0.25">
      <c r="N63" s="24"/>
      <c r="O63" s="24"/>
      <c r="P63" s="24"/>
      <c r="Q63" s="24"/>
    </row>
    <row r="64" spans="1:18" x14ac:dyDescent="0.25">
      <c r="A64" s="69" t="s">
        <v>24</v>
      </c>
      <c r="B64" s="74" t="s">
        <v>13</v>
      </c>
      <c r="C64" s="74"/>
      <c r="D64" s="74"/>
      <c r="E64" s="74"/>
      <c r="F64" s="74" t="s">
        <v>14</v>
      </c>
      <c r="G64" s="74"/>
      <c r="H64" s="74"/>
      <c r="I64" s="74"/>
      <c r="J64" s="74" t="s">
        <v>15</v>
      </c>
      <c r="K64" s="74"/>
      <c r="L64" s="74"/>
      <c r="M64" s="74"/>
      <c r="N64" s="75" t="s">
        <v>16</v>
      </c>
      <c r="O64" s="75"/>
      <c r="P64" s="75"/>
      <c r="Q64" s="75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4" t="s">
        <v>25</v>
      </c>
      <c r="G65" s="74"/>
      <c r="H65" s="74"/>
      <c r="I65" t="s">
        <v>19</v>
      </c>
      <c r="J65" s="74" t="s">
        <v>25</v>
      </c>
      <c r="K65" s="74"/>
      <c r="L65" s="74"/>
      <c r="M65" t="s">
        <v>19</v>
      </c>
      <c r="N65" s="75" t="s">
        <v>25</v>
      </c>
      <c r="O65" s="75"/>
      <c r="P65" s="75"/>
      <c r="Q65" s="24" t="s">
        <v>19</v>
      </c>
    </row>
    <row r="66" spans="1:27" x14ac:dyDescent="0.25">
      <c r="A66" s="69"/>
      <c r="B66" s="12">
        <v>5.5179999999999997E-4</v>
      </c>
      <c r="C66" s="5"/>
      <c r="D66" s="5"/>
      <c r="E66" s="9">
        <v>1.3326469999999999</v>
      </c>
      <c r="F66" s="5"/>
      <c r="G66" s="12">
        <v>6.2489999999999996E-4</v>
      </c>
      <c r="H66" s="5"/>
      <c r="I66" s="9">
        <v>1.339359</v>
      </c>
      <c r="J66" s="15">
        <v>7.3740000000000003E-4</v>
      </c>
      <c r="K66" s="5"/>
      <c r="L66" s="5"/>
      <c r="M66" s="14">
        <v>1.331596</v>
      </c>
      <c r="N66" s="25">
        <v>5.5999999999999999E-3</v>
      </c>
      <c r="O66" s="25"/>
      <c r="P66" s="25"/>
      <c r="Q66" s="24">
        <v>1.707891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2.0355600000000003</v>
      </c>
      <c r="I73">
        <f t="shared" ref="I73:I75" si="3">0.05*G18+(1-0.05)*C18</f>
        <v>0</v>
      </c>
      <c r="J73">
        <f t="shared" ref="J73:J75" si="4">0.05*H18+(1-0.05)*D18</f>
        <v>2.5999999999999999E-3</v>
      </c>
      <c r="K73">
        <f t="shared" ref="K73:K75" si="5">I18+E18</f>
        <v>1.9739400000000002</v>
      </c>
      <c r="L73">
        <f>0.05*F25+(1-0.05)*B25</f>
        <v>0</v>
      </c>
      <c r="M73">
        <f>I25+E25</f>
        <v>2.7085170000000001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2.5999999999999999E-3</v>
      </c>
      <c r="U73">
        <f t="shared" ref="U73:U75" si="8">0.1*G18+(1-0.1)*C18</f>
        <v>0</v>
      </c>
      <c r="V73">
        <f t="shared" ref="V73:V75" si="9">0.1*H18+(1-0.1)*D18</f>
        <v>2.5999999999999999E-3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2.0817920000000001</v>
      </c>
      <c r="I74">
        <f t="shared" si="3"/>
        <v>0</v>
      </c>
      <c r="J74">
        <f t="shared" si="4"/>
        <v>1.579E-5</v>
      </c>
      <c r="K74">
        <f t="shared" si="5"/>
        <v>1.9993799999999999</v>
      </c>
      <c r="P74" s="66"/>
      <c r="Q74" t="s">
        <v>38</v>
      </c>
      <c r="R74">
        <f t="shared" si="6"/>
        <v>0</v>
      </c>
      <c r="S74">
        <f t="shared" si="7"/>
        <v>1.579E-5</v>
      </c>
      <c r="U74">
        <f t="shared" si="8"/>
        <v>0</v>
      </c>
      <c r="V74">
        <f t="shared" si="9"/>
        <v>1.579E-5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1.9857499999999996E-7</v>
      </c>
      <c r="H75">
        <f t="shared" si="2"/>
        <v>2.0993219999999999</v>
      </c>
      <c r="I75">
        <f t="shared" si="3"/>
        <v>0</v>
      </c>
      <c r="J75">
        <f t="shared" si="4"/>
        <v>1.9219999999999996E-7</v>
      </c>
      <c r="K75">
        <f t="shared" si="5"/>
        <v>2.0152299999999999</v>
      </c>
      <c r="P75" s="66"/>
      <c r="Q75" t="s">
        <v>39</v>
      </c>
      <c r="R75">
        <f t="shared" si="6"/>
        <v>0</v>
      </c>
      <c r="S75">
        <f t="shared" si="7"/>
        <v>2.0494999999999999E-7</v>
      </c>
      <c r="U75">
        <f t="shared" si="8"/>
        <v>0</v>
      </c>
      <c r="V75">
        <f t="shared" si="9"/>
        <v>1.9220000000000001E-7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2.5999999999999999E-3</v>
      </c>
      <c r="I79">
        <f t="shared" ref="I79:I81" si="12">0.2*G18+(1-0.2)*C18</f>
        <v>0</v>
      </c>
      <c r="J79">
        <f t="shared" ref="J79:J81" si="13">0.2*H18+(1-0.2)*D18</f>
        <v>2.5999999999999999E-3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2.5999999999999999E-3</v>
      </c>
      <c r="U79">
        <f t="shared" ref="U79:U81" si="16">0.3*G18+(1-0.3)*C18</f>
        <v>0</v>
      </c>
      <c r="V79">
        <f t="shared" ref="V79:V81" si="17">0.3*H18+(1-0.3)*D18</f>
        <v>2.5999999999999999E-3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1.579E-5</v>
      </c>
      <c r="I80">
        <f t="shared" si="12"/>
        <v>0</v>
      </c>
      <c r="J80">
        <f t="shared" si="13"/>
        <v>1.579E-5</v>
      </c>
      <c r="P80" s="66"/>
      <c r="Q80" t="s">
        <v>38</v>
      </c>
      <c r="R80">
        <f t="shared" si="14"/>
        <v>0</v>
      </c>
      <c r="S80">
        <f t="shared" si="15"/>
        <v>1.579E-5</v>
      </c>
      <c r="U80">
        <f t="shared" si="16"/>
        <v>0</v>
      </c>
      <c r="V80">
        <f t="shared" si="17"/>
        <v>1.579E-5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2.177E-7</v>
      </c>
      <c r="I81">
        <f t="shared" si="12"/>
        <v>0</v>
      </c>
      <c r="J81">
        <f t="shared" si="13"/>
        <v>1.9219999999999999E-7</v>
      </c>
      <c r="P81" s="66"/>
      <c r="Q81" t="s">
        <v>39</v>
      </c>
      <c r="R81">
        <f t="shared" si="14"/>
        <v>0</v>
      </c>
      <c r="S81">
        <f t="shared" si="15"/>
        <v>2.3044999999999998E-7</v>
      </c>
      <c r="U81">
        <f t="shared" si="16"/>
        <v>0</v>
      </c>
      <c r="V81">
        <f t="shared" si="17"/>
        <v>1.9219999999999999E-7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2.5999999999999999E-3</v>
      </c>
      <c r="H86">
        <f t="shared" ref="H86:H88" si="20">M11+I11+E11</f>
        <v>3.0531610000000002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2.5999999999999999E-3</v>
      </c>
      <c r="K86">
        <f t="shared" ref="K86:K88" si="23">M18+I18+E18</f>
        <v>2.9556060000000004</v>
      </c>
      <c r="L86">
        <f>(0.05*(1-0.05)+0.05*(1-0.05))*F25+0.05*0.05*J25+(1-0.05*(1-0.05)-0.05*(1-0.05)-0.05*0.05)*B25</f>
        <v>0</v>
      </c>
      <c r="M86">
        <f>M25+I25+E25</f>
        <v>4.0552809999999999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2.6000000000000003E-3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2.6000000000000003E-3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1.579E-5</v>
      </c>
      <c r="H87">
        <f t="shared" si="20"/>
        <v>3.1274000000000006</v>
      </c>
      <c r="I87">
        <f t="shared" si="21"/>
        <v>0</v>
      </c>
      <c r="J87">
        <f t="shared" si="22"/>
        <v>1.579E-5</v>
      </c>
      <c r="K87">
        <f t="shared" si="23"/>
        <v>2.9873779999999996</v>
      </c>
      <c r="O87" s="70"/>
      <c r="P87" s="66"/>
      <c r="Q87" t="s">
        <v>38</v>
      </c>
      <c r="R87">
        <f t="shared" si="24"/>
        <v>0</v>
      </c>
      <c r="S87">
        <f t="shared" si="25"/>
        <v>1.5790000000000003E-5</v>
      </c>
      <c r="U87">
        <f t="shared" si="26"/>
        <v>0</v>
      </c>
      <c r="V87">
        <f t="shared" si="27"/>
        <v>1.5790000000000003E-5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2.0513075000000001E-7</v>
      </c>
      <c r="H88">
        <f t="shared" si="20"/>
        <v>3.1509710000000002</v>
      </c>
      <c r="I88">
        <f t="shared" si="21"/>
        <v>0</v>
      </c>
      <c r="J88">
        <f t="shared" si="22"/>
        <v>1.9220000000000001E-7</v>
      </c>
      <c r="K88">
        <f t="shared" si="23"/>
        <v>3.0114010000000002</v>
      </c>
      <c r="O88" s="70"/>
      <c r="P88" s="66"/>
      <c r="Q88" t="s">
        <v>39</v>
      </c>
      <c r="R88">
        <f t="shared" si="24"/>
        <v>0</v>
      </c>
      <c r="S88">
        <f t="shared" si="25"/>
        <v>2.18423E-7</v>
      </c>
      <c r="U88">
        <f t="shared" si="26"/>
        <v>0</v>
      </c>
      <c r="V88">
        <f t="shared" si="27"/>
        <v>1.9220000000000001E-7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2.5999999999999999E-3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2.5999999999999999E-3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2.5999999999999999E-3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2.5999999999999999E-3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1.579E-5</v>
      </c>
      <c r="I93">
        <f t="shared" si="30"/>
        <v>0</v>
      </c>
      <c r="J93">
        <f t="shared" si="31"/>
        <v>1.579E-5</v>
      </c>
      <c r="O93" s="70"/>
      <c r="P93" s="66"/>
      <c r="Q93" t="s">
        <v>38</v>
      </c>
      <c r="R93">
        <f t="shared" si="32"/>
        <v>0</v>
      </c>
      <c r="S93">
        <f t="shared" si="33"/>
        <v>1.579E-5</v>
      </c>
      <c r="U93">
        <f t="shared" si="34"/>
        <v>0</v>
      </c>
      <c r="V93">
        <f t="shared" si="35"/>
        <v>1.579E-5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2.46092E-7</v>
      </c>
      <c r="I94">
        <f t="shared" si="30"/>
        <v>0</v>
      </c>
      <c r="J94">
        <f t="shared" si="31"/>
        <v>1.9219999999999999E-7</v>
      </c>
      <c r="O94" s="70"/>
      <c r="P94" s="66"/>
      <c r="Q94" t="s">
        <v>39</v>
      </c>
      <c r="R94">
        <f t="shared" si="32"/>
        <v>0</v>
      </c>
      <c r="S94">
        <f t="shared" si="33"/>
        <v>2.7520700000000001E-7</v>
      </c>
      <c r="U94">
        <f t="shared" si="34"/>
        <v>0</v>
      </c>
      <c r="V94">
        <f t="shared" si="35"/>
        <v>1.9219999999999999E-7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3.2500000000000006E-7</v>
      </c>
      <c r="G99">
        <f t="shared" ref="G99:G101" si="37">3*0.05*(1-0.05)*(1-0.05)*H11+3*0.05*0.05*(1-0.05)*L11+0.05*0.05*0.05*P11+(1-3*0.05*(1-0.05)*(1-0.05)-3*0.05*0.05*(1-0.05)-0.05*0.05*0.05)*D11</f>
        <v>2.6013124999999995E-3</v>
      </c>
      <c r="H99">
        <f t="shared" ref="H99:H101" si="38">Q11+M11+I11+E11</f>
        <v>3.9288490000000005</v>
      </c>
      <c r="I99">
        <f t="shared" ref="I99:I101" si="39">3*0.05*(1-0.05)*(1-0.05)*G18+3*0.05*0.05*(1-0.05)*K18+0.05*0.05*0.05*O18+(1-3*0.05*(1-0.05)*(1-0.05)-3*0.05*0.05*(1-0.05)-0.05*0.05*0.05)*C18</f>
        <v>3.2500000000000006E-7</v>
      </c>
      <c r="J99">
        <f t="shared" ref="J99:J101" si="40">3*0.05*(1-0.05)*(1-0.05)*H18+3*0.05*0.05*(1-0.05)*L18+0.05*0.05*0.05*P18+(1-3*0.05*(1-0.05)*(1-0.05)-3*0.05*0.05*(1-0.05)-0.05*0.05*0.05)*D18</f>
        <v>2.6013124999999995E-3</v>
      </c>
      <c r="K99">
        <f t="shared" ref="K99:K101" si="41">Q18+M18+E18+I18</f>
        <v>3.8011780000000002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5.7136499999999995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2.6000000000000005E-6</v>
      </c>
      <c r="S99">
        <f t="shared" ref="S99:S101" si="43">3*0.1*(1-0.1)*(1-0.1)*H11+3*0.1*0.1*(1-0.1)*L11+0.1*0.1*0.1*P11+(1-3*0.1*(1-0.1)*(1-0.1)-3*0.1*0.1*(1-0.1)-0.1*0.1*0.1)*D11</f>
        <v>2.6105E-3</v>
      </c>
      <c r="U99">
        <f t="shared" ref="U99:U101" si="44">3*0.1*(1-0.1)*(1-0.1)*G18+3*0.1*0.1*(1-0.1)*K18+0.1*0.1*0.1*O18+(1-3*0.1*(1-0.1)*(1-0.1)-3*0.1*0.1*(1-0.1)-0.1*0.1*0.1)*C18</f>
        <v>2.6000000000000005E-6</v>
      </c>
      <c r="V99">
        <f t="shared" ref="V99:V101" si="45">3*0.1*(1-0.1)*(1-0.1)*H18+3*0.1*0.1*(1-0.1)*L18+0.1*0.1*0.1*P18+(1-3*0.1*(1-0.1)*(1-0.1)-3*0.1*0.1*(1-0.1)-0.1*0.1*0.1)*D18</f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1.6125000000000004E-6</v>
      </c>
      <c r="G100">
        <f t="shared" si="37"/>
        <v>1.7413026249999998E-5</v>
      </c>
      <c r="H100">
        <f t="shared" si="38"/>
        <v>4.0338980000000006</v>
      </c>
      <c r="I100">
        <f t="shared" si="39"/>
        <v>1.6125000000000004E-6</v>
      </c>
      <c r="J100">
        <f t="shared" si="40"/>
        <v>1.7413026249999998E-5</v>
      </c>
      <c r="K100">
        <f t="shared" si="41"/>
        <v>3.849577</v>
      </c>
      <c r="N100" s="72"/>
      <c r="O100" s="70"/>
      <c r="P100" s="66"/>
      <c r="Q100" t="s">
        <v>38</v>
      </c>
      <c r="R100">
        <f t="shared" si="42"/>
        <v>1.2900000000000004E-5</v>
      </c>
      <c r="S100">
        <f t="shared" si="43"/>
        <v>2.877421E-5</v>
      </c>
      <c r="U100">
        <f t="shared" si="44"/>
        <v>1.2900000000000004E-5</v>
      </c>
      <c r="V100">
        <f t="shared" si="45"/>
        <v>2.877421E-5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1.6125000000000004E-6</v>
      </c>
      <c r="G101">
        <f t="shared" si="37"/>
        <v>1.8242683000000003E-6</v>
      </c>
      <c r="H101">
        <f t="shared" si="38"/>
        <v>4.0676209999999999</v>
      </c>
      <c r="I101">
        <f t="shared" si="39"/>
        <v>1.6125000000000004E-6</v>
      </c>
      <c r="J101">
        <f t="shared" si="40"/>
        <v>1.8046759750000003E-6</v>
      </c>
      <c r="K101">
        <f t="shared" si="41"/>
        <v>3.953932</v>
      </c>
      <c r="N101" s="72"/>
      <c r="O101" s="70"/>
      <c r="P101" s="66"/>
      <c r="Q101" t="s">
        <v>39</v>
      </c>
      <c r="R101">
        <f t="shared" si="42"/>
        <v>1.2900000000000004E-5</v>
      </c>
      <c r="S101">
        <f t="shared" si="43"/>
        <v>1.3131827400000004E-5</v>
      </c>
      <c r="U101">
        <f t="shared" si="44"/>
        <v>1.2900000000000004E-5</v>
      </c>
      <c r="V101">
        <f t="shared" si="45"/>
        <v>1.3092007800000005E-5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2.0800000000000004E-5</v>
      </c>
      <c r="G105">
        <f t="shared" ref="G105:G107" si="47">3*0.2*(1-0.2)*(1-0.2)*H11+3*0.2*0.2*(1-0.2)*L11+0.2*0.2*0.2*P11+(1-3*0.2*(1-0.2)*(1-0.2)-3*0.2*0.2*(1-0.2)-0.2*0.2*0.2)*D11</f>
        <v>2.6839999999999998E-3</v>
      </c>
      <c r="I105">
        <f t="shared" ref="I105:I107" si="48">3*0.2*(1-0.2)*(1-0.2)*G18+3*0.2*0.2*(1-0.2)*K18+0.2*0.2*0.2*O18+(1-3*0.2*(1-0.2)*(1-0.2)-3*0.2*0.2*(1-0.2)-0.2*0.2*0.2)*C18</f>
        <v>2.0800000000000004E-5</v>
      </c>
      <c r="J105">
        <f t="shared" ref="J105:J107" si="49">3*0.2*(1-0.2)*(1-0.2)*H18+3*0.2*0.2*(1-0.2)*L18+0.2*0.2*0.2*P18+(1-3*0.2*(1-0.2)*(1-0.2)-3*0.2*0.2*(1-0.2)-0.2*0.2*0.2)*D18</f>
        <v>2.6839999999999998E-3</v>
      </c>
      <c r="L105">
        <f>3*0.2*(1-0.2)*(1-0.2)*F25+3*0.2*0.2*(1-0.2)*J25+0.2*0.2*0.2*N25+(1-3*0.2*(1-0.2)*(1-0.2)-3*0.2*0.2*(1-0.2)-0.2*0.2*0.2)*B25</f>
        <v>1.0320000000000003E-4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7.0199999999999999E-5</v>
      </c>
      <c r="S105">
        <f t="shared" ref="S105:S107" si="51">3*0.3*(1-0.3)*(1-0.3)*H11+3*0.3*0.3*(1-0.3)*L11+0.3*0.3*0.3*P11+(1-3*0.3*(1-0.3)*(1-0.3)-3*0.3*0.3*(1-0.3)-0.3*0.3*0.3)*D11</f>
        <v>2.8834999999999998E-3</v>
      </c>
      <c r="U105">
        <f t="shared" ref="U105:U107" si="52">3*0.3*(1-0.3)*(1-0.3)*G18+3*0.3*0.3*(1-0.3)*K18+0.3*0.3*0.3*O18+(1-3*0.3*(1-0.3)*(1-0.3)-3*0.3*0.3*(1-0.3)-0.3*0.3*0.3)*C18</f>
        <v>7.0199999999999999E-5</v>
      </c>
      <c r="V105">
        <f t="shared" ref="V105:V107" si="53">3*0.3*(1-0.3)*(1-0.3)*H18+3*0.3*0.3*(1-0.3)*L18+0.3*0.3*0.3*P18+(1-3*0.3*(1-0.3)*(1-0.3)-3*0.3*0.3*(1-0.3)-0.3*0.3*0.3)*D18</f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1.0320000000000003E-4</v>
      </c>
      <c r="G106">
        <f t="shared" si="47"/>
        <v>1.1966368000000002E-4</v>
      </c>
      <c r="I106">
        <f t="shared" si="48"/>
        <v>1.0320000000000003E-4</v>
      </c>
      <c r="J106">
        <f t="shared" si="49"/>
        <v>1.1966368000000002E-4</v>
      </c>
      <c r="N106" s="72"/>
      <c r="O106" s="70"/>
      <c r="P106" s="66"/>
      <c r="Q106" t="s">
        <v>38</v>
      </c>
      <c r="R106">
        <f t="shared" si="50"/>
        <v>3.4830000000000001E-4</v>
      </c>
      <c r="S106">
        <f t="shared" si="51"/>
        <v>3.6636366999999995E-4</v>
      </c>
      <c r="U106">
        <f t="shared" si="52"/>
        <v>3.4830000000000001E-4</v>
      </c>
      <c r="V106">
        <f t="shared" si="53"/>
        <v>3.6636366999999995E-4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1.0320000000000003E-4</v>
      </c>
      <c r="G107">
        <f t="shared" si="47"/>
        <v>1.0347104320000003E-4</v>
      </c>
      <c r="I107">
        <f t="shared" si="48"/>
        <v>1.0320000000000003E-4</v>
      </c>
      <c r="J107">
        <f t="shared" si="49"/>
        <v>1.0339066240000003E-4</v>
      </c>
      <c r="N107" s="72"/>
      <c r="O107" s="70"/>
      <c r="P107" s="66"/>
      <c r="Q107" t="s">
        <v>39</v>
      </c>
      <c r="R107">
        <f t="shared" si="50"/>
        <v>3.4830000000000001E-4</v>
      </c>
      <c r="S107">
        <f t="shared" si="51"/>
        <v>3.4860509780000002E-4</v>
      </c>
      <c r="U107">
        <f t="shared" si="52"/>
        <v>3.4830000000000001E-4</v>
      </c>
      <c r="V107">
        <f t="shared" si="53"/>
        <v>3.4848701060000002E-4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2.5999999999999999E-3</v>
      </c>
      <c r="H112">
        <f t="shared" ref="H112:H114" si="56">AA11+W11</f>
        <v>2.032581</v>
      </c>
      <c r="I112">
        <f t="shared" ref="I112:I114" si="57">0.05*Y18+(1-0.05)*U18</f>
        <v>0</v>
      </c>
      <c r="J112">
        <f t="shared" ref="J112:J114" si="58">0.05*Z18+(1-0.05)*V18</f>
        <v>2.5999999999999999E-3</v>
      </c>
      <c r="K112">
        <f t="shared" ref="K112:K114" si="59">AA18+W18</f>
        <v>1.9844919999999999</v>
      </c>
      <c r="L112">
        <f>0.05*X25+(1-0.05)*T25</f>
        <v>2.0999999999999997E-7</v>
      </c>
      <c r="M112">
        <f>AA25+W25</f>
        <v>2.7682519999999999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2.5999999999999999E-3</v>
      </c>
      <c r="U112">
        <f t="shared" ref="U112:U114" si="62">0.1*Y18+(1-0.1)*U18</f>
        <v>0</v>
      </c>
      <c r="V112">
        <f t="shared" ref="V112:V114" si="63">0.1*Z18+(1-0.1)*V18</f>
        <v>2.5999999999999999E-3</v>
      </c>
      <c r="X112">
        <f>0.1*X25+(1-0.1)*T25</f>
        <v>2.2000000000000001E-7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6.4850000000000004E-5</v>
      </c>
      <c r="H113">
        <f t="shared" si="56"/>
        <v>2.0738840000000001</v>
      </c>
      <c r="I113">
        <f t="shared" si="57"/>
        <v>0</v>
      </c>
      <c r="J113">
        <f t="shared" si="58"/>
        <v>6.4850000000000004E-5</v>
      </c>
      <c r="K113">
        <f t="shared" si="59"/>
        <v>1.9893489999999998</v>
      </c>
      <c r="P113" s="66"/>
      <c r="Q113" t="s">
        <v>38</v>
      </c>
      <c r="R113">
        <f t="shared" si="60"/>
        <v>0</v>
      </c>
      <c r="S113">
        <f t="shared" si="61"/>
        <v>6.4850000000000004E-5</v>
      </c>
      <c r="U113">
        <f t="shared" si="62"/>
        <v>0</v>
      </c>
      <c r="V113">
        <f t="shared" si="63"/>
        <v>6.4850000000000004E-5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4.879999999999999E-6</v>
      </c>
      <c r="H114">
        <f t="shared" si="56"/>
        <v>2.0656829999999999</v>
      </c>
      <c r="I114">
        <f t="shared" si="57"/>
        <v>0</v>
      </c>
      <c r="J114">
        <f t="shared" si="58"/>
        <v>4.879999999999999E-6</v>
      </c>
      <c r="K114">
        <f t="shared" si="59"/>
        <v>2.0625989999999996</v>
      </c>
      <c r="P114" s="66"/>
      <c r="Q114" t="s">
        <v>39</v>
      </c>
      <c r="R114">
        <f t="shared" si="60"/>
        <v>0</v>
      </c>
      <c r="S114">
        <f t="shared" si="61"/>
        <v>4.8799999999999999E-6</v>
      </c>
      <c r="U114">
        <f t="shared" si="62"/>
        <v>0</v>
      </c>
      <c r="V114">
        <f t="shared" si="63"/>
        <v>4.8799999999999999E-6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2.5999999999999999E-3</v>
      </c>
      <c r="I118">
        <f t="shared" ref="I118:I120" si="66">0.2*Y18+(1-0.2)*U18</f>
        <v>0</v>
      </c>
      <c r="J118">
        <f t="shared" ref="J118:J120" si="67">0.2*Z18+(1-0.2)*V18</f>
        <v>2.5999999999999999E-3</v>
      </c>
      <c r="L118">
        <f>0.2*X25+(1-0.2)*T25</f>
        <v>2.4000000000000003E-7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2.5999999999999999E-3</v>
      </c>
      <c r="U118">
        <f t="shared" ref="U118:U120" si="70">0.3*Y18+(1-0.3)*U18</f>
        <v>0</v>
      </c>
      <c r="V118">
        <f t="shared" ref="V118:V120" si="71">0.3*Z18+(1-0.3)*V18</f>
        <v>2.5999999999999999E-3</v>
      </c>
      <c r="X118">
        <f>0.3*X25+(1-0.3)*T25</f>
        <v>2.5999999999999995E-7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6.4850000000000004E-5</v>
      </c>
      <c r="I119">
        <f t="shared" si="66"/>
        <v>0</v>
      </c>
      <c r="J119">
        <f t="shared" si="67"/>
        <v>6.4850000000000004E-5</v>
      </c>
      <c r="P119" s="66"/>
      <c r="Q119" t="s">
        <v>38</v>
      </c>
      <c r="R119">
        <f t="shared" si="68"/>
        <v>0</v>
      </c>
      <c r="S119">
        <f t="shared" si="69"/>
        <v>6.4850000000000004E-5</v>
      </c>
      <c r="U119">
        <f t="shared" si="70"/>
        <v>0</v>
      </c>
      <c r="V119">
        <f t="shared" si="71"/>
        <v>6.4850000000000004E-5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4.8800000000000007E-6</v>
      </c>
      <c r="I120">
        <f t="shared" si="66"/>
        <v>0</v>
      </c>
      <c r="J120">
        <f t="shared" si="67"/>
        <v>4.8800000000000007E-6</v>
      </c>
      <c r="P120" s="66"/>
      <c r="Q120" t="s">
        <v>39</v>
      </c>
      <c r="R120">
        <f t="shared" si="68"/>
        <v>0</v>
      </c>
      <c r="S120">
        <f t="shared" si="69"/>
        <v>4.879999999999999E-6</v>
      </c>
      <c r="U120">
        <f t="shared" si="70"/>
        <v>0</v>
      </c>
      <c r="V120">
        <f t="shared" si="71"/>
        <v>4.879999999999999E-6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2.5999999999999999E-3</v>
      </c>
      <c r="H125">
        <f t="shared" ref="H125:H127" si="74">AE11+AA11+W11</f>
        <v>3.0489509999999997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2.5999999999999999E-3</v>
      </c>
      <c r="K125">
        <f t="shared" ref="K125:K127" si="77">AE18+AA18+W18</f>
        <v>2.9632339999999999</v>
      </c>
      <c r="L125">
        <f>(0.05*(1-0.05)+0.05*(1-0.05))*X25+0.05*0.05*AB25+(1-0.05*(1-0.05)-0.05*(1-0.05)-0.05*0.05)*T25</f>
        <v>2.195E-7</v>
      </c>
      <c r="M125">
        <f>AE25+AA25+W25</f>
        <v>4.1726039999999998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2.6000000000000003E-3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2.6000000000000003E-3</v>
      </c>
      <c r="X125">
        <f>(0.1*0.9+0.1*0.9)*X25+0.1*0.1*AB25+(1-0.1*0.9-0.1*0.9-0.1*0.1)*T25</f>
        <v>2.3799999999999999E-7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6.4850000000000004E-5</v>
      </c>
      <c r="H126">
        <f t="shared" si="74"/>
        <v>3.1018840000000001</v>
      </c>
      <c r="I126">
        <f t="shared" si="75"/>
        <v>0</v>
      </c>
      <c r="J126">
        <f t="shared" si="76"/>
        <v>6.4850000000000004E-5</v>
      </c>
      <c r="K126">
        <f t="shared" si="77"/>
        <v>2.99762</v>
      </c>
      <c r="O126" s="70"/>
      <c r="P126" s="66"/>
      <c r="Q126" t="s">
        <v>38</v>
      </c>
      <c r="R126">
        <f t="shared" si="78"/>
        <v>0</v>
      </c>
      <c r="S126">
        <f t="shared" si="79"/>
        <v>6.4850000000000004E-5</v>
      </c>
      <c r="U126">
        <f t="shared" si="80"/>
        <v>0</v>
      </c>
      <c r="V126">
        <f t="shared" si="81"/>
        <v>6.4850000000000004E-5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4.8799999999999999E-6</v>
      </c>
      <c r="H127">
        <f t="shared" si="74"/>
        <v>3.1176779999999997</v>
      </c>
      <c r="I127">
        <f t="shared" si="75"/>
        <v>0</v>
      </c>
      <c r="J127">
        <f t="shared" si="76"/>
        <v>4.8799999999999999E-6</v>
      </c>
      <c r="K127">
        <f t="shared" si="77"/>
        <v>3.0894469999999998</v>
      </c>
      <c r="O127" s="70"/>
      <c r="P127" s="66"/>
      <c r="Q127" t="s">
        <v>39</v>
      </c>
      <c r="R127">
        <f t="shared" si="78"/>
        <v>0</v>
      </c>
      <c r="S127">
        <f t="shared" si="79"/>
        <v>4.8800000000000007E-6</v>
      </c>
      <c r="U127">
        <f t="shared" si="80"/>
        <v>0</v>
      </c>
      <c r="V127">
        <f t="shared" si="81"/>
        <v>4.8800000000000007E-6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2.5999999999999999E-3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2.5999999999999999E-3</v>
      </c>
      <c r="L131">
        <f>(0.2*0.8+0.2*0.8)*X25+0.2*0.2*AB25+(1-0.2*0.8-0.2*0.8-0.2*0.2)*T25</f>
        <v>2.72E-7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2.5999999999999999E-3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2.5999999999999999E-3</v>
      </c>
      <c r="X131">
        <f>(0.3*0.7+0.3*0.7)*X25+0.3*0.3*AB25+(1-0.3*0.7-0.3*0.7-0.3*0.3)*T25</f>
        <v>3.0200000000000003E-7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6.4850000000000004E-5</v>
      </c>
      <c r="I132">
        <f t="shared" si="84"/>
        <v>0</v>
      </c>
      <c r="J132">
        <f t="shared" si="85"/>
        <v>6.4850000000000004E-5</v>
      </c>
      <c r="O132" s="70"/>
      <c r="P132" s="66"/>
      <c r="Q132" t="s">
        <v>38</v>
      </c>
      <c r="R132">
        <f t="shared" si="86"/>
        <v>0</v>
      </c>
      <c r="S132">
        <f t="shared" si="87"/>
        <v>6.4850000000000004E-5</v>
      </c>
      <c r="U132">
        <f t="shared" si="88"/>
        <v>0</v>
      </c>
      <c r="V132">
        <f t="shared" si="89"/>
        <v>6.4850000000000004E-5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4.8799999999999999E-6</v>
      </c>
      <c r="I133">
        <f t="shared" si="84"/>
        <v>0</v>
      </c>
      <c r="J133">
        <f t="shared" si="85"/>
        <v>4.8799999999999999E-6</v>
      </c>
      <c r="O133" s="70"/>
      <c r="P133" s="66"/>
      <c r="Q133" t="s">
        <v>39</v>
      </c>
      <c r="R133">
        <f t="shared" si="86"/>
        <v>0</v>
      </c>
      <c r="S133">
        <f t="shared" si="87"/>
        <v>4.8800000000000007E-6</v>
      </c>
      <c r="U133">
        <f t="shared" si="88"/>
        <v>0</v>
      </c>
      <c r="V133">
        <f t="shared" si="89"/>
        <v>4.8800000000000007E-6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3.2500000000000006E-7</v>
      </c>
      <c r="G138">
        <f t="shared" ref="G138:G140" si="91">3*0.05*(1-0.05)*(1-0.05)*Z11+3*0.05*0.05*(1-0.05)*AD11+0.05*0.05*0.05*AH11+(1-3*0.05*(1-0.05)*(1-0.05)-3*0.05*0.05*(1-0.05)-0.05*0.05*0.05)*V11</f>
        <v>2.6013124999999995E-3</v>
      </c>
      <c r="H138">
        <f t="shared" ref="H138:H140" si="92">AI11+AE11+AA11+W11</f>
        <v>3.9283519999999998</v>
      </c>
      <c r="I138">
        <f t="shared" ref="I138:I140" si="93">3*0.05*(1-0.05)*(1-0.05)*Y18+3*0.05*0.05*(1-0.05)*AC18+0.05*0.05*0.05*AG18+(1-3*0.05*(1-0.05)*(1-0.05)-3*0.05*0.05*(1-0.05)-0.05*0.05*0.05)*U18</f>
        <v>3.2500000000000006E-7</v>
      </c>
      <c r="J138">
        <f t="shared" ref="J138:J140" si="94">3*0.05*(1-0.05)*(1-0.05)*Z18+3*0.05*0.05*(1-0.05)*AD18+0.05*0.05*0.05*AH18+(1-3*0.05*(1-0.05)*(1-0.05)-3*0.05*0.05*(1-0.05)-0.05*0.05*0.05)*V18</f>
        <v>2.6013124999999995E-3</v>
      </c>
      <c r="K138">
        <f t="shared" ref="K138:K140" si="95">AI18+AE18+AA18+W18</f>
        <v>3.8268170000000001</v>
      </c>
      <c r="L138">
        <f>3*0.05*(1-0.05)*(1-0.05)*X25+3*0.05*0.05*(1-0.05)*AB25+0.05*0.05*0.05*AF25+(1-3*0.05*(1-0.05)*(1-0.05)-3*0.05*0.05*(1-0.05)-0.05*0.05*0.05)*T25</f>
        <v>1.7659750000000003E-6</v>
      </c>
      <c r="M138">
        <f>AI25+AE25+AA25+W25</f>
        <v>5.8243309999999999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2.6000000000000005E-6</v>
      </c>
      <c r="S138">
        <f t="shared" ref="S138:S140" si="97">3*0.1*(1-0.1)*(1-0.1)*Z11+3*0.1*0.1*(1-0.1)*AD11+0.1*0.1*0.1*AH11+(1-3*0.1*(1-0.1)*(1-0.1)-3*0.1*0.1*(1-0.1)-0.1*0.1*0.1)*V11</f>
        <v>2.6105E-3</v>
      </c>
      <c r="U138">
        <f t="shared" ref="U138:U140" si="98">3*0.1*(1-0.1)*(1-0.1)*Y18+3*0.1*0.1*(1-0.1)*AC18+0.1*0.1*0.1*AG18+(1-3*0.1*(1-0.1)*(1-0.1)-3*0.1*0.1*(1-0.1)-0.1*0.1*0.1)*U18</f>
        <v>2.6000000000000005E-6</v>
      </c>
      <c r="V138">
        <f t="shared" ref="V138:V140" si="99">3*0.1*(1-0.1)*(1-0.1)*Z18+3*0.1*0.1*(1-0.1)*AD18+0.1*0.1*0.1*AH18+(1-3*0.1*(1-0.1)*(1-0.1)-3*0.1*0.1*(1-0.1)-0.1*0.1*0.1)*V18</f>
        <v>2.6105E-3</v>
      </c>
      <c r="X138">
        <f>3*0.1*(1-0.1)*(1-0.1)*X25+3*0.1*0.1*(1-0.1)*AB25+0.1*0.1*0.1*AF25+(1-3*0.1*(1-0.1)*(1-0.1)-3*0.1*0.1*(1-0.1)-0.1*0.1*0.1)*T25</f>
        <v>1.2553800000000002E-5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1.5375000000000003E-6</v>
      </c>
      <c r="G139">
        <f t="shared" si="91"/>
        <v>6.6441893749999989E-5</v>
      </c>
      <c r="H139">
        <f t="shared" si="92"/>
        <v>4.0139119999999995</v>
      </c>
      <c r="I139">
        <f t="shared" si="93"/>
        <v>1.5375000000000003E-6</v>
      </c>
      <c r="J139">
        <f t="shared" si="94"/>
        <v>6.6441893749999989E-5</v>
      </c>
      <c r="K139">
        <f t="shared" si="95"/>
        <v>3.8750559999999998</v>
      </c>
      <c r="N139" s="72"/>
      <c r="O139" s="70"/>
      <c r="P139" s="66"/>
      <c r="Q139" t="s">
        <v>38</v>
      </c>
      <c r="R139">
        <f t="shared" si="96"/>
        <v>1.2300000000000003E-5</v>
      </c>
      <c r="S139">
        <f t="shared" si="97"/>
        <v>7.7585150000000007E-5</v>
      </c>
      <c r="U139">
        <f t="shared" si="98"/>
        <v>1.2300000000000003E-5</v>
      </c>
      <c r="V139">
        <f t="shared" si="99"/>
        <v>7.7585150000000007E-5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1.5375000000000003E-6</v>
      </c>
      <c r="G140">
        <f t="shared" si="91"/>
        <v>6.4168899999999996E-6</v>
      </c>
      <c r="H140">
        <f t="shared" si="92"/>
        <v>4.0480269999999994</v>
      </c>
      <c r="I140">
        <f t="shared" si="93"/>
        <v>1.5375000000000003E-6</v>
      </c>
      <c r="J140">
        <f t="shared" si="94"/>
        <v>6.4168899999999996E-6</v>
      </c>
      <c r="K140">
        <f t="shared" si="95"/>
        <v>4.0232119999999991</v>
      </c>
      <c r="N140" s="72"/>
      <c r="O140" s="70"/>
      <c r="P140" s="66"/>
      <c r="Q140" t="s">
        <v>39</v>
      </c>
      <c r="R140">
        <f t="shared" si="96"/>
        <v>1.2300000000000003E-5</v>
      </c>
      <c r="S140">
        <f t="shared" si="97"/>
        <v>1.7175120000000002E-5</v>
      </c>
      <c r="U140">
        <f t="shared" si="98"/>
        <v>1.2300000000000003E-5</v>
      </c>
      <c r="V140">
        <f t="shared" si="99"/>
        <v>1.7175120000000002E-5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2.0800000000000004E-5</v>
      </c>
      <c r="G144">
        <f t="shared" ref="G144:G146" si="101">3*0.2*(1-0.2)*(1-0.2)*Z11+3*0.2*0.2*(1-0.2)*AD11+0.2*0.2*0.2*AH11+(1-3*0.2*(1-0.2)*(1-0.2)-3*0.2*0.2*(1-0.2)-0.2*0.2*0.2)*V11</f>
        <v>2.6839999999999998E-3</v>
      </c>
      <c r="I144">
        <f t="shared" ref="I144:I146" si="102">3*0.2*(1-0.2)*(1-0.2)*Y18+3*0.2*0.2*(1-0.2)*AC18+0.2*0.2*0.2*AG18+(1-3*0.2*(1-0.2)*(1-0.2)-3*0.2*0.2*(1-0.2)-0.2*0.2*0.2)*U18</f>
        <v>2.0800000000000004E-5</v>
      </c>
      <c r="J144">
        <f t="shared" ref="J144:J146" si="103">3*0.2*(1-0.2)*(1-0.2)*Z18+3*0.2*0.2*(1-0.2)*AD18+0.2*0.2*0.2*AH18+(1-3*0.2*(1-0.2)*(1-0.2)-3*0.2*0.2*(1-0.2)-0.2*0.2*0.2)*V18</f>
        <v>2.6839999999999998E-3</v>
      </c>
      <c r="L144">
        <f>3*0.2*(1-0.2)*(1-0.2)*X25+3*0.2*0.2*(1-0.2)*AB25+0.2*0.2*0.2*AF25+(1-3*0.2*(1-0.2)*(1-0.2)-3*0.2*0.2*(1-0.2)-0.2*0.2*0.2)*T25</f>
        <v>9.8694400000000015E-5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7.0199999999999999E-5</v>
      </c>
      <c r="S144">
        <f t="shared" ref="S144:S146" si="105">3*0.3*(1-0.3)*(1-0.3)*Z11+3*0.3*0.3*(1-0.3)*AD11+0.3*0.3*0.3*AH11+(1-3*0.3*(1-0.3)*(1-0.3)-3*0.3*0.3*(1-0.3)-0.3*0.3*0.3)*V11</f>
        <v>2.8834999999999998E-3</v>
      </c>
      <c r="U144">
        <f t="shared" ref="U144:U146" si="106">3*0.3*(1-0.3)*(1-0.3)*Y18+3*0.3*0.3*(1-0.3)*AC18+0.3*0.3*0.3*AG18+(1-3*0.3*(1-0.3)*(1-0.3)-3*0.3*0.3*(1-0.3)-0.3*0.3*0.3)*U18</f>
        <v>7.0199999999999999E-5</v>
      </c>
      <c r="V144">
        <f t="shared" ref="V144:V146" si="107">3*0.3*(1-0.3)*(1-0.3)*Z18+3*0.3*0.3*(1-0.3)*AD18+0.3*0.3*0.3*AH18+(1-3*0.3*(1-0.3)*(1-0.3)-3*0.3*0.3*(1-0.3)-0.3*0.3*0.3)*V18</f>
        <v>2.8834999999999998E-3</v>
      </c>
      <c r="X144">
        <f>3*0.3*(1-0.3)*(1-0.3)*X25+3*0.3*0.3*(1-0.3)*AB25+0.3*0.3*0.3*AF25+(1-3*0.3*(1-0.3)*(1-0.3)-3*0.3*0.3*(1-0.3)-0.3*0.3*0.3)*T25</f>
        <v>3.3242059999999998E-4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9.840000000000002E-5</v>
      </c>
      <c r="G145">
        <f t="shared" si="101"/>
        <v>1.667312E-4</v>
      </c>
      <c r="I145">
        <f t="shared" si="102"/>
        <v>9.840000000000002E-5</v>
      </c>
      <c r="J145">
        <f t="shared" si="103"/>
        <v>1.667312E-4</v>
      </c>
      <c r="N145" s="72"/>
      <c r="O145" s="70"/>
      <c r="P145" s="66"/>
      <c r="Q145" t="s">
        <v>38</v>
      </c>
      <c r="R145">
        <f t="shared" si="104"/>
        <v>3.321E-4</v>
      </c>
      <c r="S145">
        <f t="shared" si="105"/>
        <v>4.0869905000000002E-4</v>
      </c>
      <c r="U145">
        <f t="shared" si="106"/>
        <v>3.321E-4</v>
      </c>
      <c r="V145">
        <f t="shared" si="107"/>
        <v>4.0869905000000002E-4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9.840000000000002E-5</v>
      </c>
      <c r="G146">
        <f t="shared" si="101"/>
        <v>1.0324096000000002E-4</v>
      </c>
      <c r="I146">
        <f t="shared" si="102"/>
        <v>9.840000000000002E-5</v>
      </c>
      <c r="J146">
        <f t="shared" si="103"/>
        <v>1.0324096000000002E-4</v>
      </c>
      <c r="N146" s="72"/>
      <c r="O146" s="70"/>
      <c r="P146" s="66"/>
      <c r="Q146" t="s">
        <v>39</v>
      </c>
      <c r="R146">
        <f t="shared" si="104"/>
        <v>3.321E-4</v>
      </c>
      <c r="S146">
        <f t="shared" si="105"/>
        <v>3.3684824000000001E-4</v>
      </c>
      <c r="U146">
        <f t="shared" si="106"/>
        <v>3.321E-4</v>
      </c>
      <c r="V146">
        <f t="shared" si="107"/>
        <v>3.3684824000000001E-4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2.5999999999999999E-3</v>
      </c>
      <c r="H151">
        <f t="shared" ref="H151:H153" si="110">I32++E32</f>
        <v>2.0322800000000001</v>
      </c>
      <c r="I151">
        <f t="shared" ref="I151:I153" si="111">0.05*G39+(1-0.05)*C39</f>
        <v>0</v>
      </c>
      <c r="J151">
        <f t="shared" ref="J151:J153" si="112">0.05*H39+(1-0.05)*D39</f>
        <v>2.5999999999999999E-3</v>
      </c>
      <c r="K151">
        <f t="shared" ref="K151:K153" si="113">I39+E39</f>
        <v>1.958296</v>
      </c>
      <c r="L151">
        <f>0.05*F46+(1-0.05)*B46</f>
        <v>7.0299999999999996E-6</v>
      </c>
      <c r="M151">
        <f>I46+E46</f>
        <v>2.73956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2.5999999999999999E-3</v>
      </c>
      <c r="U151">
        <f t="shared" ref="U151:U153" si="116">0.1*G39+(1-0.1)*C39</f>
        <v>0</v>
      </c>
      <c r="V151">
        <f t="shared" ref="V151:V153" si="117">0.1*H39+(1-0.1)*D39</f>
        <v>2.5999999999999999E-3</v>
      </c>
      <c r="X151">
        <f>0.1*F46+(1-0.1)*B46</f>
        <v>7.0600000000000002E-6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1.964E-4</v>
      </c>
      <c r="H152">
        <f t="shared" si="110"/>
        <v>2.0746419999999999</v>
      </c>
      <c r="I152">
        <f t="shared" si="111"/>
        <v>0</v>
      </c>
      <c r="J152">
        <f t="shared" si="112"/>
        <v>1.964E-4</v>
      </c>
      <c r="K152">
        <f t="shared" si="113"/>
        <v>1.9927349999999999</v>
      </c>
      <c r="P152" s="66"/>
      <c r="Q152" t="s">
        <v>38</v>
      </c>
      <c r="R152">
        <f t="shared" si="114"/>
        <v>0</v>
      </c>
      <c r="S152">
        <f t="shared" si="115"/>
        <v>1.964E-4</v>
      </c>
      <c r="U152">
        <f t="shared" si="116"/>
        <v>0</v>
      </c>
      <c r="V152">
        <f t="shared" si="117"/>
        <v>1.964E-4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4.0899999999999991E-5</v>
      </c>
      <c r="H153">
        <f t="shared" si="110"/>
        <v>2.0920509999999997</v>
      </c>
      <c r="I153">
        <f t="shared" si="111"/>
        <v>0</v>
      </c>
      <c r="J153">
        <f t="shared" si="112"/>
        <v>4.0899999999999991E-5</v>
      </c>
      <c r="K153">
        <f t="shared" si="113"/>
        <v>2.0083219999999997</v>
      </c>
      <c r="P153" s="66"/>
      <c r="Q153" t="s">
        <v>39</v>
      </c>
      <c r="R153">
        <f t="shared" si="114"/>
        <v>0</v>
      </c>
      <c r="S153">
        <f t="shared" si="115"/>
        <v>4.0900000000000005E-5</v>
      </c>
      <c r="U153">
        <f t="shared" si="116"/>
        <v>0</v>
      </c>
      <c r="V153">
        <f t="shared" si="117"/>
        <v>4.0900000000000005E-5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2.5999999999999999E-3</v>
      </c>
      <c r="I157">
        <f t="shared" ref="I157:I159" si="120">0.2*G39+(1-0.2)*C39</f>
        <v>0</v>
      </c>
      <c r="J157">
        <f t="shared" ref="J157:J159" si="121">0.2*H39+(1-0.2)*D39</f>
        <v>2.5999999999999999E-3</v>
      </c>
      <c r="L157">
        <f>0.2*F46+(1-0.2)*B46</f>
        <v>7.1200000000000004E-6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2.5999999999999999E-3</v>
      </c>
      <c r="U157">
        <f t="shared" ref="U157:U159" si="124">0.3*G39+(1-0.3)*C39</f>
        <v>0</v>
      </c>
      <c r="V157">
        <f t="shared" ref="V157:V159" si="125">0.3*H39+(1-0.3)*D39</f>
        <v>2.5999999999999999E-3</v>
      </c>
      <c r="X157">
        <f>0.3*F46+(1-0.3)*B46</f>
        <v>7.179999999999999E-6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1.964E-4</v>
      </c>
      <c r="I158">
        <f t="shared" si="120"/>
        <v>0</v>
      </c>
      <c r="J158">
        <f t="shared" si="121"/>
        <v>1.964E-4</v>
      </c>
      <c r="P158" s="66"/>
      <c r="Q158" t="s">
        <v>38</v>
      </c>
      <c r="R158">
        <f t="shared" si="122"/>
        <v>0</v>
      </c>
      <c r="S158">
        <f t="shared" si="123"/>
        <v>1.964E-4</v>
      </c>
      <c r="U158">
        <f t="shared" si="124"/>
        <v>0</v>
      </c>
      <c r="V158">
        <f t="shared" si="125"/>
        <v>1.964E-4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4.0899999999999998E-5</v>
      </c>
      <c r="I159">
        <f t="shared" si="120"/>
        <v>0</v>
      </c>
      <c r="J159">
        <f t="shared" si="121"/>
        <v>4.0899999999999998E-5</v>
      </c>
      <c r="P159" s="66"/>
      <c r="Q159" t="s">
        <v>39</v>
      </c>
      <c r="R159">
        <f t="shared" si="122"/>
        <v>0</v>
      </c>
      <c r="S159">
        <f t="shared" si="123"/>
        <v>4.0899999999999991E-5</v>
      </c>
      <c r="U159">
        <f t="shared" si="124"/>
        <v>0</v>
      </c>
      <c r="V159">
        <f t="shared" si="125"/>
        <v>4.0899999999999991E-5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2.5999999999999999E-3</v>
      </c>
      <c r="H164">
        <f t="shared" ref="H164:H166" si="128">M32+I32+E32</f>
        <v>3.0481449999999999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2.5999999999999999E-3</v>
      </c>
      <c r="K164">
        <f t="shared" ref="K164:K166" si="131">M39+I39+E39</f>
        <v>2.936407</v>
      </c>
      <c r="L164">
        <f>(0.05*(1-0.05)+0.05*(1-0.05))*F46+0.05*0.05*J46+(1-0.05*(1-0.05)-0.05*(1-0.05)-0.05*0.05)*B46</f>
        <v>7.0650000000000001E-6</v>
      </c>
      <c r="M164">
        <f>M46+I46+E46</f>
        <v>4.0919620000000005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2.6000000000000003E-3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2.6000000000000003E-3</v>
      </c>
      <c r="X164">
        <f>(0.1*0.9+0.1*0.9)*F46+0.1*0.1*J46+(1-0.1*0.9-0.1*0.9-0.1*0.1)*B46</f>
        <v>7.1400000000000002E-6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1.964E-4</v>
      </c>
      <c r="H165">
        <f t="shared" si="128"/>
        <v>3.1294939999999998</v>
      </c>
      <c r="I165">
        <f t="shared" si="129"/>
        <v>0</v>
      </c>
      <c r="J165">
        <f t="shared" si="130"/>
        <v>1.964E-4</v>
      </c>
      <c r="K165">
        <f t="shared" si="131"/>
        <v>2.98915</v>
      </c>
      <c r="O165" s="70"/>
      <c r="P165" s="66"/>
      <c r="Q165" t="s">
        <v>38</v>
      </c>
      <c r="R165">
        <f t="shared" si="132"/>
        <v>0</v>
      </c>
      <c r="S165">
        <f t="shared" si="133"/>
        <v>1.964E-4</v>
      </c>
      <c r="U165">
        <f t="shared" si="134"/>
        <v>0</v>
      </c>
      <c r="V165">
        <f t="shared" si="135"/>
        <v>1.964E-4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4.0899999999999998E-5</v>
      </c>
      <c r="H166">
        <f t="shared" si="128"/>
        <v>3.1500979999999998</v>
      </c>
      <c r="I166">
        <f t="shared" si="129"/>
        <v>0</v>
      </c>
      <c r="J166">
        <f t="shared" si="130"/>
        <v>4.0899999999999998E-5</v>
      </c>
      <c r="K166">
        <f t="shared" si="131"/>
        <v>3.0203120000000001</v>
      </c>
      <c r="O166" s="70"/>
      <c r="P166" s="66"/>
      <c r="Q166" t="s">
        <v>39</v>
      </c>
      <c r="R166">
        <f t="shared" si="132"/>
        <v>0</v>
      </c>
      <c r="S166">
        <f t="shared" si="133"/>
        <v>4.0900000000000005E-5</v>
      </c>
      <c r="U166">
        <f t="shared" si="134"/>
        <v>0</v>
      </c>
      <c r="V166">
        <f t="shared" si="135"/>
        <v>4.0900000000000005E-5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2.5999999999999999E-3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2.5999999999999999E-3</v>
      </c>
      <c r="L170">
        <f>(0.2*0.8+0.2*0.8)*F46+0.2*0.2*J46+(1-0.2*0.8-0.2*0.8-0.2*0.2)*B46</f>
        <v>7.3200000000000002E-6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2.5999999999999999E-3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2.5999999999999999E-3</v>
      </c>
      <c r="X170">
        <f>(0.3*0.7+0.3*0.7)*F46+0.3*0.3*J46+(1-0.3*0.7-0.3*0.7-0.3*0.3)*B46</f>
        <v>7.5400000000000007E-6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1.964E-4</v>
      </c>
      <c r="I171">
        <f t="shared" si="138"/>
        <v>0</v>
      </c>
      <c r="J171">
        <f t="shared" si="139"/>
        <v>1.964E-4</v>
      </c>
      <c r="O171" s="70"/>
      <c r="P171" s="66"/>
      <c r="Q171" t="s">
        <v>38</v>
      </c>
      <c r="R171">
        <f t="shared" si="140"/>
        <v>0</v>
      </c>
      <c r="S171">
        <f t="shared" si="141"/>
        <v>1.964E-4</v>
      </c>
      <c r="U171">
        <f t="shared" si="142"/>
        <v>0</v>
      </c>
      <c r="V171">
        <f t="shared" si="143"/>
        <v>1.964E-4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4.0899999999999998E-5</v>
      </c>
      <c r="I172">
        <f t="shared" si="138"/>
        <v>0</v>
      </c>
      <c r="J172">
        <f t="shared" si="139"/>
        <v>4.0899999999999998E-5</v>
      </c>
      <c r="O172" s="70"/>
      <c r="P172" s="66"/>
      <c r="Q172" t="s">
        <v>39</v>
      </c>
      <c r="R172">
        <f t="shared" si="140"/>
        <v>0</v>
      </c>
      <c r="S172">
        <f t="shared" si="141"/>
        <v>4.0900000000000005E-5</v>
      </c>
      <c r="U172">
        <f t="shared" si="142"/>
        <v>0</v>
      </c>
      <c r="V172">
        <f t="shared" si="143"/>
        <v>4.0900000000000005E-5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3.2500000000000006E-7</v>
      </c>
      <c r="G177">
        <f t="shared" ref="G177:G179" si="145">3*0.05*(1-0.05)*(1-0.05)*H32+3*0.05*0.05*(1-0.05)*L32+0.05*0.05*0.05*P32+(1-3*0.05*(1-0.05)*(1-0.05)-3*0.05*0.05*(1-0.05)-0.05*0.05*0.05)*D32</f>
        <v>2.6013124999999995E-3</v>
      </c>
      <c r="H177">
        <f t="shared" ref="H177:H179" si="146">Q32+M32+I32+E32</f>
        <v>3.9460510000000002</v>
      </c>
      <c r="I177">
        <f t="shared" ref="I177:I179" si="147">3*0.05*(1-0.05)*(1-0.05)*G39+3*0.05*0.05*(1-0.05)*K39+0.05*0.05*0.05*O39+(1-3*0.05*(1-0.05)*(1-0.05)-3*0.05*0.05*(1-0.05)-0.05*0.05*0.05)*C39</f>
        <v>3.2500000000000006E-7</v>
      </c>
      <c r="J177">
        <f t="shared" ref="J177:J179" si="148">3*0.05*(1-0.05)*(1-0.05)*H39+3*0.05*0.05*(1-0.05)*L39+0.05*0.05*0.05*P39+(1-3*0.05*(1-0.05)*(1-0.05)-3*0.05*0.05*(1-0.05)-0.05*0.05*0.05)*D39</f>
        <v>2.6013124999999995E-3</v>
      </c>
      <c r="K177">
        <f t="shared" ref="K177:K179" si="149">Q39+M39+I39+E39</f>
        <v>3.8019720000000001</v>
      </c>
      <c r="L177">
        <f>3*0.05*(1-0.05)*(1-0.05)*F46+3*0.05*0.05*(1-0.05)*J46+0.05*0.05*0.05*N46+(1-3*0.05*(1-0.05)*(1-0.05)-3*0.05*0.05*(1-0.05)-0.05*0.05*0.05)*B46</f>
        <v>8.4906499999999998E-6</v>
      </c>
      <c r="M177">
        <f>Q46+M46+I46+E46</f>
        <v>5.7238860000000003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2.6000000000000005E-6</v>
      </c>
      <c r="S177">
        <f t="shared" ref="S177:S179" si="151">3*0.1*(1-0.1)*(1-0.1)*H32+3*0.1*0.1*(1-0.1)*L32+0.1*0.1*0.1*P32+(1-3*0.1*(1-0.1)*(1-0.1)-3*0.1*0.1*(1-0.1)-0.1*0.1*0.1)*D32</f>
        <v>2.6105E-3</v>
      </c>
      <c r="U177">
        <f t="shared" ref="U177:U179" si="152">3*0.1*(1-0.1)*(1-0.1)*G39+3*0.1*0.1*(1-0.1)*K39+0.1*0.1*0.1*O39+(1-3*0.1*(1-0.1)*(1-0.1)-3*0.1*0.1*(1-0.1)-0.1*0.1*0.1)*C39</f>
        <v>2.6000000000000005E-6</v>
      </c>
      <c r="V177">
        <f t="shared" ref="V177:V179" si="153">3*0.1*(1-0.1)*(1-0.1)*H39+3*0.1*0.1*(1-0.1)*L39+0.1*0.1*0.1*P39+(1-3*0.1*(1-0.1)*(1-0.1)-3*0.1*0.1*(1-0.1)-0.1*0.1*0.1)*D39</f>
        <v>2.6105E-3</v>
      </c>
      <c r="X177">
        <f>3*0.1*(1-0.1)*(1-0.1)*F46+3*0.1*0.1*(1-0.1)*J46+0.1*0.1*0.1*N46+(1-3*0.1*(1-0.1)*(1-0.1)-3*0.1*0.1*(1-0.1)-0.1*0.1*0.1)*B46</f>
        <v>1.8325200000000002E-5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1.3125000000000004E-6</v>
      </c>
      <c r="G178">
        <f t="shared" si="145"/>
        <v>1.9790044999999998E-4</v>
      </c>
      <c r="H178">
        <f t="shared" si="146"/>
        <v>4.0454089999999994</v>
      </c>
      <c r="I178">
        <f t="shared" si="147"/>
        <v>1.3125000000000004E-6</v>
      </c>
      <c r="J178">
        <f t="shared" si="148"/>
        <v>1.9790044999999998E-4</v>
      </c>
      <c r="K178">
        <f t="shared" si="149"/>
        <v>3.8652290000000002</v>
      </c>
      <c r="N178" s="72"/>
      <c r="O178" s="70"/>
      <c r="P178" s="66"/>
      <c r="Q178" t="s">
        <v>38</v>
      </c>
      <c r="R178">
        <f t="shared" si="150"/>
        <v>1.0500000000000003E-5</v>
      </c>
      <c r="S178">
        <f t="shared" si="151"/>
        <v>2.084036E-4</v>
      </c>
      <c r="U178">
        <f t="shared" si="152"/>
        <v>1.0500000000000003E-5</v>
      </c>
      <c r="V178">
        <f t="shared" si="153"/>
        <v>2.084036E-4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1.3625000000000003E-6</v>
      </c>
      <c r="G179">
        <f t="shared" si="145"/>
        <v>4.2307387499999997E-5</v>
      </c>
      <c r="H179">
        <f t="shared" si="146"/>
        <v>4.0737389999999998</v>
      </c>
      <c r="I179">
        <f t="shared" si="147"/>
        <v>1.3625000000000003E-6</v>
      </c>
      <c r="J179">
        <f t="shared" si="148"/>
        <v>4.2307387499999997E-5</v>
      </c>
      <c r="K179">
        <f t="shared" si="149"/>
        <v>3.963371</v>
      </c>
      <c r="N179" s="72"/>
      <c r="O179" s="70"/>
      <c r="P179" s="66"/>
      <c r="Q179" t="s">
        <v>39</v>
      </c>
      <c r="R179">
        <f t="shared" si="150"/>
        <v>1.0900000000000002E-5</v>
      </c>
      <c r="S179">
        <f t="shared" si="151"/>
        <v>5.21591E-5</v>
      </c>
      <c r="U179">
        <f t="shared" si="152"/>
        <v>1.0900000000000002E-5</v>
      </c>
      <c r="V179">
        <f t="shared" si="153"/>
        <v>5.21591E-5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2.0800000000000004E-5</v>
      </c>
      <c r="G183">
        <f t="shared" ref="G183:G185" si="155">3*0.2*(1-0.2)*(1-0.2)*H32+3*0.2*0.2*(1-0.2)*L32+0.2*0.2*0.2*P32+(1-3*0.2*(1-0.2)*(1-0.2)-3*0.2*0.2*(1-0.2)-0.2*0.2*0.2)*D32</f>
        <v>2.6839999999999998E-3</v>
      </c>
      <c r="I183">
        <f t="shared" ref="I183:I185" si="156">3*0.2*(1-0.2)*(1-0.2)*G39+3*0.2*0.2*(1-0.2)*K39+0.2*0.2*0.2*O39+(1-3*0.2*(1-0.2)*(1-0.2)-3*0.2*0.2*(1-0.2)-0.2*0.2*0.2)*C39</f>
        <v>2.0800000000000004E-5</v>
      </c>
      <c r="J183">
        <f t="shared" ref="J183:J185" si="157">3*0.2*(1-0.2)*(1-0.2)*H39+3*0.2*0.2*(1-0.2)*L39+0.2*0.2*0.2*P39+(1-3*0.2*(1-0.2)*(1-0.2)-3*0.2*0.2*(1-0.2)-0.2*0.2*0.2)*D39</f>
        <v>2.6839999999999998E-3</v>
      </c>
      <c r="L183">
        <f>3*0.2*(1-0.2)*(1-0.2)*F46+3*0.2*0.2*(1-0.2)*J46+0.2*0.2*0.2*N46+(1-3*0.2*(1-0.2)*(1-0.2)-3*0.2*0.2*(1-0.2)-0.2*0.2*0.2)*B46</f>
        <v>9.6281600000000024E-5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7.0199999999999999E-5</v>
      </c>
      <c r="S183">
        <f t="shared" ref="S183:S185" si="159">3*0.3*(1-0.3)*(1-0.3)*H32+3*0.3*0.3*(1-0.3)*L32+0.3*0.3*0.3*P32+(1-3*0.3*(1-0.3)*(1-0.3)-3*0.3*0.3*(1-0.3)-0.3*0.3*0.3)*D32</f>
        <v>2.8834999999999998E-3</v>
      </c>
      <c r="U183">
        <f t="shared" ref="U183:U185" si="160">3*0.3*(1-0.3)*(1-0.3)*G39+3*0.3*0.3*(1-0.3)*K39+0.3*0.3*0.3*O39+(1-3*0.3*(1-0.3)*(1-0.3)-3*0.3*0.3*(1-0.3)-0.3*0.3*0.3)*C39</f>
        <v>7.0199999999999999E-5</v>
      </c>
      <c r="V183">
        <f t="shared" ref="V183:V185" si="161">3*0.3*(1-0.3)*(1-0.3)*H39+3*0.3*0.3*(1-0.3)*L39+0.3*0.3*0.3*P39+(1-3*0.3*(1-0.3)*(1-0.3)-3*0.3*0.3*(1-0.3)-0.3*0.3*0.3)*D39</f>
        <v>2.8834999999999998E-3</v>
      </c>
      <c r="X183">
        <f>3*0.3*(1-0.3)*(1-0.3)*F46+3*0.3*0.3*(1-0.3)*J46+0.3*0.3*0.3*N46+(1-3*0.3*(1-0.3)*(1-0.3)-3*0.3*0.3*(1-0.3)-0.3*0.3*0.3)*B46</f>
        <v>3.0738040000000003E-4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8.4000000000000022E-5</v>
      </c>
      <c r="G184">
        <f t="shared" si="155"/>
        <v>2.9242880000000001E-4</v>
      </c>
      <c r="I184">
        <f t="shared" si="156"/>
        <v>8.4000000000000022E-5</v>
      </c>
      <c r="J184">
        <f t="shared" si="157"/>
        <v>2.9242880000000001E-4</v>
      </c>
      <c r="N184" s="72"/>
      <c r="O184" s="70"/>
      <c r="P184" s="66"/>
      <c r="Q184" t="s">
        <v>38</v>
      </c>
      <c r="R184">
        <f t="shared" si="158"/>
        <v>2.8350000000000001E-4</v>
      </c>
      <c r="S184">
        <f t="shared" si="159"/>
        <v>5.2049720000000004E-4</v>
      </c>
      <c r="U184">
        <f t="shared" si="160"/>
        <v>2.8350000000000001E-4</v>
      </c>
      <c r="V184">
        <f t="shared" si="161"/>
        <v>5.2049720000000004E-4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8.7200000000000019E-5</v>
      </c>
      <c r="G185">
        <f t="shared" si="155"/>
        <v>1.3097280000000001E-4</v>
      </c>
      <c r="I185">
        <f t="shared" si="156"/>
        <v>8.7200000000000019E-5</v>
      </c>
      <c r="J185">
        <f t="shared" si="157"/>
        <v>1.3097280000000001E-4</v>
      </c>
      <c r="N185" s="72"/>
      <c r="O185" s="70"/>
      <c r="P185" s="66"/>
      <c r="Q185" t="s">
        <v>39</v>
      </c>
      <c r="R185">
        <f t="shared" si="158"/>
        <v>2.943E-4</v>
      </c>
      <c r="S185">
        <f t="shared" si="159"/>
        <v>3.4489569999999998E-4</v>
      </c>
      <c r="U185">
        <f t="shared" si="160"/>
        <v>2.943E-4</v>
      </c>
      <c r="V185">
        <f t="shared" si="161"/>
        <v>3.4489569999999998E-4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2.5999999999999999E-3</v>
      </c>
      <c r="H190">
        <f t="shared" ref="H190:H192" si="164">AA32+W32</f>
        <v>2.0589240000000002</v>
      </c>
      <c r="I190">
        <f t="shared" ref="I190:I192" si="165">0.05*Y39+(1-0.05)*U39</f>
        <v>0</v>
      </c>
      <c r="J190">
        <f t="shared" ref="J190:J192" si="166">0.05*Z39+(1-0.05)*V39</f>
        <v>2.5999999999999999E-3</v>
      </c>
      <c r="K190">
        <f t="shared" ref="K190:K192" si="167">AA39+W39</f>
        <v>1.9934769999999999</v>
      </c>
      <c r="L190">
        <f>0.05*X46+(1-0.05)*T46</f>
        <v>7.3814999999999997E-5</v>
      </c>
      <c r="M190">
        <f>AA46+W46</f>
        <v>2.672517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2.5999999999999999E-3</v>
      </c>
      <c r="U190">
        <f t="shared" ref="U190:U192" si="170">0.1*Y39+(1-0.1)*U39</f>
        <v>0</v>
      </c>
      <c r="V190">
        <f t="shared" ref="V190:V192" si="171">0.1*Z39+(1-0.1)*V39</f>
        <v>2.5999999999999999E-3</v>
      </c>
      <c r="X190">
        <f>0.1*X46+(1-0.1)*T46</f>
        <v>7.4729999999999998E-5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5.0279999999999997E-4</v>
      </c>
      <c r="H191">
        <f t="shared" si="164"/>
        <v>2.0946820000000002</v>
      </c>
      <c r="I191">
        <f t="shared" si="165"/>
        <v>0</v>
      </c>
      <c r="J191">
        <f t="shared" si="166"/>
        <v>5.0279999999999997E-4</v>
      </c>
      <c r="K191">
        <f t="shared" si="167"/>
        <v>2.0019980000000004</v>
      </c>
      <c r="P191" s="66"/>
      <c r="Q191" t="s">
        <v>38</v>
      </c>
      <c r="R191">
        <f t="shared" si="168"/>
        <v>0</v>
      </c>
      <c r="S191">
        <f t="shared" si="169"/>
        <v>5.0279999999999997E-4</v>
      </c>
      <c r="U191">
        <f t="shared" si="170"/>
        <v>0</v>
      </c>
      <c r="V191">
        <f t="shared" si="171"/>
        <v>5.0279999999999997E-4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2.0459999999999999E-4</v>
      </c>
      <c r="H192">
        <f t="shared" si="164"/>
        <v>2.122217</v>
      </c>
      <c r="I192">
        <f t="shared" si="165"/>
        <v>0</v>
      </c>
      <c r="J192">
        <f t="shared" si="166"/>
        <v>2.0459999999999999E-4</v>
      </c>
      <c r="K192">
        <f t="shared" si="167"/>
        <v>2.0234130000000001</v>
      </c>
      <c r="P192" s="66"/>
      <c r="Q192" t="s">
        <v>39</v>
      </c>
      <c r="R192">
        <f t="shared" si="168"/>
        <v>0</v>
      </c>
      <c r="S192">
        <f t="shared" si="169"/>
        <v>2.0460000000000001E-4</v>
      </c>
      <c r="U192">
        <f t="shared" si="170"/>
        <v>0</v>
      </c>
      <c r="V192">
        <f t="shared" si="171"/>
        <v>2.0460000000000001E-4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2.5999999999999999E-3</v>
      </c>
      <c r="I196">
        <f t="shared" ref="I196:I198" si="174">0.2*Y39+(1-0.2)*U39</f>
        <v>0</v>
      </c>
      <c r="J196">
        <f t="shared" ref="J196:J198" si="175">0.2*Z39+(1-0.2)*V39</f>
        <v>2.5999999999999999E-3</v>
      </c>
      <c r="L196">
        <f>0.2*X46+(1-0.2)*T46</f>
        <v>7.6559999999999999E-5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2.5999999999999999E-3</v>
      </c>
      <c r="U196">
        <f t="shared" ref="U196:U198" si="178">0.3*Y39+(1-0.3)*U39</f>
        <v>0</v>
      </c>
      <c r="V196">
        <f t="shared" ref="V196:V198" si="179">0.3*Z39+(1-0.3)*V39</f>
        <v>2.5999999999999999E-3</v>
      </c>
      <c r="X196">
        <f>0.3*X46+(1-0.3)*T46</f>
        <v>7.839E-5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5.0279999999999997E-4</v>
      </c>
      <c r="I197">
        <f t="shared" si="174"/>
        <v>0</v>
      </c>
      <c r="J197">
        <f t="shared" si="175"/>
        <v>5.0279999999999997E-4</v>
      </c>
      <c r="P197" s="66"/>
      <c r="Q197" t="s">
        <v>38</v>
      </c>
      <c r="R197">
        <f t="shared" si="176"/>
        <v>0</v>
      </c>
      <c r="S197">
        <f t="shared" si="177"/>
        <v>5.0279999999999997E-4</v>
      </c>
      <c r="U197">
        <f t="shared" si="178"/>
        <v>0</v>
      </c>
      <c r="V197">
        <f t="shared" si="179"/>
        <v>5.0279999999999997E-4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2.0460000000000004E-4</v>
      </c>
      <c r="I198">
        <f t="shared" si="174"/>
        <v>0</v>
      </c>
      <c r="J198">
        <f t="shared" si="175"/>
        <v>2.0460000000000004E-4</v>
      </c>
      <c r="P198" s="66"/>
      <c r="Q198" t="s">
        <v>39</v>
      </c>
      <c r="R198">
        <f t="shared" si="176"/>
        <v>0</v>
      </c>
      <c r="S198">
        <f t="shared" si="177"/>
        <v>2.0459999999999999E-4</v>
      </c>
      <c r="U198">
        <f t="shared" si="178"/>
        <v>0</v>
      </c>
      <c r="V198">
        <f t="shared" si="179"/>
        <v>2.0459999999999999E-4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2.5999999999999999E-3</v>
      </c>
      <c r="H203">
        <f t="shared" ref="H203:H205" si="182">AE32+AA32+W32</f>
        <v>3.095561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2.5999999999999999E-3</v>
      </c>
      <c r="K203">
        <f>AE39+AA39+W39</f>
        <v>2.9799980000000001</v>
      </c>
      <c r="L203">
        <f>(0.05*(1-0.05)+0.05*(1-0.05))*X46+0.05*0.05*AB46+(1-0.05*(1-0.05)-0.05*(1-0.05)-0.05*0.05)*T46</f>
        <v>7.4733499999999999E-5</v>
      </c>
      <c r="M203">
        <f>AE46+AA46+W46</f>
        <v>4.0168410000000003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2.6000000000000003E-3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2.6000000000000003E-3</v>
      </c>
      <c r="X203">
        <f>(0.1*0.9+0.1*0.9)*X46+0.1*0.1*AB46+(1-0.1*0.9-0.1*0.9-0.1*0.1)*T46</f>
        <v>7.6574000000000002E-5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5.0279999999999997E-4</v>
      </c>
      <c r="H204">
        <f t="shared" si="182"/>
        <v>3.1471669999999996</v>
      </c>
      <c r="I204">
        <f t="shared" si="183"/>
        <v>0</v>
      </c>
      <c r="J204">
        <f t="shared" si="184"/>
        <v>5.0279999999999997E-4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5.0280000000000008E-4</v>
      </c>
      <c r="U204">
        <f t="shared" si="187"/>
        <v>0</v>
      </c>
      <c r="V204">
        <f t="shared" si="188"/>
        <v>5.0280000000000008E-4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2.0460000000000004E-4</v>
      </c>
      <c r="H205">
        <f t="shared" si="182"/>
        <v>3.1620710000000001</v>
      </c>
      <c r="I205">
        <f t="shared" si="183"/>
        <v>0</v>
      </c>
      <c r="J205">
        <f t="shared" si="184"/>
        <v>2.0460000000000004E-4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2.0460000000000004E-4</v>
      </c>
      <c r="U205">
        <f t="shared" si="187"/>
        <v>0</v>
      </c>
      <c r="V205">
        <f t="shared" si="188"/>
        <v>2.0460000000000004E-4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2.5999999999999999E-3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2.5999999999999999E-3</v>
      </c>
      <c r="L209">
        <f>(0.2*0.8+0.2*0.8)*X46+0.2*0.2*AB46+(1-0.2*0.8-0.2*0.8-0.2*0.2)*T46</f>
        <v>8.0276000000000002E-5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2.5999999999999999E-3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2.5999999999999999E-3</v>
      </c>
      <c r="X209">
        <f>(0.3*0.7+0.3*0.7)*X46+0.3*0.3*AB46+(1-0.3*0.7-0.3*0.7-0.3*0.3)*T46</f>
        <v>8.4005999999999995E-5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5.0279999999999997E-4</v>
      </c>
      <c r="I210">
        <f t="shared" si="191"/>
        <v>0</v>
      </c>
      <c r="J210">
        <f t="shared" si="192"/>
        <v>5.0279999999999997E-4</v>
      </c>
      <c r="O210" s="70"/>
      <c r="P210" s="66"/>
      <c r="Q210" t="s">
        <v>38</v>
      </c>
      <c r="R210">
        <f t="shared" si="193"/>
        <v>0</v>
      </c>
      <c r="S210">
        <f t="shared" si="194"/>
        <v>5.0279999999999997E-4</v>
      </c>
      <c r="U210">
        <f t="shared" si="195"/>
        <v>0</v>
      </c>
      <c r="V210">
        <f t="shared" si="196"/>
        <v>5.0279999999999997E-4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2.0460000000000001E-4</v>
      </c>
      <c r="I211">
        <f t="shared" si="191"/>
        <v>0</v>
      </c>
      <c r="J211">
        <f t="shared" si="192"/>
        <v>2.0460000000000001E-4</v>
      </c>
      <c r="O211" s="70"/>
      <c r="P211" s="66"/>
      <c r="Q211" t="s">
        <v>39</v>
      </c>
      <c r="R211">
        <f t="shared" si="193"/>
        <v>0</v>
      </c>
      <c r="S211">
        <f t="shared" si="194"/>
        <v>2.0460000000000004E-4</v>
      </c>
      <c r="U211">
        <f t="shared" si="195"/>
        <v>0</v>
      </c>
      <c r="V211">
        <f t="shared" si="196"/>
        <v>2.0460000000000004E-4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3.2500000000000006E-7</v>
      </c>
      <c r="G216">
        <f t="shared" ref="G216:G218" si="198">3*0.05*(1-0.05)*(1-0.05)*Z32+3*0.05*0.05*(1-0.05)*AD32+0.05*0.05*0.05*AH32+(1-3*0.05*(1-0.05)*(1-0.05)-3*0.05*0.05*(1-0.05)-0.05*0.05*0.05)*V32</f>
        <v>2.6013124999999995E-3</v>
      </c>
      <c r="H216">
        <f t="shared" ref="H216:H218" si="199">AI32+AE32+AA32+W32</f>
        <v>3.98848</v>
      </c>
      <c r="I216">
        <f t="shared" ref="I216:I218" si="200">3*0.05*(1-0.05)*(1-0.05)*Y39+3*0.05*0.05*(1-0.05)*AC39+0.05*0.05*0.05*AG39+(1-3*0.05*(1-0.05)*(1-0.05)-3*0.05*0.05*(1-0.05)-0.05*0.05*0.05)*U39</f>
        <v>3.2500000000000006E-7</v>
      </c>
      <c r="J216">
        <f t="shared" ref="J216:J218" si="201">3*0.05*(1-0.05)*(1-0.05)*Z39+3*0.05*0.05*(1-0.05)*AD39+0.05*0.05*0.05*AH39+(1-3*0.05*(1-0.05)*(1-0.05)-3*0.05*0.05*(1-0.05)-0.05*0.05*0.05)*V39</f>
        <v>2.6013124999999995E-3</v>
      </c>
      <c r="K216">
        <f t="shared" ref="K216:K218" si="202">AI39+AE39+AA39+W39</f>
        <v>3.8782009999999998</v>
      </c>
      <c r="L216">
        <f>3*0.05*(1-0.05)*(1-0.05)*X46+3*0.05*0.05*(1-0.05)*AB46+0.05*0.05*0.05*AF46+(1-3*0.05*(1-0.05)*(1-0.05)-3*0.05*0.05*(1-0.05)-0.05*0.05*0.05)*T46</f>
        <v>7.6751499999999992E-5</v>
      </c>
      <c r="M216">
        <f>AI46+AE46+AA46+W46</f>
        <v>5.6590829999999999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2.6000000000000005E-6</v>
      </c>
      <c r="S216">
        <f t="shared" ref="S216:S218" si="204">3*0.1*(1-0.1)*(1-0.1)*Z32+3*0.1*0.1*(1-0.1)*AD32+0.1*0.1*0.1*AH32+(1-3*0.1*(1-0.1)*(1-0.1)-3*0.1*0.1*(1-0.1)-0.1*0.1*0.1)*V32</f>
        <v>2.6105E-3</v>
      </c>
      <c r="U216">
        <f t="shared" ref="U216:U218" si="205">3*0.1*(1-0.1)*(1-0.1)*Y39+3*0.1*0.1*(1-0.1)*AC39+0.1*0.1*0.1*AG39+(1-3*0.1*(1-0.1)*(1-0.1)-3*0.1*0.1*(1-0.1)-0.1*0.1*0.1)*U39</f>
        <v>2.6000000000000005E-6</v>
      </c>
      <c r="V216">
        <f t="shared" ref="V216:V218" si="206">3*0.1*(1-0.1)*(1-0.1)*Z39+3*0.1*0.1*(1-0.1)*AD39+0.1*0.1*0.1*AH39+(1-3*0.1*(1-0.1)*(1-0.1)-3*0.1*0.1*(1-0.1)-0.1*0.1*0.1)*V39</f>
        <v>2.6105E-3</v>
      </c>
      <c r="X216">
        <f>3*0.1*(1-0.1)*(1-0.1)*X46+3*0.1*0.1*(1-0.1)*AB46+0.1*0.1*0.1*AF46+(1-3*0.1*(1-0.1)*(1-0.1)-3*0.1*0.1*(1-0.1)-0.1*0.1*0.1)*T46</f>
        <v>8.7199999999999992E-5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8.0000000000000018E-7</v>
      </c>
      <c r="G217">
        <f t="shared" si="198"/>
        <v>5.040871499999999E-4</v>
      </c>
      <c r="H217">
        <f t="shared" si="199"/>
        <v>4.065067</v>
      </c>
      <c r="I217">
        <f t="shared" si="200"/>
        <v>8.2500000000000015E-7</v>
      </c>
      <c r="J217">
        <f t="shared" si="201"/>
        <v>5.0407464999999998E-4</v>
      </c>
      <c r="K217">
        <f t="shared" si="202"/>
        <v>3.8775130000000004</v>
      </c>
      <c r="N217" s="72"/>
      <c r="O217" s="70"/>
      <c r="P217" s="66"/>
      <c r="Q217" t="s">
        <v>38</v>
      </c>
      <c r="R217">
        <f t="shared" si="203"/>
        <v>6.4000000000000014E-6</v>
      </c>
      <c r="S217">
        <f t="shared" si="204"/>
        <v>5.1309719999999997E-4</v>
      </c>
      <c r="U217">
        <f t="shared" si="205"/>
        <v>6.6000000000000012E-6</v>
      </c>
      <c r="V217">
        <f t="shared" si="206"/>
        <v>5.1299719999999991E-4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1.0250000000000004E-6</v>
      </c>
      <c r="G218">
        <f t="shared" si="198"/>
        <v>2.0576192499999999E-4</v>
      </c>
      <c r="H218">
        <f t="shared" si="199"/>
        <v>4.0845150000000006</v>
      </c>
      <c r="I218">
        <f t="shared" si="200"/>
        <v>1.0250000000000004E-6</v>
      </c>
      <c r="J218">
        <f t="shared" si="201"/>
        <v>2.0576192499999999E-4</v>
      </c>
      <c r="K218">
        <f t="shared" si="202"/>
        <v>3.9876610000000001</v>
      </c>
      <c r="N218" s="72"/>
      <c r="O218" s="70"/>
      <c r="P218" s="66"/>
      <c r="Q218" t="s">
        <v>39</v>
      </c>
      <c r="R218">
        <f t="shared" si="203"/>
        <v>8.2000000000000028E-6</v>
      </c>
      <c r="S218">
        <f t="shared" si="204"/>
        <v>2.138954E-4</v>
      </c>
      <c r="U218">
        <f t="shared" si="205"/>
        <v>8.2000000000000028E-6</v>
      </c>
      <c r="V218">
        <f t="shared" si="206"/>
        <v>2.138954E-4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2.0800000000000004E-5</v>
      </c>
      <c r="G222">
        <f t="shared" ref="G222:G224" si="208">3*0.2*(1-0.2)*(1-0.2)*Z32+3*0.2*0.2*(1-0.2)*AD32+0.2*0.2*0.2*AH32+(1-3*0.2*(1-0.2)*(1-0.2)-3*0.2*0.2*(1-0.2)-0.2*0.2*0.2)*V32</f>
        <v>2.6839999999999998E-3</v>
      </c>
      <c r="I222">
        <f t="shared" ref="I222:I224" si="209">3*0.2*(1-0.2)*(1-0.2)*Y39+3*0.2*0.2*(1-0.2)*AC39+0.2*0.2*0.2*AG39+(1-3*0.2*(1-0.2)*(1-0.2)-3*0.2*0.2*(1-0.2)-0.2*0.2*0.2)*U39</f>
        <v>2.0800000000000004E-5</v>
      </c>
      <c r="J222">
        <f t="shared" ref="J222:J224" si="210">3*0.2*(1-0.2)*(1-0.2)*Z39+3*0.2*0.2*(1-0.2)*AD39+0.2*0.2*0.2*AH39+(1-3*0.2*(1-0.2)*(1-0.2)-3*0.2*0.2*(1-0.2)-0.2*0.2*0.2)*V39</f>
        <v>2.6839999999999998E-3</v>
      </c>
      <c r="L222">
        <f>3*0.2*(1-0.2)*(1-0.2)*X46+3*0.2*0.2*(1-0.2)*AB46+0.2*0.2*0.2*AF46+(1-3*0.2*(1-0.2)*(1-0.2)-3*0.2*0.2*(1-0.2)-0.2*0.2*0.2)*T46</f>
        <v>1.5419200000000002E-4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7.0199999999999999E-5</v>
      </c>
      <c r="S222">
        <f t="shared" ref="S222:S224" si="212">3*0.3*(1-0.3)*(1-0.3)*Z32+3*0.3*0.3*(1-0.3)*AD32+0.3*0.3*0.3*AH32+(1-3*0.3*(1-0.3)*(1-0.3)-3*0.3*0.3*(1-0.3)-0.3*0.3*0.3)*V32</f>
        <v>2.8834999999999998E-3</v>
      </c>
      <c r="U222">
        <f t="shared" ref="U222:U224" si="213">3*0.3*(1-0.3)*(1-0.3)*Y39+3*0.3*0.3*(1-0.3)*AC39+0.3*0.3*0.3*AG39+(1-3*0.3*(1-0.3)*(1-0.3)-3*0.3*0.3*(1-0.3)-0.3*0.3*0.3)*U39</f>
        <v>7.0199999999999999E-5</v>
      </c>
      <c r="V222">
        <f t="shared" ref="V222:V224" si="214">3*0.3*(1-0.3)*(1-0.3)*Z39+3*0.3*0.3*(1-0.3)*AD39+0.3*0.3*0.3*AH39+(1-3*0.3*(1-0.3)*(1-0.3)-3*0.3*0.3*(1-0.3)-0.3*0.3*0.3)*V39</f>
        <v>2.8834999999999998E-3</v>
      </c>
      <c r="X222">
        <f>3*0.3*(1-0.3)*(1-0.3)*X46+3*0.3*0.3*(1-0.3)*AB46+0.3*0.3*0.3*AF46+(1-3*0.3*(1-0.3)*(1-0.3)-3*0.3*0.3*(1-0.3)-0.3*0.3*0.3)*T46</f>
        <v>3.2648399999999999E-4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5.1200000000000011E-5</v>
      </c>
      <c r="G223">
        <f t="shared" si="208"/>
        <v>5.8517759999999997E-4</v>
      </c>
      <c r="I223">
        <f t="shared" si="209"/>
        <v>5.2800000000000009E-5</v>
      </c>
      <c r="J223">
        <f t="shared" si="210"/>
        <v>5.8437760000000006E-4</v>
      </c>
      <c r="N223" s="72"/>
      <c r="O223" s="70"/>
      <c r="P223" s="66"/>
      <c r="Q223" t="s">
        <v>38</v>
      </c>
      <c r="R223">
        <f t="shared" si="211"/>
        <v>1.728E-4</v>
      </c>
      <c r="S223">
        <f t="shared" si="212"/>
        <v>7.8082439999999998E-4</v>
      </c>
      <c r="U223">
        <f t="shared" si="213"/>
        <v>1.7819999999999999E-4</v>
      </c>
      <c r="V223">
        <f t="shared" si="214"/>
        <v>7.7812439999999997E-4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6.5600000000000022E-5</v>
      </c>
      <c r="G224">
        <f t="shared" si="208"/>
        <v>2.7896320000000003E-4</v>
      </c>
      <c r="I224">
        <f t="shared" si="209"/>
        <v>6.5600000000000022E-5</v>
      </c>
      <c r="J224">
        <f t="shared" si="210"/>
        <v>2.7896320000000003E-4</v>
      </c>
      <c r="N224" s="72"/>
      <c r="O224" s="70"/>
      <c r="P224" s="66"/>
      <c r="Q224" t="s">
        <v>39</v>
      </c>
      <c r="R224">
        <f t="shared" si="211"/>
        <v>2.2140000000000001E-4</v>
      </c>
      <c r="S224">
        <f t="shared" si="212"/>
        <v>4.5557580000000006E-4</v>
      </c>
      <c r="U224">
        <f t="shared" si="213"/>
        <v>2.2140000000000001E-4</v>
      </c>
      <c r="V224">
        <f t="shared" si="214"/>
        <v>4.5557580000000006E-4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2.5999999999999999E-3</v>
      </c>
      <c r="H229">
        <f t="shared" ref="H229:H231" si="217">I52+E52</f>
        <v>2.034475</v>
      </c>
      <c r="I229">
        <f t="shared" ref="I229:I231" si="218">0.05*G59+(1-0.05)*C59</f>
        <v>0</v>
      </c>
      <c r="J229">
        <f t="shared" ref="J229:J231" si="219">0.05*H59+(1-0.05)*D59</f>
        <v>2.5999999999999999E-3</v>
      </c>
      <c r="K229">
        <f t="shared" ref="K229:K231" si="220">I59+E59</f>
        <v>1.953443</v>
      </c>
      <c r="L229">
        <f>0.05*G66+(1-0.05)*B66</f>
        <v>5.5545499999999995E-4</v>
      </c>
      <c r="M229">
        <f>I66+E66</f>
        <v>2.6720059999999997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2.5999999999999999E-3</v>
      </c>
      <c r="U229">
        <f t="shared" ref="U229:U231" si="223">0.1*G59+(1-0.1)*C59</f>
        <v>0</v>
      </c>
      <c r="V229">
        <f t="shared" ref="V229:V231" si="224">0.1*H59+(1-0.1)*D59</f>
        <v>2.5999999999999999E-3</v>
      </c>
      <c r="X229">
        <f>0.1*G66+(1-0.1)*B66</f>
        <v>5.5911000000000003E-4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1.2999999999999999E-3</v>
      </c>
      <c r="H230">
        <f t="shared" si="217"/>
        <v>2.0785520000000002</v>
      </c>
      <c r="I230">
        <f t="shared" si="218"/>
        <v>0</v>
      </c>
      <c r="J230">
        <f t="shared" si="219"/>
        <v>1.2999999999999999E-3</v>
      </c>
      <c r="K230">
        <f t="shared" si="220"/>
        <v>2.0142259999999998</v>
      </c>
      <c r="P230" s="66"/>
      <c r="Q230" t="s">
        <v>38</v>
      </c>
      <c r="R230">
        <f t="shared" si="221"/>
        <v>0</v>
      </c>
      <c r="S230">
        <f t="shared" si="222"/>
        <v>1.2999999999999999E-3</v>
      </c>
      <c r="U230">
        <f t="shared" si="223"/>
        <v>0</v>
      </c>
      <c r="V230">
        <f t="shared" si="224"/>
        <v>1.2999999999999999E-3</v>
      </c>
    </row>
    <row r="231" spans="1:25" x14ac:dyDescent="0.25">
      <c r="C231" s="67"/>
      <c r="D231" s="66"/>
      <c r="E231" t="s">
        <v>39</v>
      </c>
      <c r="F231">
        <f t="shared" si="215"/>
        <v>1.3799999999999999E-4</v>
      </c>
      <c r="G231">
        <f t="shared" si="216"/>
        <v>8.8159999999999996E-4</v>
      </c>
      <c r="H231">
        <f t="shared" si="217"/>
        <v>2.111796</v>
      </c>
      <c r="I231">
        <f t="shared" si="218"/>
        <v>1.3799999999999999E-4</v>
      </c>
      <c r="J231">
        <f t="shared" si="219"/>
        <v>8.8159999999999996E-4</v>
      </c>
      <c r="K231">
        <f t="shared" si="220"/>
        <v>2.0210470000000003</v>
      </c>
      <c r="P231" s="66"/>
      <c r="Q231" t="s">
        <v>39</v>
      </c>
      <c r="R231">
        <f t="shared" si="221"/>
        <v>1.3800000000000002E-4</v>
      </c>
      <c r="S231">
        <f t="shared" si="222"/>
        <v>8.8159999999999996E-4</v>
      </c>
      <c r="U231">
        <f t="shared" si="223"/>
        <v>1.3800000000000002E-4</v>
      </c>
      <c r="V231">
        <f t="shared" si="224"/>
        <v>8.8159999999999996E-4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2.5999999999999999E-3</v>
      </c>
      <c r="I235">
        <f t="shared" ref="I235:I237" si="227">0.2*G59+(1-0.2)*C59</f>
        <v>0</v>
      </c>
      <c r="J235">
        <f t="shared" ref="J235:J237" si="228">0.2*H59+(1-0.2)*D59</f>
        <v>2.5999999999999999E-3</v>
      </c>
      <c r="L235">
        <f>0.2*G66+(1-0.2)*B66</f>
        <v>5.6641999999999999E-4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2.5999999999999999E-3</v>
      </c>
      <c r="U235">
        <f t="shared" ref="U235:U237" si="231">0.3*G59+(1-0.3)*C59</f>
        <v>0</v>
      </c>
      <c r="V235">
        <f t="shared" ref="V235:V237" si="232">0.3*H59+(1-0.3)*D59</f>
        <v>2.5999999999999999E-3</v>
      </c>
      <c r="X235">
        <f>0.3*G66+(1-0.3)*B66</f>
        <v>5.7372999999999994E-4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1.2999999999999999E-3</v>
      </c>
      <c r="I236">
        <f t="shared" si="227"/>
        <v>0</v>
      </c>
      <c r="J236">
        <f t="shared" si="228"/>
        <v>1.2999999999999999E-3</v>
      </c>
      <c r="P236" s="66"/>
      <c r="Q236" t="s">
        <v>38</v>
      </c>
      <c r="R236">
        <f t="shared" si="229"/>
        <v>0</v>
      </c>
      <c r="S236">
        <f t="shared" si="230"/>
        <v>1.2999999999999999E-3</v>
      </c>
      <c r="U236">
        <f t="shared" si="231"/>
        <v>0</v>
      </c>
      <c r="V236">
        <f t="shared" si="232"/>
        <v>1.2999999999999999E-3</v>
      </c>
    </row>
    <row r="237" spans="1:25" x14ac:dyDescent="0.25">
      <c r="C237" s="67"/>
      <c r="D237" s="66"/>
      <c r="E237" t="s">
        <v>39</v>
      </c>
      <c r="F237">
        <f t="shared" si="225"/>
        <v>1.3799999999999999E-4</v>
      </c>
      <c r="G237">
        <f t="shared" si="226"/>
        <v>8.8159999999999996E-4</v>
      </c>
      <c r="I237">
        <f t="shared" si="227"/>
        <v>1.3799999999999999E-4</v>
      </c>
      <c r="J237">
        <f t="shared" si="228"/>
        <v>8.8159999999999996E-4</v>
      </c>
      <c r="P237" s="66"/>
      <c r="Q237" t="s">
        <v>39</v>
      </c>
      <c r="R237">
        <f t="shared" si="229"/>
        <v>1.3799999999999999E-4</v>
      </c>
      <c r="S237">
        <f t="shared" si="230"/>
        <v>8.8159999999999996E-4</v>
      </c>
      <c r="U237">
        <f t="shared" si="231"/>
        <v>1.3799999999999999E-4</v>
      </c>
      <c r="V237">
        <f t="shared" si="232"/>
        <v>8.8159999999999996E-4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2.5999999999999999E-3</v>
      </c>
      <c r="H242">
        <f t="shared" ref="H242:H244" si="235">M52+I52+E52</f>
        <v>3.0590729999999997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2.5999999999999999E-3</v>
      </c>
      <c r="K242">
        <f t="shared" ref="K242:K244" si="238">M59+I59+E59</f>
        <v>2.9406759999999998</v>
      </c>
      <c r="L242">
        <f>(0.05*(1-0.05)+0.05*(1-0.05))*G66+0.05*0.05*J66+(1-0.05*(1-0.05)-0.05*(1-0.05)-0.05*0.05)*B66</f>
        <v>5.5920850000000001E-4</v>
      </c>
      <c r="M242">
        <f>M66+I66+E66</f>
        <v>4.0036019999999999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2.6000000000000003E-3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2.6000000000000003E-3</v>
      </c>
      <c r="X242">
        <f>(0.1*0.9+0.1*0.9)*G66+0.1*0.1*J66+(1-0.1*0.9-0.1*0.9-0.1*0.1)*B66</f>
        <v>5.6681400000000001E-4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1.2999999999999999E-3</v>
      </c>
      <c r="H243">
        <f t="shared" si="235"/>
        <v>3.111434</v>
      </c>
      <c r="I243">
        <f t="shared" si="236"/>
        <v>0</v>
      </c>
      <c r="J243">
        <f t="shared" si="237"/>
        <v>1.2999999999999999E-3</v>
      </c>
      <c r="K243">
        <f t="shared" si="238"/>
        <v>3.006472</v>
      </c>
      <c r="O243" s="70"/>
      <c r="P243" s="66"/>
      <c r="Q243" t="s">
        <v>38</v>
      </c>
      <c r="R243">
        <f t="shared" si="239"/>
        <v>0</v>
      </c>
      <c r="S243">
        <f t="shared" si="240"/>
        <v>1.3000000000000002E-3</v>
      </c>
      <c r="U243">
        <f t="shared" si="241"/>
        <v>0</v>
      </c>
      <c r="V243">
        <f t="shared" si="242"/>
        <v>1.3000000000000002E-3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1.3799999999999999E-4</v>
      </c>
      <c r="G244">
        <f t="shared" si="234"/>
        <v>8.8160000000000007E-4</v>
      </c>
      <c r="H244">
        <f t="shared" si="235"/>
        <v>3.2143809999999995</v>
      </c>
      <c r="I244">
        <f t="shared" si="236"/>
        <v>1.3799999999999999E-4</v>
      </c>
      <c r="J244">
        <f t="shared" si="237"/>
        <v>8.8160000000000007E-4</v>
      </c>
      <c r="K244">
        <f t="shared" si="238"/>
        <v>3.0168059999999999</v>
      </c>
      <c r="O244" s="70"/>
      <c r="P244" s="66"/>
      <c r="Q244" t="s">
        <v>39</v>
      </c>
      <c r="R244">
        <f t="shared" si="239"/>
        <v>1.3799999999999999E-4</v>
      </c>
      <c r="S244">
        <f t="shared" si="240"/>
        <v>8.8159999999999996E-4</v>
      </c>
      <c r="U244">
        <f t="shared" si="241"/>
        <v>1.3799999999999999E-4</v>
      </c>
      <c r="V244">
        <f t="shared" si="242"/>
        <v>8.8159999999999996E-4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2.5999999999999999E-3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2.5999999999999999E-3</v>
      </c>
      <c r="L248">
        <f>(0.2*0.8+0.2*0.8)*G66+0.2*0.2*J66+(1-0.2*0.8-0.2*0.8-0.2*0.2)*B66</f>
        <v>5.8261599999999999E-4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2.5999999999999999E-3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2.5999999999999999E-3</v>
      </c>
      <c r="X248">
        <f>(0.3*0.7+0.3*0.7)*G66+0.3*0.3*J66+(1-0.3*0.7-0.3*0.7-0.3*0.3)*B66</f>
        <v>5.9920600000000002E-4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1.2999999999999999E-3</v>
      </c>
      <c r="I249">
        <f t="shared" si="245"/>
        <v>0</v>
      </c>
      <c r="J249">
        <f t="shared" si="246"/>
        <v>1.2999999999999999E-3</v>
      </c>
      <c r="O249" s="70"/>
      <c r="P249" s="66"/>
      <c r="Q249" t="s">
        <v>38</v>
      </c>
      <c r="R249">
        <f t="shared" si="247"/>
        <v>0</v>
      </c>
      <c r="S249">
        <f t="shared" si="248"/>
        <v>1.2999999999999999E-3</v>
      </c>
      <c r="U249">
        <f t="shared" si="249"/>
        <v>0</v>
      </c>
      <c r="V249">
        <f t="shared" si="250"/>
        <v>1.2999999999999999E-3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1.3799999999999999E-4</v>
      </c>
      <c r="G250">
        <f t="shared" si="244"/>
        <v>8.8159999999999996E-4</v>
      </c>
      <c r="I250">
        <f t="shared" si="245"/>
        <v>1.3799999999999999E-4</v>
      </c>
      <c r="J250">
        <f t="shared" si="246"/>
        <v>8.8159999999999996E-4</v>
      </c>
      <c r="O250" s="70"/>
      <c r="P250" s="66"/>
      <c r="Q250" t="s">
        <v>39</v>
      </c>
      <c r="R250">
        <f t="shared" si="247"/>
        <v>1.3799999999999999E-4</v>
      </c>
      <c r="S250">
        <f t="shared" si="248"/>
        <v>8.8160000000000007E-4</v>
      </c>
      <c r="U250">
        <f t="shared" si="249"/>
        <v>1.3799999999999999E-4</v>
      </c>
      <c r="V250">
        <f t="shared" si="250"/>
        <v>8.8160000000000007E-4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3.2500000000000006E-7</v>
      </c>
      <c r="G255">
        <f t="shared" ref="G255:G257" si="252">3*0.05*(1-0.05)*(1-0.05)*H52+3*0.05*0.05*(1-0.05)*L52+0.05*0.05*0.05*P52+(1-3*0.05*(1-0.05)*(1-0.05)-3*0.05*0.05*(1-0.05)-0.05*0.05*0.05)*D52</f>
        <v>2.6013124999999995E-3</v>
      </c>
      <c r="H255">
        <f t="shared" ref="H255:H257" si="253">Q52+M52+I52+E52</f>
        <v>3.9588890000000001</v>
      </c>
      <c r="I255">
        <f t="shared" ref="I255:I257" si="254">3*0.05*(1-0.05)*(1-0.05)*G59+3*0.05*0.05*(1-0.05)*K59+0.05*0.05*0.05*O59+(1-3*0.05*(1-0.05)*(1-0.05)-3*0.05*0.05*(1-0.05)-0.05*0.05*0.05)*C59</f>
        <v>3.2500000000000006E-7</v>
      </c>
      <c r="J255">
        <f t="shared" ref="J255:J257" si="255">3*0.05*(1-0.05)*(1-0.05)*H59+3*0.05*0.05*(1-0.05)*L59+0.05*0.05*0.05*P59+(1-3*0.05*(1-0.05)*(1-0.05)-3*0.05*0.05*(1-0.05)-0.05*0.05*0.05)*D59</f>
        <v>2.6013124999999995E-3</v>
      </c>
      <c r="K255">
        <f t="shared" ref="K255:K257" si="256">Q59+M59+I59+E59</f>
        <v>3.8125719999999998</v>
      </c>
      <c r="L255">
        <f>3*0.05*(1-0.05)*(1-0.05)*G66+3*0.05*0.05*(1-0.05)*J66+0.05*0.05*0.05*N66+(1-3*0.05*(1-0.05)*(1-0.05)-3*0.05*0.05*(1-0.05)-0.05*0.05*0.05)*B66</f>
        <v>5.636493374999999E-4</v>
      </c>
      <c r="M255">
        <f>Q66+M66+I66+E66</f>
        <v>5.7114929999999999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2.6000000000000005E-6</v>
      </c>
      <c r="S255">
        <f t="shared" ref="S255:S257" si="258">3*0.1*(1-0.1)*(1-0.1)*H52+3*0.1*0.1*(1-0.1)*L52+0.1*0.1*0.1*P52+(1-3*0.1*(1-0.1)*(1-0.1)-3*0.1*0.1*(1-0.1)-0.1*0.1*0.1)*D52</f>
        <v>2.6105E-3</v>
      </c>
      <c r="U255">
        <f t="shared" ref="U255:U257" si="259">3*0.1*(1-0.1)*(1-0.1)*G59+3*0.1*0.1*(1-0.1)*K59+0.1*0.1*0.1*O59+(1-3*0.1*(1-0.1)*(1-0.1)-3*0.1*0.1*(1-0.1)-0.1*0.1*0.1)*C59</f>
        <v>2.6000000000000005E-6</v>
      </c>
      <c r="V255">
        <f t="shared" ref="V255:V257" si="260">3*0.1*(1-0.1)*(1-0.1)*H59+3*0.1*0.1*(1-0.1)*L59+0.1*0.1*0.1*P59+(1-3*0.1*(1-0.1)*(1-0.1)-3*0.1*0.1*(1-0.1)-0.1*0.1*0.1)*D59</f>
        <v>2.6105E-3</v>
      </c>
      <c r="X255">
        <f>3*0.1*(1-0.1)*(1-0.1)*G66+3*0.1*0.1*(1-0.1)*J66+0.1*0.1*0.1*N66+(1-3*0.1*(1-0.1)*(1-0.1)-3*0.1*0.1*(1-0.1)-0.1*0.1*0.1)*B66</f>
        <v>5.7962269999999993E-4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4.5000000000000009E-7</v>
      </c>
      <c r="G256">
        <f t="shared" si="252"/>
        <v>1.3007499999999998E-3</v>
      </c>
      <c r="H256">
        <f t="shared" si="253"/>
        <v>4.0289900000000003</v>
      </c>
      <c r="I256">
        <f t="shared" si="254"/>
        <v>4.875000000000001E-7</v>
      </c>
      <c r="J256">
        <f t="shared" si="255"/>
        <v>1.3007249999999998E-3</v>
      </c>
      <c r="K256">
        <f t="shared" si="256"/>
        <v>3.8892439999999997</v>
      </c>
      <c r="N256" s="72"/>
      <c r="O256" s="70"/>
      <c r="P256" s="66"/>
      <c r="Q256" t="s">
        <v>38</v>
      </c>
      <c r="R256">
        <f t="shared" si="257"/>
        <v>3.6000000000000007E-6</v>
      </c>
      <c r="S256">
        <f t="shared" si="258"/>
        <v>1.3059999999999999E-3</v>
      </c>
      <c r="U256">
        <f t="shared" si="259"/>
        <v>3.9000000000000008E-6</v>
      </c>
      <c r="V256">
        <f t="shared" si="260"/>
        <v>1.3057999999999998E-3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1.3857024999999997E-4</v>
      </c>
      <c r="G257">
        <f t="shared" si="252"/>
        <v>8.8228979999999992E-4</v>
      </c>
      <c r="H257">
        <f t="shared" si="253"/>
        <v>4.1442779999999999</v>
      </c>
      <c r="I257">
        <f t="shared" si="254"/>
        <v>1.3859524999999999E-4</v>
      </c>
      <c r="J257">
        <f t="shared" si="255"/>
        <v>8.8223979999999989E-4</v>
      </c>
      <c r="K257">
        <f t="shared" si="256"/>
        <v>3.9968899999999996</v>
      </c>
      <c r="N257" s="72"/>
      <c r="O257" s="70"/>
      <c r="P257" s="66"/>
      <c r="Q257" t="s">
        <v>39</v>
      </c>
      <c r="R257">
        <f t="shared" si="257"/>
        <v>1.4256199999999999E-4</v>
      </c>
      <c r="S257">
        <f t="shared" si="258"/>
        <v>8.8711840000000003E-4</v>
      </c>
      <c r="U257">
        <f t="shared" si="259"/>
        <v>1.42762E-4</v>
      </c>
      <c r="V257">
        <f t="shared" si="260"/>
        <v>8.8671840000000002E-4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2.0800000000000004E-5</v>
      </c>
      <c r="G261">
        <f t="shared" ref="G261:G263" si="262">3*0.2*(1-0.2)*(1-0.2)*H52+3*0.2*0.2*(1-0.2)*L52+0.2*0.2*0.2*P52+(1-3*0.2*(1-0.2)*(1-0.2)-3*0.2*0.2*(1-0.2)-0.2*0.2*0.2)*D52</f>
        <v>2.6839999999999998E-3</v>
      </c>
      <c r="I261">
        <f t="shared" ref="I261:I263" si="263">3*0.2*(1-0.2)*(1-0.2)*G59+3*0.2*0.2*(1-0.2)*K59+0.2*0.2*0.2*O59+(1-3*0.2*(1-0.2)*(1-0.2)-3*0.2*0.2*(1-0.2)-0.2*0.2*0.2)*C59</f>
        <v>2.0800000000000004E-5</v>
      </c>
      <c r="J261">
        <f t="shared" ref="J261:J263" si="264">3*0.2*(1-0.2)*(1-0.2)*H59+3*0.2*0.2*(1-0.2)*L59+0.2*0.2*0.2*P59+(1-3*0.2*(1-0.2)*(1-0.2)-3*0.2*0.2*(1-0.2)-0.2*0.2*0.2)*D59</f>
        <v>2.6839999999999998E-3</v>
      </c>
      <c r="L261">
        <f>3*0.2*(1-0.2)*(1-0.2)*G66+3*0.2*0.2*(1-0.2)*J66+0.2*0.2*0.2*N66+(1-3*0.2*(1-0.2)*(1-0.2)-3*0.2*0.2*(1-0.2)-0.2*0.2*0.2)*B66</f>
        <v>6.3807359999999995E-4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7.0199999999999999E-5</v>
      </c>
      <c r="S261">
        <f t="shared" ref="S261:S263" si="266">3*0.3*(1-0.3)*(1-0.3)*H52+3*0.3*0.3*(1-0.3)*L52+0.3*0.3*0.3*P52+(1-3*0.3*(1-0.3)*(1-0.3)-3*0.3*0.3*(1-0.3)-0.3*0.3*0.3)*D52</f>
        <v>2.8834999999999998E-3</v>
      </c>
      <c r="U261">
        <f t="shared" ref="U261:U263" si="267">3*0.3*(1-0.3)*(1-0.3)*G59+3*0.3*0.3*(1-0.3)*K59+0.3*0.3*0.3*O59+(1-3*0.3*(1-0.3)*(1-0.3)-3*0.3*0.3*(1-0.3)-0.3*0.3*0.3)*C59</f>
        <v>7.0199999999999999E-5</v>
      </c>
      <c r="V261">
        <f t="shared" ref="V261:V263" si="268">3*0.3*(1-0.3)*(1-0.3)*H59+3*0.3*0.3*(1-0.3)*L59+0.3*0.3*0.3*P59+(1-3*0.3*(1-0.3)*(1-0.3)-3*0.3*0.3*(1-0.3)-0.3*0.3*0.3)*D59</f>
        <v>2.8834999999999998E-3</v>
      </c>
      <c r="X261">
        <f>3*0.3*(1-0.3)*(1-0.3)*G66+3*0.3*0.3*(1-0.3)*J66+0.3*0.3*0.3*N66+(1-3*0.3*(1-0.3)*(1-0.3)-3*0.3*0.3*(1-0.3)-0.3*0.3*0.3)*B66</f>
        <v>7.5541689999999995E-4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2.8800000000000005E-5</v>
      </c>
      <c r="G262">
        <f t="shared" si="262"/>
        <v>1.3479999999999998E-3</v>
      </c>
      <c r="I262">
        <f t="shared" si="263"/>
        <v>3.1200000000000006E-5</v>
      </c>
      <c r="J262">
        <f t="shared" si="264"/>
        <v>1.3463999999999998E-3</v>
      </c>
      <c r="N262" s="72"/>
      <c r="O262" s="70"/>
      <c r="P262" s="66"/>
      <c r="Q262" t="s">
        <v>38</v>
      </c>
      <c r="R262">
        <f t="shared" si="265"/>
        <v>9.7199999999999991E-5</v>
      </c>
      <c r="S262">
        <f t="shared" si="266"/>
        <v>1.462E-3</v>
      </c>
      <c r="U262">
        <f t="shared" si="267"/>
        <v>1.053E-4</v>
      </c>
      <c r="V262">
        <f t="shared" si="268"/>
        <v>1.4566E-3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1.74496E-4</v>
      </c>
      <c r="G263">
        <f t="shared" si="262"/>
        <v>9.2574719999999984E-4</v>
      </c>
      <c r="I263">
        <f t="shared" si="263"/>
        <v>1.7609599999999999E-4</v>
      </c>
      <c r="J263">
        <f t="shared" si="264"/>
        <v>9.2254719999999998E-4</v>
      </c>
      <c r="N263" s="72"/>
      <c r="O263" s="70"/>
      <c r="P263" s="66"/>
      <c r="Q263" t="s">
        <v>39</v>
      </c>
      <c r="R263">
        <f t="shared" si="265"/>
        <v>2.6117399999999998E-4</v>
      </c>
      <c r="S263">
        <f t="shared" si="266"/>
        <v>1.0305968E-3</v>
      </c>
      <c r="U263">
        <f t="shared" si="267"/>
        <v>2.66574E-4</v>
      </c>
      <c r="V263">
        <f t="shared" si="268"/>
        <v>1.0197968000000002E-3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63"/>
  <sheetViews>
    <sheetView topLeftCell="A136" zoomScale="70" zoomScaleNormal="70" workbookViewId="0">
      <selection activeCell="I164" sqref="I164:I166"/>
    </sheetView>
  </sheetViews>
  <sheetFormatPr defaultColWidth="9" defaultRowHeight="14.4" x14ac:dyDescent="0.25"/>
  <cols>
    <col min="2" max="2" width="11.88671875" customWidth="1"/>
    <col min="4" max="4" width="14.88671875" customWidth="1"/>
    <col min="5" max="5" width="10.109375" customWidth="1"/>
    <col min="6" max="6" width="10" customWidth="1"/>
    <col min="7" max="7" width="11.21875" customWidth="1"/>
    <col min="8" max="8" width="13.21875" customWidth="1"/>
    <col min="9" max="9" width="12.44140625" customWidth="1"/>
    <col min="10" max="10" width="8.5546875" customWidth="1"/>
    <col min="11" max="11" width="10.6640625"/>
    <col min="12" max="12" width="12.6640625" customWidth="1"/>
    <col min="13" max="17" width="9.6640625"/>
    <col min="18" max="18" width="12.88671875"/>
    <col min="19" max="19" width="12.21875" customWidth="1"/>
    <col min="20" max="20" width="10.6640625"/>
    <col min="21" max="21" width="11.77734375"/>
    <col min="22" max="22" width="13.2187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10.6640625"/>
    <col min="29" max="29" width="16.77734375" customWidth="1"/>
    <col min="30" max="30" width="12.886718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4" t="s">
        <v>11</v>
      </c>
      <c r="O8" s="74"/>
      <c r="P8" s="74"/>
      <c r="Q8" s="74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4" t="s">
        <v>11</v>
      </c>
      <c r="AG8" s="74"/>
      <c r="AH8" s="74"/>
      <c r="AI8" s="74"/>
    </row>
    <row r="9" spans="1:35" x14ac:dyDescent="0.25">
      <c r="A9" s="67" t="s">
        <v>12</v>
      </c>
      <c r="B9" s="74" t="s">
        <v>50</v>
      </c>
      <c r="C9" s="74"/>
      <c r="D9" s="74"/>
      <c r="E9" s="74"/>
      <c r="F9" s="74" t="s">
        <v>51</v>
      </c>
      <c r="G9" s="74"/>
      <c r="H9" s="74"/>
      <c r="I9" s="74"/>
      <c r="J9" s="74" t="s">
        <v>52</v>
      </c>
      <c r="K9" s="74"/>
      <c r="L9" s="74"/>
      <c r="M9" s="74"/>
      <c r="N9" s="76" t="s">
        <v>53</v>
      </c>
      <c r="O9" s="76"/>
      <c r="P9" s="76"/>
      <c r="Q9" s="76"/>
      <c r="S9" s="67" t="s">
        <v>12</v>
      </c>
      <c r="T9" s="74" t="s">
        <v>50</v>
      </c>
      <c r="U9" s="74"/>
      <c r="V9" s="74"/>
      <c r="W9" s="74"/>
      <c r="X9" s="74" t="s">
        <v>51</v>
      </c>
      <c r="Y9" s="74"/>
      <c r="Z9" s="74"/>
      <c r="AA9" s="74"/>
      <c r="AB9" s="74" t="s">
        <v>52</v>
      </c>
      <c r="AC9" s="74"/>
      <c r="AD9" s="74"/>
      <c r="AE9" s="74"/>
      <c r="AF9" s="76" t="s">
        <v>54</v>
      </c>
      <c r="AG9" s="76"/>
      <c r="AH9" s="76"/>
      <c r="AI9" s="76"/>
    </row>
    <row r="10" spans="1:35" x14ac:dyDescent="0.25">
      <c r="A10" s="6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7"/>
      <c r="B11" t="s">
        <v>20</v>
      </c>
      <c r="C11">
        <v>0</v>
      </c>
      <c r="D11">
        <v>2.5999999999999999E-3</v>
      </c>
      <c r="E11">
        <v>1.145446</v>
      </c>
      <c r="F11" t="s">
        <v>20</v>
      </c>
      <c r="G11">
        <v>0</v>
      </c>
      <c r="H11">
        <v>2.5999999999999999E-3</v>
      </c>
      <c r="I11">
        <v>1.347224</v>
      </c>
      <c r="J11" t="s">
        <v>20</v>
      </c>
      <c r="K11">
        <v>0</v>
      </c>
      <c r="L11">
        <v>2.5999999999999999E-3</v>
      </c>
      <c r="M11">
        <v>0.98484799999999995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67"/>
      <c r="T11" t="s">
        <v>20</v>
      </c>
      <c r="U11">
        <v>0</v>
      </c>
      <c r="V11">
        <v>2.5999999999999999E-3</v>
      </c>
      <c r="W11">
        <v>1.1053759999999999</v>
      </c>
      <c r="X11" t="s">
        <v>20</v>
      </c>
      <c r="Y11">
        <v>0</v>
      </c>
      <c r="Z11">
        <v>2.5999999999999999E-3</v>
      </c>
      <c r="AA11">
        <v>1.1078730000000001</v>
      </c>
      <c r="AB11" t="s">
        <v>20</v>
      </c>
      <c r="AC11">
        <v>0</v>
      </c>
      <c r="AD11">
        <v>2.5999999999999999E-3</v>
      </c>
      <c r="AE11">
        <v>1.1097060000000001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67"/>
      <c r="B12" t="s">
        <v>21</v>
      </c>
      <c r="C12">
        <v>0</v>
      </c>
      <c r="D12">
        <v>1.579E-5</v>
      </c>
      <c r="E12">
        <v>1.1255649999999999</v>
      </c>
      <c r="F12" t="s">
        <v>21</v>
      </c>
      <c r="G12">
        <v>0</v>
      </c>
      <c r="H12">
        <v>1.579E-5</v>
      </c>
      <c r="I12">
        <v>1.1207739999999999</v>
      </c>
      <c r="J12" t="s">
        <v>21</v>
      </c>
      <c r="K12">
        <v>0</v>
      </c>
      <c r="L12">
        <v>1.579E-5</v>
      </c>
      <c r="M12">
        <v>1.1177729999999999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67"/>
      <c r="T12" t="s">
        <v>21</v>
      </c>
      <c r="U12">
        <v>0</v>
      </c>
      <c r="V12">
        <v>6.4850000000000004E-5</v>
      </c>
      <c r="W12">
        <v>1.1143289999999999</v>
      </c>
      <c r="X12" t="s">
        <v>21</v>
      </c>
      <c r="Y12">
        <v>0</v>
      </c>
      <c r="Z12">
        <v>6.4850000000000004E-5</v>
      </c>
      <c r="AA12">
        <v>1.115397</v>
      </c>
      <c r="AB12" t="s">
        <v>21</v>
      </c>
      <c r="AC12">
        <v>0</v>
      </c>
      <c r="AD12">
        <v>6.4850000000000004E-5</v>
      </c>
      <c r="AE12">
        <v>1.1476679999999999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67"/>
      <c r="B13" t="s">
        <v>22</v>
      </c>
      <c r="C13">
        <v>0</v>
      </c>
      <c r="D13">
        <v>1.9219999999999999E-7</v>
      </c>
      <c r="E13">
        <v>1.156056</v>
      </c>
      <c r="F13" t="s">
        <v>22</v>
      </c>
      <c r="G13">
        <v>0</v>
      </c>
      <c r="H13">
        <v>2.9840000000000003E-7</v>
      </c>
      <c r="I13">
        <v>1.1345320000000001</v>
      </c>
      <c r="J13" t="s">
        <v>22</v>
      </c>
      <c r="K13">
        <v>0</v>
      </c>
      <c r="L13">
        <v>4.5289999999999999E-7</v>
      </c>
      <c r="M13">
        <v>1.1652530000000001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67"/>
      <c r="T13" t="s">
        <v>22</v>
      </c>
      <c r="U13">
        <v>0</v>
      </c>
      <c r="V13">
        <v>4.8799999999999999E-6</v>
      </c>
      <c r="W13">
        <v>1.1804650000000001</v>
      </c>
      <c r="X13" t="s">
        <v>22</v>
      </c>
      <c r="Y13">
        <v>0</v>
      </c>
      <c r="Z13">
        <v>4.8799999999999999E-6</v>
      </c>
      <c r="AA13">
        <v>1.1446670000000001</v>
      </c>
      <c r="AB13" t="s">
        <v>22</v>
      </c>
      <c r="AC13">
        <v>0</v>
      </c>
      <c r="AD13">
        <v>4.8799999999999999E-6</v>
      </c>
      <c r="AE13">
        <v>1.4643969999999999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8" t="s">
        <v>23</v>
      </c>
      <c r="B16" s="74" t="s">
        <v>50</v>
      </c>
      <c r="C16" s="74"/>
      <c r="D16" s="74"/>
      <c r="E16" s="74"/>
      <c r="F16" s="74" t="s">
        <v>51</v>
      </c>
      <c r="G16" s="74"/>
      <c r="H16" s="74"/>
      <c r="I16" s="74"/>
      <c r="J16" s="74" t="s">
        <v>52</v>
      </c>
      <c r="K16" s="74"/>
      <c r="L16" s="74"/>
      <c r="M16" s="74"/>
      <c r="N16" s="76" t="s">
        <v>54</v>
      </c>
      <c r="O16" s="76"/>
      <c r="P16" s="76"/>
      <c r="Q16" s="76"/>
      <c r="S16" s="68" t="s">
        <v>23</v>
      </c>
      <c r="T16" s="74" t="s">
        <v>50</v>
      </c>
      <c r="U16" s="74"/>
      <c r="V16" s="74"/>
      <c r="W16" s="74"/>
      <c r="X16" s="74" t="s">
        <v>51</v>
      </c>
      <c r="Y16" s="74"/>
      <c r="Z16" s="74"/>
      <c r="AA16" s="74"/>
      <c r="AB16" s="74" t="s">
        <v>52</v>
      </c>
      <c r="AC16" s="74"/>
      <c r="AD16" s="74"/>
      <c r="AE16" s="74"/>
      <c r="AF16" s="76" t="s">
        <v>54</v>
      </c>
      <c r="AG16" s="76"/>
      <c r="AH16" s="76"/>
      <c r="AI16" s="76"/>
    </row>
    <row r="17" spans="1:35" x14ac:dyDescent="0.25">
      <c r="A17" s="6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6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8"/>
      <c r="B18" t="s">
        <v>20</v>
      </c>
      <c r="C18">
        <v>0</v>
      </c>
      <c r="D18">
        <v>2.5999999999999999E-3</v>
      </c>
      <c r="E18">
        <v>1.080589</v>
      </c>
      <c r="F18" t="s">
        <v>20</v>
      </c>
      <c r="G18">
        <v>0</v>
      </c>
      <c r="H18">
        <v>2.5999999999999999E-3</v>
      </c>
      <c r="I18">
        <v>1.051248</v>
      </c>
      <c r="J18" t="s">
        <v>20</v>
      </c>
      <c r="K18">
        <v>0</v>
      </c>
      <c r="L18">
        <v>2.5999999999999999E-3</v>
      </c>
      <c r="M18">
        <v>1.063674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68"/>
      <c r="T18" t="s">
        <v>20</v>
      </c>
      <c r="U18">
        <v>0</v>
      </c>
      <c r="V18">
        <v>2.5999999999999999E-3</v>
      </c>
      <c r="W18">
        <v>1.0241709999999999</v>
      </c>
      <c r="X18" t="s">
        <v>20</v>
      </c>
      <c r="Y18">
        <v>0</v>
      </c>
      <c r="Z18">
        <v>2.5999999999999999E-3</v>
      </c>
      <c r="AA18">
        <v>1.032451</v>
      </c>
      <c r="AB18" t="s">
        <v>20</v>
      </c>
      <c r="AC18">
        <v>0</v>
      </c>
      <c r="AD18">
        <v>2.5999999999999999E-3</v>
      </c>
      <c r="AE18">
        <v>1.1599630000000001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68"/>
      <c r="B19" t="s">
        <v>21</v>
      </c>
      <c r="C19">
        <v>0</v>
      </c>
      <c r="D19">
        <v>1.579E-5</v>
      </c>
      <c r="E19">
        <v>1.087318</v>
      </c>
      <c r="F19" t="s">
        <v>21</v>
      </c>
      <c r="G19">
        <v>0</v>
      </c>
      <c r="H19">
        <v>1.579E-5</v>
      </c>
      <c r="I19">
        <v>1.080076</v>
      </c>
      <c r="J19" t="s">
        <v>21</v>
      </c>
      <c r="K19">
        <v>0</v>
      </c>
      <c r="L19">
        <v>1.579E-5</v>
      </c>
      <c r="M19">
        <v>1.079215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68"/>
      <c r="T19" t="s">
        <v>21</v>
      </c>
      <c r="U19">
        <v>0</v>
      </c>
      <c r="V19">
        <v>6.4850000000000004E-5</v>
      </c>
      <c r="W19">
        <v>1.313218</v>
      </c>
      <c r="X19" t="s">
        <v>21</v>
      </c>
      <c r="Y19">
        <v>0</v>
      </c>
      <c r="Z19">
        <v>6.4850000000000004E-5</v>
      </c>
      <c r="AA19">
        <v>1.0209999999999999</v>
      </c>
      <c r="AB19" t="s">
        <v>21</v>
      </c>
      <c r="AC19">
        <v>0</v>
      </c>
      <c r="AD19">
        <v>6.4850000000000004E-5</v>
      </c>
      <c r="AE19">
        <v>1.0447090000000001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68"/>
      <c r="B20" t="s">
        <v>22</v>
      </c>
      <c r="C20">
        <v>0</v>
      </c>
      <c r="D20">
        <v>1.9219999999999999E-7</v>
      </c>
      <c r="E20">
        <v>1.0810500000000001</v>
      </c>
      <c r="F20" t="s">
        <v>22</v>
      </c>
      <c r="G20">
        <v>0</v>
      </c>
      <c r="H20">
        <v>1.9219999999999999E-7</v>
      </c>
      <c r="I20">
        <v>1.1033630000000001</v>
      </c>
      <c r="J20" t="s">
        <v>22</v>
      </c>
      <c r="K20">
        <v>0</v>
      </c>
      <c r="L20">
        <v>1.9219999999999999E-7</v>
      </c>
      <c r="M20">
        <v>1.067895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68"/>
      <c r="T20" t="s">
        <v>22</v>
      </c>
      <c r="U20">
        <v>0</v>
      </c>
      <c r="V20">
        <v>4.8799999999999999E-6</v>
      </c>
      <c r="W20">
        <v>1.082023</v>
      </c>
      <c r="X20" t="s">
        <v>22</v>
      </c>
      <c r="Y20">
        <v>0</v>
      </c>
      <c r="Z20">
        <v>4.8799999999999999E-6</v>
      </c>
      <c r="AA20">
        <v>1.0327949999999999</v>
      </c>
      <c r="AB20" t="s">
        <v>22</v>
      </c>
      <c r="AC20">
        <v>0</v>
      </c>
      <c r="AD20">
        <v>4.8799999999999999E-6</v>
      </c>
      <c r="AE20">
        <v>1.0332730000000001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9" t="s">
        <v>24</v>
      </c>
      <c r="B23" s="74" t="s">
        <v>50</v>
      </c>
      <c r="C23" s="74"/>
      <c r="D23" s="74"/>
      <c r="E23" s="74"/>
      <c r="F23" s="74" t="s">
        <v>51</v>
      </c>
      <c r="G23" s="74"/>
      <c r="H23" s="74"/>
      <c r="I23" s="74"/>
      <c r="J23" s="74" t="s">
        <v>52</v>
      </c>
      <c r="K23" s="74"/>
      <c r="L23" s="74"/>
      <c r="M23" s="74"/>
      <c r="N23" s="76" t="s">
        <v>54</v>
      </c>
      <c r="O23" s="76"/>
      <c r="P23" s="76"/>
      <c r="Q23" s="76"/>
      <c r="S23" s="69" t="s">
        <v>24</v>
      </c>
      <c r="T23" s="74" t="s">
        <v>50</v>
      </c>
      <c r="U23" s="74"/>
      <c r="V23" s="74"/>
      <c r="W23" s="74"/>
      <c r="X23" s="74" t="s">
        <v>51</v>
      </c>
      <c r="Y23" s="74"/>
      <c r="Z23" s="74"/>
      <c r="AA23" s="74"/>
      <c r="AB23" s="74" t="s">
        <v>52</v>
      </c>
      <c r="AC23" s="74"/>
      <c r="AD23" s="74"/>
      <c r="AE23" s="74"/>
      <c r="AF23" s="76" t="s">
        <v>54</v>
      </c>
      <c r="AG23" s="76"/>
      <c r="AH23" s="76"/>
      <c r="AI23" s="76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4" t="s">
        <v>25</v>
      </c>
      <c r="G24" s="74"/>
      <c r="H24" s="74"/>
      <c r="I24" t="s">
        <v>19</v>
      </c>
      <c r="J24" s="74" t="s">
        <v>25</v>
      </c>
      <c r="K24" s="74"/>
      <c r="L24" s="74"/>
      <c r="M24" t="s">
        <v>19</v>
      </c>
      <c r="N24" s="76" t="s">
        <v>25</v>
      </c>
      <c r="O24" s="76"/>
      <c r="P24" s="76"/>
      <c r="Q24" s="4" t="s">
        <v>19</v>
      </c>
      <c r="S24" s="69"/>
      <c r="T24" s="74" t="s">
        <v>25</v>
      </c>
      <c r="U24" s="74"/>
      <c r="V24" s="74"/>
      <c r="W24" t="s">
        <v>19</v>
      </c>
      <c r="X24" s="74" t="s">
        <v>25</v>
      </c>
      <c r="Y24" s="74"/>
      <c r="Z24" s="74"/>
      <c r="AA24" t="s">
        <v>19</v>
      </c>
      <c r="AB24" s="74" t="s">
        <v>25</v>
      </c>
      <c r="AC24" s="74"/>
      <c r="AD24" s="74"/>
      <c r="AE24" t="s">
        <v>19</v>
      </c>
      <c r="AF24" s="76" t="s">
        <v>25</v>
      </c>
      <c r="AG24" s="76"/>
      <c r="AH24" s="76"/>
      <c r="AI24" s="4" t="s">
        <v>19</v>
      </c>
    </row>
    <row r="25" spans="1:35" x14ac:dyDescent="0.25">
      <c r="A25" s="69"/>
      <c r="B25" s="74">
        <v>0</v>
      </c>
      <c r="C25" s="74"/>
      <c r="D25" s="74"/>
      <c r="E25">
        <v>1.9422379999999999</v>
      </c>
      <c r="F25" s="74">
        <v>0</v>
      </c>
      <c r="G25" s="74"/>
      <c r="H25" s="74"/>
      <c r="I25">
        <v>1.557301</v>
      </c>
      <c r="J25" s="74">
        <v>0</v>
      </c>
      <c r="K25" s="74"/>
      <c r="L25" s="74"/>
      <c r="M25">
        <v>1.522227</v>
      </c>
      <c r="N25" s="76">
        <v>1.29E-2</v>
      </c>
      <c r="O25" s="76"/>
      <c r="P25" s="76"/>
      <c r="Q25" s="4">
        <v>1.658369</v>
      </c>
      <c r="S25" s="69"/>
      <c r="T25" s="5">
        <v>9.9999999999999995E-8</v>
      </c>
      <c r="U25" s="5"/>
      <c r="V25" s="5"/>
      <c r="W25">
        <v>1.5219370000000001</v>
      </c>
      <c r="X25" s="5">
        <v>9.9999999999999995E-8</v>
      </c>
      <c r="Y25" s="5"/>
      <c r="Z25" s="5"/>
      <c r="AA25">
        <v>1.548003</v>
      </c>
      <c r="AB25" s="5">
        <v>9.9999999999999995E-8</v>
      </c>
      <c r="AC25" s="5"/>
      <c r="AD25" s="5"/>
      <c r="AE25">
        <v>1.567607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6" t="s">
        <v>11</v>
      </c>
      <c r="O29" s="76"/>
      <c r="P29" s="76"/>
      <c r="Q29" s="76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6" t="s">
        <v>11</v>
      </c>
      <c r="AG29" s="76"/>
      <c r="AH29" s="76"/>
      <c r="AI29" s="76"/>
    </row>
    <row r="30" spans="1:35" x14ac:dyDescent="0.25">
      <c r="A30" s="67" t="s">
        <v>12</v>
      </c>
      <c r="B30" s="74" t="s">
        <v>50</v>
      </c>
      <c r="C30" s="74"/>
      <c r="D30" s="74"/>
      <c r="E30" s="74"/>
      <c r="F30" s="74" t="s">
        <v>51</v>
      </c>
      <c r="G30" s="74"/>
      <c r="H30" s="74"/>
      <c r="I30" s="74"/>
      <c r="J30" s="74" t="s">
        <v>52</v>
      </c>
      <c r="K30" s="74"/>
      <c r="L30" s="74"/>
      <c r="M30" s="74"/>
      <c r="N30" s="76" t="s">
        <v>54</v>
      </c>
      <c r="O30" s="76"/>
      <c r="P30" s="76"/>
      <c r="Q30" s="76"/>
      <c r="S30" s="67" t="s">
        <v>12</v>
      </c>
      <c r="T30" s="74" t="s">
        <v>50</v>
      </c>
      <c r="U30" s="74"/>
      <c r="V30" s="74"/>
      <c r="W30" s="74"/>
      <c r="X30" s="74" t="s">
        <v>51</v>
      </c>
      <c r="Y30" s="74"/>
      <c r="Z30" s="74"/>
      <c r="AA30" s="74"/>
      <c r="AB30" s="74" t="s">
        <v>52</v>
      </c>
      <c r="AC30" s="74"/>
      <c r="AD30" s="74"/>
      <c r="AE30" s="74"/>
      <c r="AF30" s="76" t="s">
        <v>54</v>
      </c>
      <c r="AG30" s="76"/>
      <c r="AH30" s="76"/>
      <c r="AI30" s="76"/>
    </row>
    <row r="31" spans="1:35" x14ac:dyDescent="0.25">
      <c r="A31" s="6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6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67"/>
      <c r="B32" t="s">
        <v>20</v>
      </c>
      <c r="C32">
        <v>0</v>
      </c>
      <c r="D32">
        <v>2.5999999999999999E-3</v>
      </c>
      <c r="E32">
        <v>1.03383</v>
      </c>
      <c r="F32" t="s">
        <v>20</v>
      </c>
      <c r="G32">
        <v>0</v>
      </c>
      <c r="H32">
        <v>2.5999999999999999E-3</v>
      </c>
      <c r="I32">
        <v>0.93590099999999998</v>
      </c>
      <c r="J32" t="s">
        <v>20</v>
      </c>
      <c r="K32">
        <v>0</v>
      </c>
      <c r="L32">
        <v>2.5999999999999999E-3</v>
      </c>
      <c r="M32">
        <v>1.2263630000000001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67"/>
      <c r="T32" t="s">
        <v>20</v>
      </c>
      <c r="U32">
        <v>0</v>
      </c>
      <c r="V32">
        <v>2.5999999999999999E-3</v>
      </c>
      <c r="W32">
        <v>1.108854</v>
      </c>
      <c r="X32" t="s">
        <v>20</v>
      </c>
      <c r="Y32">
        <v>0</v>
      </c>
      <c r="Z32">
        <v>2.5999999999999999E-3</v>
      </c>
      <c r="AA32">
        <v>0.99462899999999999</v>
      </c>
      <c r="AB32" t="s">
        <v>20</v>
      </c>
      <c r="AC32">
        <v>0</v>
      </c>
      <c r="AD32">
        <v>2.5999999999999999E-3</v>
      </c>
      <c r="AE32">
        <v>1.02366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67"/>
      <c r="B33" t="s">
        <v>21</v>
      </c>
      <c r="C33">
        <v>0</v>
      </c>
      <c r="D33">
        <v>1.964E-4</v>
      </c>
      <c r="E33">
        <v>1.0313380000000001</v>
      </c>
      <c r="F33" t="s">
        <v>21</v>
      </c>
      <c r="G33">
        <v>0</v>
      </c>
      <c r="H33">
        <v>1.964E-4</v>
      </c>
      <c r="I33">
        <v>1.038513</v>
      </c>
      <c r="J33" t="s">
        <v>21</v>
      </c>
      <c r="K33">
        <v>0</v>
      </c>
      <c r="L33">
        <v>1.964E-4</v>
      </c>
      <c r="M33">
        <v>1.038584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67"/>
      <c r="T33" t="s">
        <v>21</v>
      </c>
      <c r="U33">
        <v>0</v>
      </c>
      <c r="V33">
        <v>5.0279999999999997E-4</v>
      </c>
      <c r="W33">
        <v>1.1398410000000001</v>
      </c>
      <c r="X33" t="s">
        <v>21</v>
      </c>
      <c r="Y33">
        <v>0</v>
      </c>
      <c r="Z33">
        <v>5.0279999999999997E-4</v>
      </c>
      <c r="AA33">
        <v>1.1341410000000001</v>
      </c>
      <c r="AB33" t="s">
        <v>21</v>
      </c>
      <c r="AC33">
        <v>0</v>
      </c>
      <c r="AD33">
        <v>5.0279999999999997E-4</v>
      </c>
      <c r="AE33">
        <v>1.4108130000000001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67"/>
      <c r="B34" t="s">
        <v>22</v>
      </c>
      <c r="C34">
        <v>0</v>
      </c>
      <c r="D34">
        <v>4.0899999999999998E-5</v>
      </c>
      <c r="E34">
        <v>1.0346679999999999</v>
      </c>
      <c r="F34" t="s">
        <v>22</v>
      </c>
      <c r="G34">
        <v>0</v>
      </c>
      <c r="H34">
        <v>4.0899999999999998E-5</v>
      </c>
      <c r="I34">
        <v>1.0380240000000001</v>
      </c>
      <c r="J34" t="s">
        <v>22</v>
      </c>
      <c r="K34">
        <v>0</v>
      </c>
      <c r="L34">
        <v>4.0899999999999998E-5</v>
      </c>
      <c r="M34">
        <v>1.0541309999999999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67"/>
      <c r="T34" t="s">
        <v>22</v>
      </c>
      <c r="U34">
        <v>0</v>
      </c>
      <c r="V34">
        <v>2.0460000000000001E-4</v>
      </c>
      <c r="W34">
        <v>1.155105</v>
      </c>
      <c r="X34" t="s">
        <v>22</v>
      </c>
      <c r="Y34">
        <v>0</v>
      </c>
      <c r="Z34">
        <v>2.0460000000000001E-4</v>
      </c>
      <c r="AA34">
        <v>1.1535489999999999</v>
      </c>
      <c r="AB34" t="s">
        <v>22</v>
      </c>
      <c r="AC34">
        <v>0</v>
      </c>
      <c r="AD34">
        <v>2.0460000000000001E-4</v>
      </c>
      <c r="AE34">
        <v>1.141248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8" t="s">
        <v>23</v>
      </c>
      <c r="B37" s="74" t="s">
        <v>50</v>
      </c>
      <c r="C37" s="74"/>
      <c r="D37" s="74"/>
      <c r="E37" s="74"/>
      <c r="F37" s="74" t="s">
        <v>51</v>
      </c>
      <c r="G37" s="74"/>
      <c r="H37" s="74"/>
      <c r="I37" s="74"/>
      <c r="J37" s="74" t="s">
        <v>52</v>
      </c>
      <c r="K37" s="74"/>
      <c r="L37" s="74"/>
      <c r="M37" s="74"/>
      <c r="N37" s="76" t="s">
        <v>54</v>
      </c>
      <c r="O37" s="76"/>
      <c r="P37" s="76"/>
      <c r="Q37" s="76"/>
      <c r="S37" s="68" t="s">
        <v>23</v>
      </c>
      <c r="T37" s="74" t="s">
        <v>50</v>
      </c>
      <c r="U37" s="74"/>
      <c r="V37" s="74"/>
      <c r="W37" s="74"/>
      <c r="X37" s="74" t="s">
        <v>51</v>
      </c>
      <c r="Y37" s="74"/>
      <c r="Z37" s="74"/>
      <c r="AA37" s="74"/>
      <c r="AB37" s="74" t="s">
        <v>52</v>
      </c>
      <c r="AC37" s="74"/>
      <c r="AD37" s="74"/>
      <c r="AE37" s="74"/>
      <c r="AF37" s="76" t="s">
        <v>54</v>
      </c>
      <c r="AG37" s="76"/>
      <c r="AH37" s="76"/>
      <c r="AI37" s="76"/>
    </row>
    <row r="38" spans="1:35" x14ac:dyDescent="0.25">
      <c r="A38" s="6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6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8"/>
      <c r="B39" t="s">
        <v>20</v>
      </c>
      <c r="C39">
        <v>0</v>
      </c>
      <c r="D39">
        <v>2.5999999999999999E-3</v>
      </c>
      <c r="E39">
        <v>1.107143</v>
      </c>
      <c r="F39" t="s">
        <v>20</v>
      </c>
      <c r="G39">
        <v>0</v>
      </c>
      <c r="H39">
        <v>2.5999999999999999E-3</v>
      </c>
      <c r="I39">
        <v>1.091205</v>
      </c>
      <c r="J39" t="s">
        <v>20</v>
      </c>
      <c r="K39">
        <v>0</v>
      </c>
      <c r="L39">
        <v>2.5999999999999999E-3</v>
      </c>
      <c r="M39">
        <v>1.0006630000000001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68"/>
      <c r="T39" t="s">
        <v>20</v>
      </c>
      <c r="U39">
        <v>0</v>
      </c>
      <c r="V39">
        <v>2.5999999999999999E-3</v>
      </c>
      <c r="W39">
        <v>0.91113699999999997</v>
      </c>
      <c r="X39" t="s">
        <v>20</v>
      </c>
      <c r="Y39">
        <v>0</v>
      </c>
      <c r="Z39">
        <v>2.5999999999999999E-3</v>
      </c>
      <c r="AA39">
        <v>1.0403830000000001</v>
      </c>
      <c r="AB39" t="s">
        <v>20</v>
      </c>
      <c r="AC39">
        <v>0</v>
      </c>
      <c r="AD39">
        <v>2.5999999999999999E-3</v>
      </c>
      <c r="AE39">
        <v>1.0398160000000001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68"/>
      <c r="B40" t="s">
        <v>21</v>
      </c>
      <c r="C40">
        <v>0</v>
      </c>
      <c r="D40">
        <v>1.964E-4</v>
      </c>
      <c r="E40">
        <v>1.2875799999999999</v>
      </c>
      <c r="F40" t="s">
        <v>21</v>
      </c>
      <c r="G40">
        <v>0</v>
      </c>
      <c r="H40">
        <v>1.964E-4</v>
      </c>
      <c r="I40">
        <v>1.1307020000000001</v>
      </c>
      <c r="J40" t="s">
        <v>21</v>
      </c>
      <c r="K40">
        <v>0</v>
      </c>
      <c r="L40">
        <v>1.964E-4</v>
      </c>
      <c r="M40">
        <v>1.115467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68"/>
      <c r="T40" t="s">
        <v>21</v>
      </c>
      <c r="U40">
        <v>0</v>
      </c>
      <c r="V40">
        <v>5.0279999999999997E-4</v>
      </c>
      <c r="W40">
        <v>1.0500130000000001</v>
      </c>
      <c r="X40" t="s">
        <v>21</v>
      </c>
      <c r="Y40">
        <v>0</v>
      </c>
      <c r="Z40">
        <v>5.0279999999999997E-4</v>
      </c>
      <c r="AA40">
        <v>1.2790049999999999</v>
      </c>
      <c r="AB40" t="s">
        <v>21</v>
      </c>
      <c r="AC40">
        <v>0</v>
      </c>
      <c r="AD40">
        <v>5.0279999999999997E-4</v>
      </c>
      <c r="AE40">
        <v>1.041191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68"/>
      <c r="B41" t="s">
        <v>22</v>
      </c>
      <c r="C41">
        <v>0</v>
      </c>
      <c r="D41">
        <v>4.0899999999999998E-5</v>
      </c>
      <c r="E41">
        <v>1.1245130000000001</v>
      </c>
      <c r="F41" t="s">
        <v>22</v>
      </c>
      <c r="G41">
        <v>0</v>
      </c>
      <c r="H41">
        <v>4.0899999999999998E-5</v>
      </c>
      <c r="I41">
        <v>1.1601189999999999</v>
      </c>
      <c r="J41" t="s">
        <v>22</v>
      </c>
      <c r="K41">
        <v>0</v>
      </c>
      <c r="L41">
        <v>4.0899999999999998E-5</v>
      </c>
      <c r="M41">
        <v>1.157154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68"/>
      <c r="T41" t="s">
        <v>22</v>
      </c>
      <c r="U41">
        <v>0</v>
      </c>
      <c r="V41">
        <v>2.0460000000000001E-4</v>
      </c>
      <c r="W41">
        <v>1.0567759999999999</v>
      </c>
      <c r="X41" t="s">
        <v>22</v>
      </c>
      <c r="Y41">
        <v>0</v>
      </c>
      <c r="Z41">
        <v>2.0460000000000001E-4</v>
      </c>
      <c r="AA41">
        <v>1.0657970000000001</v>
      </c>
      <c r="AB41" t="s">
        <v>22</v>
      </c>
      <c r="AC41">
        <v>0</v>
      </c>
      <c r="AD41">
        <v>2.0460000000000001E-4</v>
      </c>
      <c r="AE41">
        <v>1.1282000000000001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9" t="s">
        <v>24</v>
      </c>
      <c r="B44" s="74" t="s">
        <v>50</v>
      </c>
      <c r="C44" s="74"/>
      <c r="D44" s="74"/>
      <c r="E44" s="74"/>
      <c r="F44" s="74" t="s">
        <v>51</v>
      </c>
      <c r="G44" s="74"/>
      <c r="H44" s="74"/>
      <c r="I44" s="74"/>
      <c r="J44" s="74" t="s">
        <v>52</v>
      </c>
      <c r="K44" s="74"/>
      <c r="L44" s="74"/>
      <c r="M44" s="74"/>
      <c r="N44" s="76" t="s">
        <v>54</v>
      </c>
      <c r="O44" s="76"/>
      <c r="P44" s="76"/>
      <c r="Q44" s="76"/>
      <c r="S44" s="69" t="s">
        <v>24</v>
      </c>
      <c r="T44" s="74" t="s">
        <v>50</v>
      </c>
      <c r="U44" s="74"/>
      <c r="V44" s="74"/>
      <c r="W44" s="74"/>
      <c r="X44" s="74" t="s">
        <v>51</v>
      </c>
      <c r="Y44" s="74"/>
      <c r="Z44" s="74"/>
      <c r="AA44" s="74"/>
      <c r="AB44" s="74" t="s">
        <v>52</v>
      </c>
      <c r="AC44" s="74"/>
      <c r="AD44" s="74"/>
      <c r="AE44" s="74"/>
      <c r="AF44" s="76" t="s">
        <v>54</v>
      </c>
      <c r="AG44" s="76"/>
      <c r="AH44" s="76"/>
      <c r="AI44" s="76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4" t="s">
        <v>25</v>
      </c>
      <c r="G45" s="74"/>
      <c r="H45" s="74"/>
      <c r="I45" t="s">
        <v>19</v>
      </c>
      <c r="J45" s="74" t="s">
        <v>25</v>
      </c>
      <c r="K45" s="74"/>
      <c r="L45" s="74"/>
      <c r="M45" t="s">
        <v>19</v>
      </c>
      <c r="N45" s="76" t="s">
        <v>25</v>
      </c>
      <c r="O45" s="76"/>
      <c r="P45" s="76"/>
      <c r="Q45" s="4" t="s">
        <v>19</v>
      </c>
      <c r="S45" s="69"/>
      <c r="T45" s="74" t="s">
        <v>25</v>
      </c>
      <c r="U45" s="74"/>
      <c r="V45" s="74"/>
      <c r="W45" t="s">
        <v>19</v>
      </c>
      <c r="X45" s="74" t="s">
        <v>25</v>
      </c>
      <c r="Y45" s="74"/>
      <c r="Z45" s="74"/>
      <c r="AA45" t="s">
        <v>19</v>
      </c>
      <c r="AB45" s="74" t="s">
        <v>25</v>
      </c>
      <c r="AC45" s="74"/>
      <c r="AD45" s="74"/>
      <c r="AE45" t="s">
        <v>19</v>
      </c>
      <c r="AF45" s="76" t="s">
        <v>25</v>
      </c>
      <c r="AG45" s="76"/>
      <c r="AH45" s="76"/>
      <c r="AI45" s="4" t="s">
        <v>19</v>
      </c>
    </row>
    <row r="46" spans="1:35" x14ac:dyDescent="0.25">
      <c r="A46" s="69"/>
      <c r="B46" s="5">
        <v>3.1999999999999999E-6</v>
      </c>
      <c r="C46" s="5"/>
      <c r="D46" s="5"/>
      <c r="E46">
        <v>1.5402670000000001</v>
      </c>
      <c r="F46" s="5">
        <v>3.7000000000000002E-6</v>
      </c>
      <c r="G46" s="5"/>
      <c r="H46" s="5"/>
      <c r="I46">
        <v>1.544996</v>
      </c>
      <c r="J46" s="5">
        <v>5.1000000000000003E-6</v>
      </c>
      <c r="K46" s="5"/>
      <c r="L46" s="5"/>
      <c r="M46">
        <v>1.5089669999999999</v>
      </c>
      <c r="N46" s="10">
        <v>1.11E-2</v>
      </c>
      <c r="O46" s="10"/>
      <c r="P46" s="10"/>
      <c r="Q46" s="4">
        <v>1.6319239999999999</v>
      </c>
      <c r="S46" s="69"/>
      <c r="T46" s="5">
        <v>5.13E-5</v>
      </c>
      <c r="U46" s="5"/>
      <c r="V46" s="5"/>
      <c r="W46">
        <v>1.555609</v>
      </c>
      <c r="X46" s="5">
        <v>6.1500000000000004E-5</v>
      </c>
      <c r="Y46" s="5"/>
      <c r="Z46" s="5"/>
      <c r="AA46">
        <v>1.6503319999999999</v>
      </c>
      <c r="AB46" s="5">
        <v>7.47E-5</v>
      </c>
      <c r="AC46" s="5"/>
      <c r="AD46" s="5"/>
      <c r="AE46">
        <v>1.553504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6" t="s">
        <v>11</v>
      </c>
      <c r="O49" s="76"/>
      <c r="P49" s="76"/>
      <c r="Q49" s="76"/>
    </row>
    <row r="50" spans="1:17" x14ac:dyDescent="0.25">
      <c r="A50" s="67" t="s">
        <v>12</v>
      </c>
      <c r="B50" s="74" t="s">
        <v>50</v>
      </c>
      <c r="C50" s="74"/>
      <c r="D50" s="74"/>
      <c r="E50" s="74"/>
      <c r="F50" s="74" t="s">
        <v>51</v>
      </c>
      <c r="G50" s="74"/>
      <c r="H50" s="74"/>
      <c r="I50" s="74"/>
      <c r="J50" s="74" t="s">
        <v>52</v>
      </c>
      <c r="K50" s="74"/>
      <c r="L50" s="74"/>
      <c r="M50" s="74"/>
      <c r="N50" s="76" t="s">
        <v>54</v>
      </c>
      <c r="O50" s="76"/>
      <c r="P50" s="76"/>
      <c r="Q50" s="76"/>
    </row>
    <row r="51" spans="1:17" x14ac:dyDescent="0.25">
      <c r="A51" s="6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67"/>
      <c r="B52" t="s">
        <v>20</v>
      </c>
      <c r="C52">
        <v>0</v>
      </c>
      <c r="D52">
        <v>2.5999999999999999E-3</v>
      </c>
      <c r="E52">
        <v>1.460712</v>
      </c>
      <c r="F52" t="s">
        <v>20</v>
      </c>
      <c r="G52">
        <v>0</v>
      </c>
      <c r="H52">
        <v>2.5999999999999999E-3</v>
      </c>
      <c r="I52">
        <v>1.1145480000000001</v>
      </c>
      <c r="J52" t="s">
        <v>20</v>
      </c>
      <c r="K52">
        <v>0</v>
      </c>
      <c r="L52">
        <v>2.5999999999999999E-3</v>
      </c>
      <c r="M52">
        <v>0.99910399999999999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67"/>
      <c r="B53" t="s">
        <v>21</v>
      </c>
      <c r="C53">
        <v>0</v>
      </c>
      <c r="D53">
        <v>1.2999999999999999E-3</v>
      </c>
      <c r="E53">
        <v>1.145797</v>
      </c>
      <c r="F53" t="s">
        <v>21</v>
      </c>
      <c r="G53">
        <v>0</v>
      </c>
      <c r="H53">
        <v>1.2999999999999999E-3</v>
      </c>
      <c r="I53">
        <v>1.124285</v>
      </c>
      <c r="J53" t="s">
        <v>21</v>
      </c>
      <c r="K53">
        <v>0</v>
      </c>
      <c r="L53">
        <v>1.2999999999999999E-3</v>
      </c>
      <c r="M53">
        <v>1.1296200000000001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67"/>
      <c r="B54" t="s">
        <v>22</v>
      </c>
      <c r="C54">
        <v>0</v>
      </c>
      <c r="D54">
        <v>8.5070000000000002E-4</v>
      </c>
      <c r="E54">
        <v>1.1292009999999999</v>
      </c>
      <c r="F54" t="s">
        <v>22</v>
      </c>
      <c r="G54">
        <v>0</v>
      </c>
      <c r="H54">
        <v>8.8159999999999996E-4</v>
      </c>
      <c r="I54">
        <v>1.1480349999999999</v>
      </c>
      <c r="J54" t="s">
        <v>22</v>
      </c>
      <c r="K54">
        <v>0</v>
      </c>
      <c r="L54">
        <v>8.8159999999999996E-4</v>
      </c>
      <c r="M54">
        <v>1.1430659999999999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8" t="s">
        <v>23</v>
      </c>
      <c r="B57" s="74" t="s">
        <v>50</v>
      </c>
      <c r="C57" s="74"/>
      <c r="D57" s="74"/>
      <c r="E57" s="74"/>
      <c r="F57" s="74" t="s">
        <v>51</v>
      </c>
      <c r="G57" s="74"/>
      <c r="H57" s="74"/>
      <c r="I57" s="74"/>
      <c r="J57" s="74" t="s">
        <v>52</v>
      </c>
      <c r="K57" s="74"/>
      <c r="L57" s="74"/>
      <c r="M57" s="74"/>
      <c r="N57" s="76" t="s">
        <v>54</v>
      </c>
      <c r="O57" s="76"/>
      <c r="P57" s="76"/>
      <c r="Q57" s="76"/>
    </row>
    <row r="58" spans="1:17" x14ac:dyDescent="0.25">
      <c r="A58" s="6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8"/>
      <c r="B59" t="s">
        <v>20</v>
      </c>
      <c r="C59">
        <v>0</v>
      </c>
      <c r="D59">
        <v>2.5999999999999999E-3</v>
      </c>
      <c r="E59">
        <v>1.0587519999999999</v>
      </c>
      <c r="F59" t="s">
        <v>20</v>
      </c>
      <c r="G59">
        <v>0</v>
      </c>
      <c r="H59">
        <v>2.5999999999999999E-3</v>
      </c>
      <c r="I59">
        <v>1.0638110000000001</v>
      </c>
      <c r="J59" t="s">
        <v>20</v>
      </c>
      <c r="K59">
        <v>0</v>
      </c>
      <c r="L59">
        <v>2.5999999999999999E-3</v>
      </c>
      <c r="M59">
        <v>1.065782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68"/>
      <c r="B60" t="s">
        <v>21</v>
      </c>
      <c r="C60">
        <v>0</v>
      </c>
      <c r="D60">
        <v>1.2999999999999999E-3</v>
      </c>
      <c r="E60">
        <v>1.0793159999999999</v>
      </c>
      <c r="F60" t="s">
        <v>21</v>
      </c>
      <c r="G60">
        <v>0</v>
      </c>
      <c r="H60">
        <v>1.2999999999999999E-3</v>
      </c>
      <c r="I60">
        <v>1.1051359999999999</v>
      </c>
      <c r="J60" t="s">
        <v>21</v>
      </c>
      <c r="K60">
        <v>0</v>
      </c>
      <c r="L60">
        <v>1.2999999999999999E-3</v>
      </c>
      <c r="M60">
        <v>1.09046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68"/>
      <c r="B61" t="s">
        <v>22</v>
      </c>
      <c r="C61">
        <v>0</v>
      </c>
      <c r="D61">
        <v>8.5070000000000002E-4</v>
      </c>
      <c r="E61">
        <v>0.93436300000000005</v>
      </c>
      <c r="F61" t="s">
        <v>22</v>
      </c>
      <c r="G61">
        <v>1.3699999999999999E-5</v>
      </c>
      <c r="H61">
        <v>8.8159999999999996E-4</v>
      </c>
      <c r="I61">
        <v>1.3821300000000001</v>
      </c>
      <c r="J61" t="s">
        <v>22</v>
      </c>
      <c r="K61">
        <v>2.6120000000000001E-4</v>
      </c>
      <c r="L61">
        <v>8.8159999999999996E-4</v>
      </c>
      <c r="M61">
        <v>0.93391199999999996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9" t="s">
        <v>24</v>
      </c>
      <c r="B64" s="74" t="s">
        <v>50</v>
      </c>
      <c r="C64" s="74"/>
      <c r="D64" s="74"/>
      <c r="E64" s="74"/>
      <c r="F64" s="74" t="s">
        <v>51</v>
      </c>
      <c r="G64" s="74"/>
      <c r="H64" s="74"/>
      <c r="I64" s="74"/>
      <c r="J64" s="74" t="s">
        <v>52</v>
      </c>
      <c r="K64" s="74"/>
      <c r="L64" s="74"/>
      <c r="M64" s="74"/>
      <c r="N64" s="76" t="s">
        <v>54</v>
      </c>
      <c r="O64" s="76"/>
      <c r="P64" s="76"/>
      <c r="Q64" s="76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4" t="s">
        <v>25</v>
      </c>
      <c r="G65" s="74"/>
      <c r="H65" s="74"/>
      <c r="I65" t="s">
        <v>19</v>
      </c>
      <c r="J65" s="74" t="s">
        <v>25</v>
      </c>
      <c r="K65" s="74"/>
      <c r="L65" s="74"/>
      <c r="M65" t="s">
        <v>19</v>
      </c>
      <c r="N65" s="76" t="s">
        <v>25</v>
      </c>
      <c r="O65" s="76"/>
      <c r="P65" s="76"/>
      <c r="Q65" s="4" t="s">
        <v>19</v>
      </c>
    </row>
    <row r="66" spans="1:27" x14ac:dyDescent="0.25">
      <c r="A66" s="69"/>
      <c r="B66" s="5">
        <v>4.7150000000000002E-4</v>
      </c>
      <c r="C66" s="5"/>
      <c r="D66" s="5"/>
      <c r="E66">
        <v>1.5425009999999999</v>
      </c>
      <c r="F66" s="5"/>
      <c r="G66" s="5">
        <v>5.3399999999999997E-4</v>
      </c>
      <c r="H66" s="5"/>
      <c r="I66">
        <v>1.5069980000000001</v>
      </c>
      <c r="J66" s="5">
        <v>5.9969999999999999E-4</v>
      </c>
      <c r="K66" s="5"/>
      <c r="L66" s="5"/>
      <c r="M66">
        <v>1.5221990000000001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2.5999999999999999E-3</v>
      </c>
      <c r="H73">
        <f t="shared" ref="H73:H75" si="2">E11+I11</f>
        <v>2.4926699999999999</v>
      </c>
      <c r="I73" t="e">
        <f>0.05*#REF!+(1-0.05)*#REF!</f>
        <v>#REF!</v>
      </c>
      <c r="J73" t="e">
        <f>0.05*#REF!+(1-0.05)*#REF!</f>
        <v>#REF!</v>
      </c>
      <c r="K73" t="e">
        <f>#REF!+#REF!</f>
        <v>#REF!</v>
      </c>
      <c r="L73">
        <f>0.05*F25+(1-0.05)*B25</f>
        <v>0</v>
      </c>
      <c r="M73">
        <f>I25+E25</f>
        <v>3.499539</v>
      </c>
      <c r="P73" s="66" t="s">
        <v>37</v>
      </c>
      <c r="Q73" t="s">
        <v>36</v>
      </c>
      <c r="R73">
        <f t="shared" ref="R73:R75" si="3">0.1*G11+(1-0.1)*C11</f>
        <v>0</v>
      </c>
      <c r="S73">
        <f t="shared" ref="S73:S75" si="4">0.1*H11+(1-0.1)*D11</f>
        <v>2.5999999999999999E-3</v>
      </c>
      <c r="U73" t="e">
        <f>0.1*#REF!+(1-0.1)*#REF!</f>
        <v>#REF!</v>
      </c>
      <c r="V73" t="e">
        <f>0.1*#REF!+(1-0.1)*#REF!</f>
        <v>#REF!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1.579E-5</v>
      </c>
      <c r="H74">
        <f t="shared" si="2"/>
        <v>2.2463389999999999</v>
      </c>
      <c r="I74" t="e">
        <f>0.05*#REF!+(1-0.05)*#REF!</f>
        <v>#REF!</v>
      </c>
      <c r="J74" t="e">
        <f>0.05*#REF!+(1-0.05)*#REF!</f>
        <v>#REF!</v>
      </c>
      <c r="K74" t="e">
        <f>#REF!+#REF!</f>
        <v>#REF!</v>
      </c>
      <c r="P74" s="66"/>
      <c r="Q74" t="s">
        <v>38</v>
      </c>
      <c r="R74">
        <f t="shared" si="3"/>
        <v>0</v>
      </c>
      <c r="S74">
        <f t="shared" si="4"/>
        <v>1.579E-5</v>
      </c>
      <c r="U74" t="e">
        <f>0.1*#REF!+(1-0.1)*#REF!</f>
        <v>#REF!</v>
      </c>
      <c r="V74" t="e">
        <f>0.1*#REF!+(1-0.1)*#REF!</f>
        <v>#REF!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1.9750999999999997E-7</v>
      </c>
      <c r="H75">
        <f t="shared" si="2"/>
        <v>2.2905880000000001</v>
      </c>
      <c r="I75" t="e">
        <f>0.05*#REF!+(1-0.05)*#REF!</f>
        <v>#REF!</v>
      </c>
      <c r="J75" t="e">
        <f>0.05*#REF!+(1-0.05)*#REF!</f>
        <v>#REF!</v>
      </c>
      <c r="K75" t="e">
        <f>#REF!+#REF!</f>
        <v>#REF!</v>
      </c>
      <c r="P75" s="66"/>
      <c r="Q75" t="s">
        <v>39</v>
      </c>
      <c r="R75">
        <f t="shared" si="3"/>
        <v>0</v>
      </c>
      <c r="S75">
        <f t="shared" si="4"/>
        <v>2.0282000000000001E-7</v>
      </c>
      <c r="U75" t="e">
        <f>0.1*#REF!+(1-0.1)*#REF!</f>
        <v>#REF!</v>
      </c>
      <c r="V75" t="e">
        <f>0.1*#REF!+(1-0.1)*#REF!</f>
        <v>#REF!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5">0.2*G11+(1-0.2)*C11</f>
        <v>0</v>
      </c>
      <c r="G79">
        <f t="shared" ref="G79:G81" si="6">0.2*H11+(1-0.2)*D11</f>
        <v>2.5999999999999999E-3</v>
      </c>
      <c r="I79" t="e">
        <f>0.2*#REF!+(1-0.2)*#REF!</f>
        <v>#REF!</v>
      </c>
      <c r="J79" t="e">
        <f>0.2*#REF!+(1-0.2)*#REF!</f>
        <v>#REF!</v>
      </c>
      <c r="L79">
        <f>0.2*F25+(1-0.2)*B25</f>
        <v>0</v>
      </c>
      <c r="P79" s="66" t="s">
        <v>41</v>
      </c>
      <c r="Q79" t="s">
        <v>36</v>
      </c>
      <c r="R79">
        <f t="shared" ref="R79:R81" si="7">0.3*G11+(1-0.3)*C11</f>
        <v>0</v>
      </c>
      <c r="S79">
        <f t="shared" ref="S79:S81" si="8">0.3*H11+(1-0.3)*D11</f>
        <v>2.5999999999999999E-3</v>
      </c>
      <c r="U79" t="e">
        <f>0.3*#REF!+(1-0.3)*#REF!</f>
        <v>#REF!</v>
      </c>
      <c r="V79" t="e">
        <f>0.3*#REF!+(1-0.3)*#REF!</f>
        <v>#REF!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5"/>
        <v>0</v>
      </c>
      <c r="G80">
        <f t="shared" si="6"/>
        <v>1.579E-5</v>
      </c>
      <c r="I80" t="e">
        <f>0.2*#REF!+(1-0.2)*#REF!</f>
        <v>#REF!</v>
      </c>
      <c r="J80" t="e">
        <f>0.2*#REF!+(1-0.2)*#REF!</f>
        <v>#REF!</v>
      </c>
      <c r="P80" s="66"/>
      <c r="Q80" t="s">
        <v>38</v>
      </c>
      <c r="R80">
        <f t="shared" si="7"/>
        <v>0</v>
      </c>
      <c r="S80">
        <f t="shared" si="8"/>
        <v>1.579E-5</v>
      </c>
      <c r="U80" t="e">
        <f>0.3*#REF!+(1-0.3)*#REF!</f>
        <v>#REF!</v>
      </c>
      <c r="V80" t="e">
        <f>0.3*#REF!+(1-0.3)*#REF!</f>
        <v>#REF!</v>
      </c>
    </row>
    <row r="81" spans="2:25" x14ac:dyDescent="0.25">
      <c r="C81" s="67"/>
      <c r="D81" s="66"/>
      <c r="E81" t="s">
        <v>39</v>
      </c>
      <c r="F81">
        <f t="shared" si="5"/>
        <v>0</v>
      </c>
      <c r="G81">
        <f t="shared" si="6"/>
        <v>2.1343999999999998E-7</v>
      </c>
      <c r="I81" t="e">
        <f>0.2*#REF!+(1-0.2)*#REF!</f>
        <v>#REF!</v>
      </c>
      <c r="J81" t="e">
        <f>0.2*#REF!+(1-0.2)*#REF!</f>
        <v>#REF!</v>
      </c>
      <c r="P81" s="66"/>
      <c r="Q81" t="s">
        <v>39</v>
      </c>
      <c r="R81">
        <f t="shared" si="7"/>
        <v>0</v>
      </c>
      <c r="S81">
        <f t="shared" si="8"/>
        <v>2.2406000000000001E-7</v>
      </c>
      <c r="U81" t="e">
        <f>0.3*#REF!+(1-0.3)*#REF!</f>
        <v>#REF!</v>
      </c>
      <c r="V81" t="e">
        <f>0.3*#REF!+(1-0.3)*#REF!</f>
        <v>#REF!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9">(0.05*(1-0.05)+0.05*(1-0.05))*G11+0.05*0.05*K11+(1-0.05*(1-0.05)-0.05*(1-0.05)-0.05*0.05)*C11</f>
        <v>0</v>
      </c>
      <c r="G86">
        <f t="shared" ref="G86:G88" si="10">(0.05*(1-0.05)+0.05*(1-0.05))*H11+0.05*0.05*L11+(1-0.05*(1-0.05)-0.05*(1-0.05)-0.05*0.05)*D11</f>
        <v>2.5999999999999999E-3</v>
      </c>
      <c r="H86">
        <f t="shared" ref="H86:H88" si="11">M11+I11+E11</f>
        <v>3.4775179999999999</v>
      </c>
      <c r="I86" t="e">
        <f>(0.05*(1-0.05)+0.05*(1-0.05))*#REF!+0.05*0.05*#REF!+(1-0.05*(1-0.05)-0.05*(1-0.05)-0.05*0.05)*#REF!</f>
        <v>#REF!</v>
      </c>
      <c r="J86" t="e">
        <f>(0.05*(1-0.05)+0.05*(1-0.05))*#REF!+0.05*0.05*#REF!+(1-0.05*(1-0.05)-0.05*(1-0.05)-0.05*0.05)*#REF!</f>
        <v>#REF!</v>
      </c>
      <c r="K86" t="e">
        <f>#REF!+#REF!+#REF!</f>
        <v>#REF!</v>
      </c>
      <c r="L86">
        <f>(0.05*(1-0.05)+0.05*(1-0.05))*F25+0.05*0.05*J25+(1-0.05*(1-0.05)-0.05*(1-0.05)-0.05*0.05)*B25</f>
        <v>0</v>
      </c>
      <c r="M86">
        <f>M25+I25+E25</f>
        <v>5.0217659999999995</v>
      </c>
      <c r="O86" s="70" t="s">
        <v>43</v>
      </c>
      <c r="P86" s="66" t="s">
        <v>37</v>
      </c>
      <c r="Q86" t="s">
        <v>36</v>
      </c>
      <c r="R86">
        <f t="shared" ref="R86:R88" si="12">(0.1*0.9+0.1*0.9)*G11+0.1*0.1*K11+(1-0.1*0.9-0.1*0.9-0.1*0.1)*C11</f>
        <v>0</v>
      </c>
      <c r="S86">
        <f t="shared" ref="S86:S88" si="13">(0.1*0.9+0.1*0.9)*H11+0.1*0.1*L11+(1-0.1*0.9-0.1*0.9-0.1*0.1)*D11</f>
        <v>2.6000000000000003E-3</v>
      </c>
      <c r="U86" t="e">
        <f>(0.1*0.9+0.1*0.9)*#REF!+0.1*0.1*#REF!+(1-0.1*0.9-0.1*0.9-0.1*0.1)*#REF!</f>
        <v>#REF!</v>
      </c>
      <c r="V86" t="e">
        <f>(0.1*0.9+0.1*0.9)*#REF!+0.1*0.1*#REF!+(1-0.1*0.9-0.1*0.9-0.1*0.1)*#REF!</f>
        <v>#REF!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9"/>
        <v>0</v>
      </c>
      <c r="G87">
        <f t="shared" si="10"/>
        <v>1.579E-5</v>
      </c>
      <c r="H87">
        <f t="shared" si="11"/>
        <v>3.3641119999999995</v>
      </c>
      <c r="I87" t="e">
        <f>(0.05*(1-0.05)+0.05*(1-0.05))*#REF!+0.05*0.05*#REF!+(1-0.05*(1-0.05)-0.05*(1-0.05)-0.05*0.05)*#REF!</f>
        <v>#REF!</v>
      </c>
      <c r="J87" t="e">
        <f>(0.05*(1-0.05)+0.05*(1-0.05))*#REF!+0.05*0.05*#REF!+(1-0.05*(1-0.05)-0.05*(1-0.05)-0.05*0.05)*#REF!</f>
        <v>#REF!</v>
      </c>
      <c r="K87" t="e">
        <f>#REF!+#REF!+#REF!</f>
        <v>#REF!</v>
      </c>
      <c r="O87" s="70"/>
      <c r="P87" s="66"/>
      <c r="Q87" t="s">
        <v>38</v>
      </c>
      <c r="R87">
        <f t="shared" si="12"/>
        <v>0</v>
      </c>
      <c r="S87">
        <f t="shared" si="13"/>
        <v>1.5790000000000003E-5</v>
      </c>
      <c r="U87" t="e">
        <f>(0.1*0.9+0.1*0.9)*#REF!+0.1*0.1*#REF!+(1-0.1*0.9-0.1*0.9-0.1*0.1)*#REF!</f>
        <v>#REF!</v>
      </c>
      <c r="V87" t="e">
        <f>(0.1*0.9+0.1*0.9)*#REF!+0.1*0.1*#REF!+(1-0.1*0.9-0.1*0.9-0.1*0.1)*#REF!</f>
        <v>#REF!</v>
      </c>
    </row>
    <row r="88" spans="2:25" x14ac:dyDescent="0.25">
      <c r="B88" s="67"/>
      <c r="C88" s="70"/>
      <c r="D88" s="66"/>
      <c r="E88" t="s">
        <v>39</v>
      </c>
      <c r="F88">
        <f t="shared" si="9"/>
        <v>0</v>
      </c>
      <c r="G88">
        <f t="shared" si="10"/>
        <v>2.0294075000000001E-7</v>
      </c>
      <c r="H88">
        <f t="shared" si="11"/>
        <v>3.4558409999999999</v>
      </c>
      <c r="I88" t="e">
        <f>(0.05*(1-0.05)+0.05*(1-0.05))*#REF!+0.05*0.05*#REF!+(1-0.05*(1-0.05)-0.05*(1-0.05)-0.05*0.05)*#REF!</f>
        <v>#REF!</v>
      </c>
      <c r="J88" t="e">
        <f>(0.05*(1-0.05)+0.05*(1-0.05))*#REF!+0.05*0.05*#REF!+(1-0.05*(1-0.05)-0.05*(1-0.05)-0.05*0.05)*#REF!</f>
        <v>#REF!</v>
      </c>
      <c r="K88" t="e">
        <f>#REF!+#REF!+#REF!</f>
        <v>#REF!</v>
      </c>
      <c r="O88" s="70"/>
      <c r="P88" s="66"/>
      <c r="Q88" t="s">
        <v>39</v>
      </c>
      <c r="R88">
        <f t="shared" si="12"/>
        <v>0</v>
      </c>
      <c r="S88">
        <f t="shared" si="13"/>
        <v>2.1392300000000003E-7</v>
      </c>
      <c r="U88" t="e">
        <f>(0.1*0.9+0.1*0.9)*#REF!+0.1*0.1*#REF!+(1-0.1*0.9-0.1*0.9-0.1*0.1)*#REF!</f>
        <v>#REF!</v>
      </c>
      <c r="V88" t="e">
        <f>(0.1*0.9+0.1*0.9)*#REF!+0.1*0.1*#REF!+(1-0.1*0.9-0.1*0.9-0.1*0.1)*#REF!</f>
        <v>#REF!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14">(0.2*0.8+0.2*0.8)*G11+0.2*0.2*K11+(1-0.2*0.8-0.2*0.8-0.2*0.2)*C11</f>
        <v>0</v>
      </c>
      <c r="G92">
        <f t="shared" ref="G92:G94" si="15">(0.2*0.8+0.2*0.8)*H11+0.2*0.2*L11+(1-0.2*0.8-0.2*0.8-0.2*0.2)*D11</f>
        <v>2.5999999999999999E-3</v>
      </c>
      <c r="I92" t="e">
        <f>(0.2*0.8+0.2*0.8)*#REF!+0.2*0.2*#REF!+(1-0.2*0.8-0.2*0.8-0.2*0.2)*#REF!</f>
        <v>#REF!</v>
      </c>
      <c r="J92" t="e">
        <f>(0.2*0.8+0.2*0.8)*#REF!+0.2*0.2*#REF!+(1-0.2*0.8-0.2*0.8-0.2*0.2)*#REF!</f>
        <v>#REF!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16">(0.3*0.7+0.3*0.7)*G11+0.3*0.3*K11+(1-0.3*0.7-0.3*0.7-0.3*0.3)*C11</f>
        <v>0</v>
      </c>
      <c r="S92">
        <f t="shared" ref="S92:S94" si="17">(0.3*0.7+0.3*0.7)*H11+0.3*0.3*L11+(1-0.3*0.7-0.3*0.7-0.3*0.3)*D11</f>
        <v>2.5999999999999999E-3</v>
      </c>
      <c r="U92" t="e">
        <f>(0.3*0.7+0.3*0.7)*#REF!+0.3*0.3*#REF!+(1-0.3*0.7-0.3*0.7-0.3*0.3)*#REF!</f>
        <v>#REF!</v>
      </c>
      <c r="V92" t="e">
        <f>(0.3*0.7+0.3*0.7)*#REF!+0.3*0.3*#REF!+(1-0.3*0.7-0.3*0.7-0.3*0.3)*#REF!</f>
        <v>#REF!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14"/>
        <v>0</v>
      </c>
      <c r="G93">
        <f t="shared" si="15"/>
        <v>1.579E-5</v>
      </c>
      <c r="I93" t="e">
        <f>(0.2*0.8+0.2*0.8)*#REF!+0.2*0.2*#REF!+(1-0.2*0.8-0.2*0.8-0.2*0.2)*#REF!</f>
        <v>#REF!</v>
      </c>
      <c r="J93" t="e">
        <f>(0.2*0.8+0.2*0.8)*#REF!+0.2*0.2*#REF!+(1-0.2*0.8-0.2*0.8-0.2*0.2)*#REF!</f>
        <v>#REF!</v>
      </c>
      <c r="O93" s="70"/>
      <c r="P93" s="66"/>
      <c r="Q93" t="s">
        <v>38</v>
      </c>
      <c r="R93">
        <f t="shared" si="16"/>
        <v>0</v>
      </c>
      <c r="S93">
        <f t="shared" si="17"/>
        <v>1.579E-5</v>
      </c>
      <c r="U93" t="e">
        <f>(0.3*0.7+0.3*0.7)*#REF!+0.3*0.3*#REF!+(1-0.3*0.7-0.3*0.7-0.3*0.3)*#REF!</f>
        <v>#REF!</v>
      </c>
      <c r="V93" t="e">
        <f>(0.3*0.7+0.3*0.7)*#REF!+0.3*0.3*#REF!+(1-0.3*0.7-0.3*0.7-0.3*0.3)*#REF!</f>
        <v>#REF!</v>
      </c>
    </row>
    <row r="94" spans="2:25" x14ac:dyDescent="0.25">
      <c r="B94" s="67"/>
      <c r="C94" s="70"/>
      <c r="D94" s="66"/>
      <c r="E94" t="s">
        <v>39</v>
      </c>
      <c r="F94">
        <f t="shared" si="14"/>
        <v>0</v>
      </c>
      <c r="G94">
        <f t="shared" si="15"/>
        <v>2.36612E-7</v>
      </c>
      <c r="I94" t="e">
        <f>(0.2*0.8+0.2*0.8)*#REF!+0.2*0.2*#REF!+(1-0.2*0.8-0.2*0.8-0.2*0.2)*#REF!</f>
        <v>#REF!</v>
      </c>
      <c r="J94" t="e">
        <f>(0.2*0.8+0.2*0.8)*#REF!+0.2*0.2*#REF!+(1-0.2*0.8-0.2*0.8-0.2*0.2)*#REF!</f>
        <v>#REF!</v>
      </c>
      <c r="O94" s="70"/>
      <c r="P94" s="66"/>
      <c r="Q94" t="s">
        <v>39</v>
      </c>
      <c r="R94">
        <f t="shared" si="16"/>
        <v>0</v>
      </c>
      <c r="S94">
        <f t="shared" si="17"/>
        <v>2.6026700000000001E-7</v>
      </c>
      <c r="U94" t="e">
        <f>(0.3*0.7+0.3*0.7)*#REF!+0.3*0.3*#REF!+(1-0.3*0.7-0.3*0.7-0.3*0.3)*#REF!</f>
        <v>#REF!</v>
      </c>
      <c r="V94" t="e">
        <f>(0.3*0.7+0.3*0.7)*#REF!+0.3*0.3*#REF!+(1-0.3*0.7-0.3*0.7-0.3*0.3)*#REF!</f>
        <v>#REF!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18">3*0.05*(1-0.05)*(1-0.05)*G11+3*0.05*0.05*(1-0.05)*K11+0.05*0.05*0.05*O11+(1-3*0.05*(1-0.05)*(1-0.05)-3*0.05*0.05*(1-0.05)-0.05*0.05*0.05)*C11</f>
        <v>3.2500000000000006E-7</v>
      </c>
      <c r="G99">
        <f t="shared" ref="G99:G101" si="19">3*0.05*(1-0.05)*(1-0.05)*H11+3*0.05*0.05*(1-0.05)*L11+0.05*0.05*0.05*P11+(1-3*0.05*(1-0.05)*(1-0.05)-3*0.05*0.05*(1-0.05)-0.05*0.05*0.05)*D11</f>
        <v>2.6013124999999995E-3</v>
      </c>
      <c r="H99">
        <f t="shared" ref="H99:H101" si="20">Q11+M11+I11+E11</f>
        <v>4.3532060000000001</v>
      </c>
      <c r="I99" t="e">
        <f>3*0.05*(1-0.05)*(1-0.05)*#REF!+3*0.05*0.05*(1-0.05)*#REF!+0.05*0.05*0.05*O18+(1-3*0.05*(1-0.05)*(1-0.05)-3*0.05*0.05*(1-0.05)-0.05*0.05*0.05)*#REF!</f>
        <v>#REF!</v>
      </c>
      <c r="J99" t="e">
        <f>3*0.05*(1-0.05)*(1-0.05)*#REF!+3*0.05*0.05*(1-0.05)*#REF!+0.05*0.05*0.05*P18+(1-3*0.05*(1-0.05)*(1-0.05)-3*0.05*0.05*(1-0.05)-0.05*0.05*0.05)*#REF!</f>
        <v>#REF!</v>
      </c>
      <c r="K99" t="e">
        <f>Q18+#REF!+#REF!+#REF!</f>
        <v>#REF!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6.6801349999999999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21">3*0.1*(1-0.1)*(1-0.1)*G11+3*0.1*0.1*(1-0.1)*K11+0.1*0.1*0.1*O11+(1-3*0.1*(1-0.1)*(1-0.1)-3*0.1*0.1*(1-0.1)-0.1*0.1*0.1)*C11</f>
        <v>2.6000000000000005E-6</v>
      </c>
      <c r="S99">
        <f t="shared" ref="S99:S101" si="22">3*0.1*(1-0.1)*(1-0.1)*H11+3*0.1*0.1*(1-0.1)*L11+0.1*0.1*0.1*P11+(1-3*0.1*(1-0.1)*(1-0.1)-3*0.1*0.1*(1-0.1)-0.1*0.1*0.1)*D11</f>
        <v>2.6105E-3</v>
      </c>
      <c r="U99" t="e">
        <f>3*0.1*(1-0.1)*(1-0.1)*#REF!+3*0.1*0.1*(1-0.1)*#REF!+0.1*0.1*0.1*O18+(1-3*0.1*(1-0.1)*(1-0.1)-3*0.1*0.1*(1-0.1)-0.1*0.1*0.1)*#REF!</f>
        <v>#REF!</v>
      </c>
      <c r="V99" t="e">
        <f>3*0.1*(1-0.1)*(1-0.1)*#REF!+3*0.1*0.1*(1-0.1)*#REF!+0.1*0.1*0.1*P18+(1-3*0.1*(1-0.1)*(1-0.1)-3*0.1*0.1*(1-0.1)-0.1*0.1*0.1)*#REF!</f>
        <v>#REF!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18"/>
        <v>1.6125000000000004E-6</v>
      </c>
      <c r="G100">
        <f t="shared" si="19"/>
        <v>1.7413026249999998E-5</v>
      </c>
      <c r="H100">
        <f t="shared" si="20"/>
        <v>4.2706099999999996</v>
      </c>
      <c r="I100" t="e">
        <f>3*0.05*(1-0.05)*(1-0.05)*#REF!+3*0.05*0.05*(1-0.05)*#REF!+0.05*0.05*0.05*O19+(1-3*0.05*(1-0.05)*(1-0.05)-3*0.05*0.05*(1-0.05)-0.05*0.05*0.05)*#REF!</f>
        <v>#REF!</v>
      </c>
      <c r="J100" t="e">
        <f>3*0.05*(1-0.05)*(1-0.05)*#REF!+3*0.05*0.05*(1-0.05)*#REF!+0.05*0.05*0.05*P19+(1-3*0.05*(1-0.05)*(1-0.05)-3*0.05*0.05*(1-0.05)-0.05*0.05*0.05)*#REF!</f>
        <v>#REF!</v>
      </c>
      <c r="K100" t="e">
        <f>Q19+#REF!+#REF!+#REF!</f>
        <v>#REF!</v>
      </c>
      <c r="N100" s="72"/>
      <c r="O100" s="70"/>
      <c r="P100" s="66"/>
      <c r="Q100" t="s">
        <v>38</v>
      </c>
      <c r="R100">
        <f t="shared" si="21"/>
        <v>1.2900000000000004E-5</v>
      </c>
      <c r="S100">
        <f t="shared" si="22"/>
        <v>2.877421E-5</v>
      </c>
      <c r="U100" t="e">
        <f>3*0.1*(1-0.1)*(1-0.1)*#REF!+3*0.1*0.1*(1-0.1)*#REF!+0.1*0.1*0.1*O19+(1-3*0.1*(1-0.1)*(1-0.1)-3*0.1*0.1*(1-0.1)-0.1*0.1*0.1)*#REF!</f>
        <v>#REF!</v>
      </c>
      <c r="V100" t="e">
        <f>3*0.1*(1-0.1)*(1-0.1)*#REF!+3*0.1*0.1*(1-0.1)*#REF!+0.1*0.1*0.1*P19+(1-3*0.1*(1-0.1)*(1-0.1)-3*0.1*0.1*(1-0.1)-0.1*0.1*0.1)*#REF!</f>
        <v>#REF!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18"/>
        <v>1.6125000000000004E-6</v>
      </c>
      <c r="G101">
        <f t="shared" si="19"/>
        <v>1.8209102875000003E-6</v>
      </c>
      <c r="H101">
        <f t="shared" si="20"/>
        <v>4.3724910000000001</v>
      </c>
      <c r="I101" t="e">
        <f>3*0.05*(1-0.05)*(1-0.05)*#REF!+3*0.05*0.05*(1-0.05)*#REF!+0.05*0.05*0.05*O20+(1-3*0.05*(1-0.05)*(1-0.05)-3*0.05*0.05*(1-0.05)-0.05*0.05*0.05)*#REF!</f>
        <v>#REF!</v>
      </c>
      <c r="J101" t="e">
        <f>3*0.05*(1-0.05)*(1-0.05)*#REF!+3*0.05*0.05*(1-0.05)*#REF!+0.05*0.05*0.05*P20+(1-3*0.05*(1-0.05)*(1-0.05)-3*0.05*0.05*(1-0.05)-0.05*0.05*0.05)*#REF!</f>
        <v>#REF!</v>
      </c>
      <c r="K101" t="e">
        <f>Q20+#REF!+#REF!+#REF!</f>
        <v>#REF!</v>
      </c>
      <c r="N101" s="72"/>
      <c r="O101" s="70"/>
      <c r="P101" s="66"/>
      <c r="Q101" t="s">
        <v>39</v>
      </c>
      <c r="R101">
        <f t="shared" si="21"/>
        <v>1.2900000000000004E-5</v>
      </c>
      <c r="S101">
        <f t="shared" si="22"/>
        <v>1.3124853300000005E-5</v>
      </c>
      <c r="U101" t="e">
        <f>3*0.1*(1-0.1)*(1-0.1)*#REF!+3*0.1*0.1*(1-0.1)*#REF!+0.1*0.1*0.1*O20+(1-3*0.1*(1-0.1)*(1-0.1)-3*0.1*0.1*(1-0.1)-0.1*0.1*0.1)*#REF!</f>
        <v>#REF!</v>
      </c>
      <c r="V101" t="e">
        <f>3*0.1*(1-0.1)*(1-0.1)*#REF!+3*0.1*0.1*(1-0.1)*#REF!+0.1*0.1*0.1*P20+(1-3*0.1*(1-0.1)*(1-0.1)-3*0.1*0.1*(1-0.1)-0.1*0.1*0.1)*#REF!</f>
        <v>#REF!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23">3*0.2*(1-0.2)*(1-0.2)*G11+3*0.2*0.2*(1-0.2)*K11+0.2*0.2*0.2*O11+(1-3*0.2*(1-0.2)*(1-0.2)-3*0.2*0.2*(1-0.2)-0.2*0.2*0.2)*C11</f>
        <v>2.0800000000000004E-5</v>
      </c>
      <c r="G105">
        <f t="shared" ref="G105:G107" si="24">3*0.2*(1-0.2)*(1-0.2)*H11+3*0.2*0.2*(1-0.2)*L11+0.2*0.2*0.2*P11+(1-3*0.2*(1-0.2)*(1-0.2)-3*0.2*0.2*(1-0.2)-0.2*0.2*0.2)*D11</f>
        <v>2.6839999999999998E-3</v>
      </c>
      <c r="I105" t="e">
        <f>3*0.2*(1-0.2)*(1-0.2)*#REF!+3*0.2*0.2*(1-0.2)*#REF!+0.2*0.2*0.2*O18+(1-3*0.2*(1-0.2)*(1-0.2)-3*0.2*0.2*(1-0.2)-0.2*0.2*0.2)*#REF!</f>
        <v>#REF!</v>
      </c>
      <c r="J105" t="e">
        <f>3*0.2*(1-0.2)*(1-0.2)*#REF!+3*0.2*0.2*(1-0.2)*#REF!+0.2*0.2*0.2*P18+(1-3*0.2*(1-0.2)*(1-0.2)-3*0.2*0.2*(1-0.2)-0.2*0.2*0.2)*#REF!</f>
        <v>#REF!</v>
      </c>
      <c r="L105">
        <f>3*0.2*(1-0.2)*(1-0.2)*F25+3*0.2*0.2*(1-0.2)*J25+0.2*0.2*0.2*N25+(1-3*0.2*(1-0.2)*(1-0.2)-3*0.2*0.2*(1-0.2)-0.2*0.2*0.2)*B25</f>
        <v>1.0320000000000003E-4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25">3*0.3*(1-0.3)*(1-0.3)*G11+3*0.3*0.3*(1-0.3)*K11+0.3*0.3*0.3*O11+(1-3*0.3*(1-0.3)*(1-0.3)-3*0.3*0.3*(1-0.3)-0.3*0.3*0.3)*C11</f>
        <v>7.0199999999999999E-5</v>
      </c>
      <c r="S105">
        <f t="shared" ref="S105:S107" si="26">3*0.3*(1-0.3)*(1-0.3)*H11+3*0.3*0.3*(1-0.3)*L11+0.3*0.3*0.3*P11+(1-3*0.3*(1-0.3)*(1-0.3)-3*0.3*0.3*(1-0.3)-0.3*0.3*0.3)*D11</f>
        <v>2.8834999999999998E-3</v>
      </c>
      <c r="U105" t="e">
        <f>3*0.3*(1-0.3)*(1-0.3)*#REF!+3*0.3*0.3*(1-0.3)*#REF!+0.3*0.3*0.3*O18+(1-3*0.3*(1-0.3)*(1-0.3)-3*0.3*0.3*(1-0.3)-0.3*0.3*0.3)*#REF!</f>
        <v>#REF!</v>
      </c>
      <c r="V105" t="e">
        <f>3*0.3*(1-0.3)*(1-0.3)*#REF!+3*0.3*0.3*(1-0.3)*#REF!+0.3*0.3*0.3*P18+(1-3*0.3*(1-0.3)*(1-0.3)-3*0.3*0.3*(1-0.3)-0.3*0.3*0.3)*#REF!</f>
        <v>#REF!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23"/>
        <v>1.0320000000000003E-4</v>
      </c>
      <c r="G106">
        <f t="shared" si="24"/>
        <v>1.1966368000000002E-4</v>
      </c>
      <c r="I106" t="e">
        <f>3*0.2*(1-0.2)*(1-0.2)*#REF!+3*0.2*0.2*(1-0.2)*#REF!+0.2*0.2*0.2*O19+(1-3*0.2*(1-0.2)*(1-0.2)-3*0.2*0.2*(1-0.2)-0.2*0.2*0.2)*#REF!</f>
        <v>#REF!</v>
      </c>
      <c r="J106" t="e">
        <f>3*0.2*(1-0.2)*(1-0.2)*#REF!+3*0.2*0.2*(1-0.2)*#REF!+0.2*0.2*0.2*P19+(1-3*0.2*(1-0.2)*(1-0.2)-3*0.2*0.2*(1-0.2)-0.2*0.2*0.2)*#REF!</f>
        <v>#REF!</v>
      </c>
      <c r="N106" s="72"/>
      <c r="O106" s="70"/>
      <c r="P106" s="66"/>
      <c r="Q106" t="s">
        <v>38</v>
      </c>
      <c r="R106">
        <f t="shared" si="25"/>
        <v>3.4830000000000001E-4</v>
      </c>
      <c r="S106">
        <f t="shared" si="26"/>
        <v>3.6636366999999995E-4</v>
      </c>
      <c r="U106" t="e">
        <f>3*0.3*(1-0.3)*(1-0.3)*#REF!+3*0.3*0.3*(1-0.3)*#REF!+0.3*0.3*0.3*O19+(1-3*0.3*(1-0.3)*(1-0.3)-3*0.3*0.3*(1-0.3)-0.3*0.3*0.3)*#REF!</f>
        <v>#REF!</v>
      </c>
      <c r="V106" t="e">
        <f>3*0.3*(1-0.3)*(1-0.3)*#REF!+3*0.3*0.3*(1-0.3)*#REF!+0.3*0.3*0.3*P19+(1-3*0.3*(1-0.3)*(1-0.3)-3*0.3*0.3*(1-0.3)-0.3*0.3*0.3)*#REF!</f>
        <v>#REF!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23"/>
        <v>1.0320000000000003E-4</v>
      </c>
      <c r="G107">
        <f t="shared" si="24"/>
        <v>1.0345647040000002E-4</v>
      </c>
      <c r="I107" t="e">
        <f>3*0.2*(1-0.2)*(1-0.2)*#REF!+3*0.2*0.2*(1-0.2)*#REF!+0.2*0.2*0.2*O20+(1-3*0.2*(1-0.2)*(1-0.2)-3*0.2*0.2*(1-0.2)-0.2*0.2*0.2)*#REF!</f>
        <v>#REF!</v>
      </c>
      <c r="J107" t="e">
        <f>3*0.2*(1-0.2)*(1-0.2)*#REF!+3*0.2*0.2*(1-0.2)*#REF!+0.2*0.2*0.2*P20+(1-3*0.2*(1-0.2)*(1-0.2)-3*0.2*0.2*(1-0.2)-0.2*0.2*0.2)*#REF!</f>
        <v>#REF!</v>
      </c>
      <c r="N107" s="72"/>
      <c r="O107" s="70"/>
      <c r="P107" s="66"/>
      <c r="Q107" t="s">
        <v>39</v>
      </c>
      <c r="R107">
        <f t="shared" si="25"/>
        <v>3.4830000000000001E-4</v>
      </c>
      <c r="S107">
        <f t="shared" si="26"/>
        <v>3.4858311710000002E-4</v>
      </c>
      <c r="U107" t="e">
        <f>3*0.3*(1-0.3)*(1-0.3)*#REF!+3*0.3*0.3*(1-0.3)*#REF!+0.3*0.3*0.3*O20+(1-3*0.3*(1-0.3)*(1-0.3)-3*0.3*0.3*(1-0.3)-0.3*0.3*0.3)*#REF!</f>
        <v>#REF!</v>
      </c>
      <c r="V107" t="e">
        <f>3*0.3*(1-0.3)*(1-0.3)*#REF!+3*0.3*0.3*(1-0.3)*#REF!+0.3*0.3*0.3*P20+(1-3*0.3*(1-0.3)*(1-0.3)-3*0.3*0.3*(1-0.3)-0.3*0.3*0.3)*#REF!</f>
        <v>#REF!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27">0.05*Y18+(1-0.05)*U18</f>
        <v>0</v>
      </c>
      <c r="G112">
        <f t="shared" ref="G112:G114" si="28">0.05*Z18+(1-0.05)*V18</f>
        <v>2.5999999999999999E-3</v>
      </c>
      <c r="H112">
        <f t="shared" ref="H112:H114" si="29">AA18+W18</f>
        <v>2.056622</v>
      </c>
      <c r="I112">
        <f t="shared" ref="I112:I114" si="30">0.05*Y11+(1-0.05)*U11</f>
        <v>0</v>
      </c>
      <c r="J112">
        <f t="shared" ref="J112:J114" si="31">0.05*Z11+(1-0.05)*V11</f>
        <v>2.5999999999999999E-3</v>
      </c>
      <c r="K112">
        <f t="shared" ref="K112:K114" si="32">AA11+W11</f>
        <v>2.2132490000000002</v>
      </c>
      <c r="L112">
        <f>0.05*X25+(1-0.05)*T25</f>
        <v>9.9999999999999995E-8</v>
      </c>
      <c r="M112">
        <f>AA25+W25</f>
        <v>3.0699399999999999</v>
      </c>
      <c r="P112" s="66" t="s">
        <v>37</v>
      </c>
      <c r="Q112" t="s">
        <v>36</v>
      </c>
      <c r="R112">
        <f t="shared" ref="R112:R114" si="33">0.1*Y18+(1-0.1)*U18</f>
        <v>0</v>
      </c>
      <c r="S112">
        <f t="shared" ref="S112:S114" si="34">0.1*Z18+(1-0.1)*V18</f>
        <v>2.5999999999999999E-3</v>
      </c>
      <c r="U112">
        <f t="shared" ref="U112:U114" si="35">0.1*Y11+(1-0.1)*U11</f>
        <v>0</v>
      </c>
      <c r="V112">
        <f t="shared" ref="V112:V114" si="36">0.1*Z11+(1-0.1)*V11</f>
        <v>2.5999999999999999E-3</v>
      </c>
      <c r="X112">
        <f>0.1*X25+(1-0.1)*T25</f>
        <v>9.9999999999999995E-8</v>
      </c>
    </row>
    <row r="113" spans="2:25" x14ac:dyDescent="0.25">
      <c r="C113" s="67"/>
      <c r="D113" s="66"/>
      <c r="E113" t="s">
        <v>38</v>
      </c>
      <c r="F113">
        <f t="shared" si="27"/>
        <v>0</v>
      </c>
      <c r="G113">
        <f t="shared" si="28"/>
        <v>6.4850000000000004E-5</v>
      </c>
      <c r="H113">
        <f t="shared" si="29"/>
        <v>2.3342179999999999</v>
      </c>
      <c r="I113">
        <f t="shared" si="30"/>
        <v>0</v>
      </c>
      <c r="J113">
        <f t="shared" si="31"/>
        <v>6.4850000000000004E-5</v>
      </c>
      <c r="K113">
        <f t="shared" si="32"/>
        <v>2.2297259999999999</v>
      </c>
      <c r="P113" s="66"/>
      <c r="Q113" t="s">
        <v>38</v>
      </c>
      <c r="R113">
        <f t="shared" si="33"/>
        <v>0</v>
      </c>
      <c r="S113">
        <f t="shared" si="34"/>
        <v>6.4850000000000004E-5</v>
      </c>
      <c r="U113">
        <f t="shared" si="35"/>
        <v>0</v>
      </c>
      <c r="V113">
        <f t="shared" si="36"/>
        <v>6.4850000000000004E-5</v>
      </c>
    </row>
    <row r="114" spans="2:25" x14ac:dyDescent="0.25">
      <c r="C114" s="67"/>
      <c r="D114" s="66"/>
      <c r="E114" t="s">
        <v>39</v>
      </c>
      <c r="F114">
        <f t="shared" si="27"/>
        <v>0</v>
      </c>
      <c r="G114">
        <f t="shared" si="28"/>
        <v>4.879999999999999E-6</v>
      </c>
      <c r="H114">
        <f t="shared" si="29"/>
        <v>2.1148179999999996</v>
      </c>
      <c r="I114">
        <f t="shared" si="30"/>
        <v>0</v>
      </c>
      <c r="J114">
        <f t="shared" si="31"/>
        <v>4.879999999999999E-6</v>
      </c>
      <c r="K114">
        <f t="shared" si="32"/>
        <v>2.325132</v>
      </c>
      <c r="P114" s="66"/>
      <c r="Q114" t="s">
        <v>39</v>
      </c>
      <c r="R114">
        <f t="shared" si="33"/>
        <v>0</v>
      </c>
      <c r="S114">
        <f t="shared" si="34"/>
        <v>4.8799999999999999E-6</v>
      </c>
      <c r="U114">
        <f t="shared" si="35"/>
        <v>0</v>
      </c>
      <c r="V114">
        <f t="shared" si="36"/>
        <v>4.8799999999999999E-6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37">0.2*Y18+(1-0.2)*U18</f>
        <v>0</v>
      </c>
      <c r="G118">
        <f t="shared" ref="G118:G120" si="38">0.2*Z18+(1-0.2)*V18</f>
        <v>2.5999999999999999E-3</v>
      </c>
      <c r="I118">
        <f t="shared" ref="I118:I120" si="39">0.2*Y11+(1-0.2)*U11</f>
        <v>0</v>
      </c>
      <c r="J118">
        <f t="shared" ref="J118:J120" si="40">0.2*Z11+(1-0.2)*V11</f>
        <v>2.5999999999999999E-3</v>
      </c>
      <c r="L118">
        <f>0.2*X25+(1-0.2)*T25</f>
        <v>9.9999999999999995E-8</v>
      </c>
      <c r="P118" s="66" t="s">
        <v>41</v>
      </c>
      <c r="Q118" t="s">
        <v>36</v>
      </c>
      <c r="R118">
        <f t="shared" ref="R118:R120" si="41">0.3*Y18+(1-0.3)*U18</f>
        <v>0</v>
      </c>
      <c r="S118">
        <f t="shared" ref="S118:S120" si="42">0.3*Z18+(1-0.3)*V18</f>
        <v>2.5999999999999999E-3</v>
      </c>
      <c r="U118">
        <f t="shared" ref="U118:U120" si="43">0.3*Y11+(1-0.3)*U11</f>
        <v>0</v>
      </c>
      <c r="V118">
        <f t="shared" ref="V118:V120" si="44">0.3*Z11+(1-0.3)*V11</f>
        <v>2.5999999999999999E-3</v>
      </c>
      <c r="X118">
        <f>0.3*X25+(1-0.3)*T25</f>
        <v>9.9999999999999995E-8</v>
      </c>
    </row>
    <row r="119" spans="2:25" x14ac:dyDescent="0.25">
      <c r="C119" s="67"/>
      <c r="D119" s="66"/>
      <c r="E119" t="s">
        <v>38</v>
      </c>
      <c r="F119">
        <f t="shared" si="37"/>
        <v>0</v>
      </c>
      <c r="G119">
        <f t="shared" si="38"/>
        <v>6.4850000000000004E-5</v>
      </c>
      <c r="I119">
        <f t="shared" si="39"/>
        <v>0</v>
      </c>
      <c r="J119">
        <f t="shared" si="40"/>
        <v>6.4850000000000004E-5</v>
      </c>
      <c r="P119" s="66"/>
      <c r="Q119" t="s">
        <v>38</v>
      </c>
      <c r="R119">
        <f t="shared" si="41"/>
        <v>0</v>
      </c>
      <c r="S119">
        <f t="shared" si="42"/>
        <v>6.4850000000000004E-5</v>
      </c>
      <c r="U119">
        <f t="shared" si="43"/>
        <v>0</v>
      </c>
      <c r="V119">
        <f t="shared" si="44"/>
        <v>6.4850000000000004E-5</v>
      </c>
    </row>
    <row r="120" spans="2:25" x14ac:dyDescent="0.25">
      <c r="C120" s="67"/>
      <c r="D120" s="66"/>
      <c r="E120" t="s">
        <v>39</v>
      </c>
      <c r="F120">
        <f t="shared" si="37"/>
        <v>0</v>
      </c>
      <c r="G120">
        <f t="shared" si="38"/>
        <v>4.8800000000000007E-6</v>
      </c>
      <c r="I120">
        <f t="shared" si="39"/>
        <v>0</v>
      </c>
      <c r="J120">
        <f t="shared" si="40"/>
        <v>4.8800000000000007E-6</v>
      </c>
      <c r="P120" s="66"/>
      <c r="Q120" t="s">
        <v>39</v>
      </c>
      <c r="R120">
        <f t="shared" si="41"/>
        <v>0</v>
      </c>
      <c r="S120">
        <f t="shared" si="42"/>
        <v>4.879999999999999E-6</v>
      </c>
      <c r="U120">
        <f t="shared" si="43"/>
        <v>0</v>
      </c>
      <c r="V120">
        <f t="shared" si="44"/>
        <v>4.879999999999999E-6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45">(0.05*(1-0.05)+0.05*(1-0.05))*Y18+0.05*0.05*AC18+(1-0.05*(1-0.05)-0.05*(1-0.05)-0.05*0.05)*U18</f>
        <v>0</v>
      </c>
      <c r="G125">
        <f t="shared" ref="G125:G127" si="46">(0.05*(1-0.05)+0.05*(1-0.05))*Z18+0.05*0.05*AD18+(1-0.05*(1-0.05)-0.05*(1-0.05)-0.05*0.05)*V18</f>
        <v>2.5999999999999999E-3</v>
      </c>
      <c r="H125">
        <f t="shared" ref="H125:H127" si="47">AE18+AA18+W18</f>
        <v>3.2165850000000002</v>
      </c>
      <c r="I125">
        <f t="shared" ref="I125:I127" si="48">(0.05*(1-0.05)+0.05*(1-0.05))*Y11+0.05*0.05*AC11+(1-0.05*(1-0.05)-0.05*(1-0.05)-0.05*0.05)*U11</f>
        <v>0</v>
      </c>
      <c r="J125">
        <f t="shared" ref="J125:J127" si="49">(0.05*(1-0.05)+0.05*(1-0.05))*Z11+0.05*0.05*AD11+(1-0.05*(1-0.05)-0.05*(1-0.05)-0.05*0.05)*V11</f>
        <v>2.5999999999999999E-3</v>
      </c>
      <c r="K125">
        <f t="shared" ref="K125:K127" si="50">AE11+AA11+W11</f>
        <v>3.3229550000000003</v>
      </c>
      <c r="L125">
        <f>(0.05*(1-0.05)+0.05*(1-0.05))*X25+0.05*0.05*AB25+(1-0.05*(1-0.05)-0.05*(1-0.05)-0.05*0.05)*T25</f>
        <v>1.0000000000000001E-7</v>
      </c>
      <c r="M125">
        <f>AE25+AA25+W25</f>
        <v>4.6375470000000005</v>
      </c>
      <c r="O125" s="70" t="s">
        <v>43</v>
      </c>
      <c r="P125" s="66" t="s">
        <v>37</v>
      </c>
      <c r="Q125" t="s">
        <v>36</v>
      </c>
      <c r="R125">
        <f t="shared" ref="R125:R127" si="51">(0.1*0.9+0.1*0.9)*Y18+0.1*0.1*AC18+(1-0.1*0.9-0.1*0.9-0.1*0.1)*U18</f>
        <v>0</v>
      </c>
      <c r="S125">
        <f t="shared" ref="S125:S127" si="52">(0.1*0.9+0.1*0.9)*Z18+0.1*0.1*AD18+(1-0.1*0.9-0.1*0.9-0.1*0.1)*V18</f>
        <v>2.6000000000000003E-3</v>
      </c>
      <c r="U125">
        <f t="shared" ref="U125:U127" si="53">(0.1*0.9+0.1*0.9)*Y11+0.1*0.1*AC11+(1-0.1*0.9-0.1*0.9-0.1*0.1)*U11</f>
        <v>0</v>
      </c>
      <c r="V125">
        <f t="shared" ref="V125:V127" si="54">(0.1*0.9+0.1*0.9)*Z11+0.1*0.1*AD11+(1-0.1*0.9-0.1*0.9-0.1*0.1)*V11</f>
        <v>2.6000000000000003E-3</v>
      </c>
      <c r="X125">
        <f>(0.1*0.9+0.1*0.9)*X25+0.1*0.1*AB25+(1-0.1*0.9-0.1*0.9-0.1*0.1)*T25</f>
        <v>9.9999999999999995E-8</v>
      </c>
    </row>
    <row r="126" spans="2:25" x14ac:dyDescent="0.25">
      <c r="B126" s="67"/>
      <c r="C126" s="70"/>
      <c r="D126" s="66"/>
      <c r="E126" t="s">
        <v>38</v>
      </c>
      <c r="F126">
        <f t="shared" si="45"/>
        <v>0</v>
      </c>
      <c r="G126">
        <f t="shared" si="46"/>
        <v>6.4850000000000004E-5</v>
      </c>
      <c r="H126">
        <f t="shared" si="47"/>
        <v>3.378927</v>
      </c>
      <c r="I126">
        <f t="shared" si="48"/>
        <v>0</v>
      </c>
      <c r="J126">
        <f t="shared" si="49"/>
        <v>6.4850000000000004E-5</v>
      </c>
      <c r="K126">
        <f t="shared" si="50"/>
        <v>3.3773939999999998</v>
      </c>
      <c r="O126" s="70"/>
      <c r="P126" s="66"/>
      <c r="Q126" t="s">
        <v>38</v>
      </c>
      <c r="R126">
        <f t="shared" si="51"/>
        <v>0</v>
      </c>
      <c r="S126">
        <f t="shared" si="52"/>
        <v>6.4850000000000004E-5</v>
      </c>
      <c r="U126">
        <f t="shared" si="53"/>
        <v>0</v>
      </c>
      <c r="V126">
        <f t="shared" si="54"/>
        <v>6.4850000000000004E-5</v>
      </c>
    </row>
    <row r="127" spans="2:25" x14ac:dyDescent="0.25">
      <c r="B127" s="67"/>
      <c r="C127" s="70"/>
      <c r="D127" s="66"/>
      <c r="E127" t="s">
        <v>39</v>
      </c>
      <c r="F127">
        <f t="shared" si="45"/>
        <v>0</v>
      </c>
      <c r="G127">
        <f t="shared" si="46"/>
        <v>4.8799999999999999E-6</v>
      </c>
      <c r="H127">
        <f t="shared" si="47"/>
        <v>3.148091</v>
      </c>
      <c r="I127">
        <f t="shared" si="48"/>
        <v>0</v>
      </c>
      <c r="J127">
        <f t="shared" si="49"/>
        <v>4.8799999999999999E-6</v>
      </c>
      <c r="K127">
        <f t="shared" si="50"/>
        <v>3.7895289999999999</v>
      </c>
      <c r="O127" s="70"/>
      <c r="P127" s="66"/>
      <c r="Q127" t="s">
        <v>39</v>
      </c>
      <c r="R127">
        <f t="shared" si="51"/>
        <v>0</v>
      </c>
      <c r="S127">
        <f t="shared" si="52"/>
        <v>4.8800000000000007E-6</v>
      </c>
      <c r="U127">
        <f t="shared" si="53"/>
        <v>0</v>
      </c>
      <c r="V127">
        <f t="shared" si="54"/>
        <v>4.8800000000000007E-6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55">(0.2*0.8+0.2*0.8)*Y18+0.2*0.2*AC18+(1-0.2*0.8-0.2*0.8-0.2*0.2)*U18</f>
        <v>0</v>
      </c>
      <c r="G131">
        <f t="shared" ref="G131:G133" si="56">(0.2*0.8+0.2*0.8)*Z18+0.2*0.2*AD18+(1-0.2*0.8-0.2*0.8-0.2*0.2)*V18</f>
        <v>2.5999999999999999E-3</v>
      </c>
      <c r="I131">
        <f t="shared" ref="I131:I133" si="57">(0.2*0.8+0.2*0.8)*Y11+0.2*0.2*AC11+(1-0.2*0.8-0.2*0.8-0.2*0.2)*U11</f>
        <v>0</v>
      </c>
      <c r="J131">
        <f t="shared" ref="J131:J133" si="58">(0.2*0.8+0.2*0.8)*Z11+0.2*0.2*AD11+(1-0.2*0.8-0.2*0.8-0.2*0.2)*V11</f>
        <v>2.5999999999999999E-3</v>
      </c>
      <c r="L131">
        <f>(0.2*0.8+0.2*0.8)*X25+0.2*0.2*AB25+(1-0.2*0.8-0.2*0.8-0.2*0.2)*T25</f>
        <v>9.9999999999999995E-8</v>
      </c>
      <c r="O131" s="70" t="s">
        <v>45</v>
      </c>
      <c r="P131" s="66" t="s">
        <v>41</v>
      </c>
      <c r="Q131" t="s">
        <v>36</v>
      </c>
      <c r="R131">
        <f t="shared" ref="R131:R133" si="59">(0.3*0.7+0.3*0.7)*Y18+0.3*0.3*AC18+(1-0.3*0.7-0.3*0.7-0.3*0.3)*U18</f>
        <v>0</v>
      </c>
      <c r="S131">
        <f t="shared" ref="S131:S133" si="60">(0.3*0.7+0.3*0.7)*Z18+0.3*0.3*AD18+(1-0.3*0.7-0.3*0.7-0.3*0.3)*V18</f>
        <v>2.5999999999999999E-3</v>
      </c>
      <c r="U131">
        <f t="shared" ref="U131:U133" si="61">(0.3*0.7+0.3*0.7)*Y11+0.3*0.3*AC11+(1-0.3*0.7-0.3*0.7-0.3*0.3)*U11</f>
        <v>0</v>
      </c>
      <c r="V131">
        <f t="shared" ref="V131:V133" si="62">(0.3*0.7+0.3*0.7)*Z11+0.3*0.3*AD11+(1-0.3*0.7-0.3*0.7-0.3*0.3)*V11</f>
        <v>2.5999999999999999E-3</v>
      </c>
      <c r="X131">
        <f>(0.3*0.7+0.3*0.7)*X25+0.3*0.3*AB25+(1-0.3*0.7-0.3*0.7-0.3*0.3)*T25</f>
        <v>1.0000000000000001E-7</v>
      </c>
    </row>
    <row r="132" spans="1:25" x14ac:dyDescent="0.25">
      <c r="B132" s="67"/>
      <c r="C132" s="70"/>
      <c r="D132" s="66"/>
      <c r="E132" t="s">
        <v>38</v>
      </c>
      <c r="F132">
        <f t="shared" si="55"/>
        <v>0</v>
      </c>
      <c r="G132">
        <f t="shared" si="56"/>
        <v>6.4850000000000004E-5</v>
      </c>
      <c r="I132">
        <f t="shared" si="57"/>
        <v>0</v>
      </c>
      <c r="J132">
        <f t="shared" si="58"/>
        <v>6.4850000000000004E-5</v>
      </c>
      <c r="O132" s="70"/>
      <c r="P132" s="66"/>
      <c r="Q132" t="s">
        <v>38</v>
      </c>
      <c r="R132">
        <f t="shared" si="59"/>
        <v>0</v>
      </c>
      <c r="S132">
        <f t="shared" si="60"/>
        <v>6.4850000000000004E-5</v>
      </c>
      <c r="U132">
        <f t="shared" si="61"/>
        <v>0</v>
      </c>
      <c r="V132">
        <f t="shared" si="62"/>
        <v>6.4850000000000004E-5</v>
      </c>
    </row>
    <row r="133" spans="1:25" x14ac:dyDescent="0.25">
      <c r="B133" s="67"/>
      <c r="C133" s="70"/>
      <c r="D133" s="66"/>
      <c r="E133" t="s">
        <v>39</v>
      </c>
      <c r="F133">
        <f t="shared" si="55"/>
        <v>0</v>
      </c>
      <c r="G133">
        <f t="shared" si="56"/>
        <v>4.8799999999999999E-6</v>
      </c>
      <c r="I133">
        <f t="shared" si="57"/>
        <v>0</v>
      </c>
      <c r="J133">
        <f t="shared" si="58"/>
        <v>4.8799999999999999E-6</v>
      </c>
      <c r="O133" s="70"/>
      <c r="P133" s="66"/>
      <c r="Q133" t="s">
        <v>39</v>
      </c>
      <c r="R133">
        <f t="shared" si="59"/>
        <v>0</v>
      </c>
      <c r="S133">
        <f t="shared" si="60"/>
        <v>4.8800000000000007E-6</v>
      </c>
      <c r="U133">
        <f t="shared" si="61"/>
        <v>0</v>
      </c>
      <c r="V133">
        <f t="shared" si="62"/>
        <v>4.8800000000000007E-6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63">3*0.05*(1-0.05)*(1-0.05)*Y18+3*0.05*0.05*(1-0.05)*AC18+0.05*0.05*0.05*AG11+(1-3*0.05*(1-0.05)*(1-0.05)-3*0.05*0.05*(1-0.05)-0.05*0.05*0.05)*U18</f>
        <v>3.2500000000000006E-7</v>
      </c>
      <c r="G138">
        <f t="shared" ref="G138:G140" si="64">3*0.05*(1-0.05)*(1-0.05)*Z18+3*0.05*0.05*(1-0.05)*AD18+0.05*0.05*0.05*AH11+(1-3*0.05*(1-0.05)*(1-0.05)-3*0.05*0.05*(1-0.05)-0.05*0.05*0.05)*V18</f>
        <v>2.6013124999999995E-3</v>
      </c>
      <c r="H138">
        <f t="shared" ref="H138:H140" si="65">AI11+AE18+AA18+W18</f>
        <v>4.0959859999999999</v>
      </c>
      <c r="I138">
        <f t="shared" ref="I138:I140" si="66">3*0.05*(1-0.05)*(1-0.05)*Y11+3*0.05*0.05*(1-0.05)*AC11+0.05*0.05*0.05*AG18+(1-3*0.05*(1-0.05)*(1-0.05)-3*0.05*0.05*(1-0.05)-0.05*0.05*0.05)*U11</f>
        <v>3.2500000000000006E-7</v>
      </c>
      <c r="J138">
        <f t="shared" ref="J138:J140" si="67">3*0.05*(1-0.05)*(1-0.05)*Z11+3*0.05*0.05*(1-0.05)*AD11+0.05*0.05*0.05*AH18+(1-3*0.05*(1-0.05)*(1-0.05)-3*0.05*0.05*(1-0.05)-0.05*0.05*0.05)*V11</f>
        <v>2.6013124999999995E-3</v>
      </c>
      <c r="K138">
        <f t="shared" ref="K138:K140" si="68">AI18+AE11+AA11+W11</f>
        <v>4.1865379999999996</v>
      </c>
      <c r="L138">
        <f>3*0.05*(1-0.05)*(1-0.05)*X25+3*0.05*0.05*(1-0.05)*AB25+0.05*0.05*0.05*AF25+(1-3*0.05*(1-0.05)*(1-0.05)-3*0.05*0.05*(1-0.05)-0.05*0.05*0.05)*T25</f>
        <v>1.6374875000000002E-6</v>
      </c>
      <c r="M138">
        <f>AI25+AE25+AA25+W25</f>
        <v>6.2892739999999998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69">3*0.1*(1-0.1)*(1-0.1)*Y18+3*0.1*0.1*(1-0.1)*AC18+0.1*0.1*0.1*AG11+(1-3*0.1*(1-0.1)*(1-0.1)-3*0.1*0.1*(1-0.1)-0.1*0.1*0.1)*U18</f>
        <v>2.6000000000000005E-6</v>
      </c>
      <c r="S138">
        <f t="shared" ref="S138:S140" si="70">3*0.1*(1-0.1)*(1-0.1)*Z18+3*0.1*0.1*(1-0.1)*AD18+0.1*0.1*0.1*AH11+(1-3*0.1*(1-0.1)*(1-0.1)-3*0.1*0.1*(1-0.1)-0.1*0.1*0.1)*V18</f>
        <v>2.6105E-3</v>
      </c>
      <c r="U138">
        <f t="shared" ref="U138:U140" si="71">3*0.1*(1-0.1)*(1-0.1)*Y11+3*0.1*0.1*(1-0.1)*AC11+0.1*0.1*0.1*AG18+(1-3*0.1*(1-0.1)*(1-0.1)-3*0.1*0.1*(1-0.1)-0.1*0.1*0.1)*U11</f>
        <v>2.6000000000000005E-6</v>
      </c>
      <c r="V138">
        <f t="shared" ref="V138:V140" si="72">3*0.1*(1-0.1)*(1-0.1)*Z11+3*0.1*0.1*(1-0.1)*AD11+0.1*0.1*0.1*AH18+(1-3*0.1*(1-0.1)*(1-0.1)-3*0.1*0.1*(1-0.1)-0.1*0.1*0.1)*V11</f>
        <v>2.6105E-3</v>
      </c>
      <c r="X138">
        <f>3*0.1*(1-0.1)*(1-0.1)*X25+3*0.1*0.1*(1-0.1)*AB25+0.1*0.1*0.1*AF25+(1-3*0.1*(1-0.1)*(1-0.1)-3*0.1*0.1*(1-0.1)-0.1*0.1*0.1)*T25</f>
        <v>1.2399900000000003E-5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63"/>
        <v>1.5375000000000003E-6</v>
      </c>
      <c r="G139">
        <f t="shared" si="64"/>
        <v>6.6441893749999989E-5</v>
      </c>
      <c r="H139">
        <f t="shared" si="65"/>
        <v>4.2909550000000003</v>
      </c>
      <c r="I139">
        <f t="shared" si="66"/>
        <v>1.5375000000000003E-6</v>
      </c>
      <c r="J139">
        <f t="shared" si="67"/>
        <v>6.6441893749999989E-5</v>
      </c>
      <c r="K139">
        <f t="shared" si="68"/>
        <v>4.2548299999999992</v>
      </c>
      <c r="N139" s="72"/>
      <c r="O139" s="70"/>
      <c r="P139" s="66"/>
      <c r="Q139" t="s">
        <v>38</v>
      </c>
      <c r="R139">
        <f t="shared" si="69"/>
        <v>1.2300000000000003E-5</v>
      </c>
      <c r="S139">
        <f t="shared" si="70"/>
        <v>7.7585150000000007E-5</v>
      </c>
      <c r="U139">
        <f t="shared" si="71"/>
        <v>1.2300000000000003E-5</v>
      </c>
      <c r="V139">
        <f t="shared" si="72"/>
        <v>7.7585150000000007E-5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63"/>
        <v>1.5375000000000003E-6</v>
      </c>
      <c r="G140">
        <f t="shared" si="64"/>
        <v>6.4168899999999996E-6</v>
      </c>
      <c r="H140">
        <f t="shared" si="65"/>
        <v>4.0784400000000005</v>
      </c>
      <c r="I140">
        <f t="shared" si="66"/>
        <v>1.5375000000000003E-6</v>
      </c>
      <c r="J140">
        <f t="shared" si="67"/>
        <v>6.4168899999999996E-6</v>
      </c>
      <c r="K140">
        <f t="shared" si="68"/>
        <v>4.7232940000000001</v>
      </c>
      <c r="N140" s="72"/>
      <c r="O140" s="70"/>
      <c r="P140" s="66"/>
      <c r="Q140" t="s">
        <v>39</v>
      </c>
      <c r="R140">
        <f t="shared" si="69"/>
        <v>1.2300000000000003E-5</v>
      </c>
      <c r="S140">
        <f t="shared" si="70"/>
        <v>1.7175120000000002E-5</v>
      </c>
      <c r="U140">
        <f t="shared" si="71"/>
        <v>1.2300000000000003E-5</v>
      </c>
      <c r="V140">
        <f t="shared" si="72"/>
        <v>1.7175120000000002E-5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73">3*0.2*(1-0.2)*(1-0.2)*Y18+3*0.2*0.2*(1-0.2)*AC18+0.2*0.2*0.2*AG11+(1-3*0.2*(1-0.2)*(1-0.2)-3*0.2*0.2*(1-0.2)-0.2*0.2*0.2)*U18</f>
        <v>2.0800000000000004E-5</v>
      </c>
      <c r="G144">
        <f t="shared" ref="G144:G146" si="74">3*0.2*(1-0.2)*(1-0.2)*Z18+3*0.2*0.2*(1-0.2)*AD18+0.2*0.2*0.2*AH11+(1-3*0.2*(1-0.2)*(1-0.2)-3*0.2*0.2*(1-0.2)-0.2*0.2*0.2)*V18</f>
        <v>2.6839999999999998E-3</v>
      </c>
      <c r="I144">
        <f t="shared" ref="I144:I146" si="75">3*0.2*(1-0.2)*(1-0.2)*Y11+3*0.2*0.2*(1-0.2)*AC11+0.2*0.2*0.2*AG18+(1-3*0.2*(1-0.2)*(1-0.2)-3*0.2*0.2*(1-0.2)-0.2*0.2*0.2)*U11</f>
        <v>2.0800000000000004E-5</v>
      </c>
      <c r="J144">
        <f t="shared" ref="J144:J146" si="76">3*0.2*(1-0.2)*(1-0.2)*Z11+3*0.2*0.2*(1-0.2)*AD11+0.2*0.2*0.2*AH18+(1-3*0.2*(1-0.2)*(1-0.2)-3*0.2*0.2*(1-0.2)-0.2*0.2*0.2)*V11</f>
        <v>2.6839999999999998E-3</v>
      </c>
      <c r="L144">
        <f>3*0.2*(1-0.2)*(1-0.2)*X25+3*0.2*0.2*(1-0.2)*AB25+0.2*0.2*0.2*AF25+(1-3*0.2*(1-0.2)*(1-0.2)-3*0.2*0.2*(1-0.2)-0.2*0.2*0.2)*T25</f>
        <v>9.8499200000000021E-5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77">3*0.3*(1-0.3)*(1-0.3)*Y18+3*0.3*0.3*(1-0.3)*AC18+0.3*0.3*0.3*AG11+(1-3*0.3*(1-0.3)*(1-0.3)-3*0.3*0.3*(1-0.3)-0.3*0.3*0.3)*U18</f>
        <v>7.0199999999999999E-5</v>
      </c>
      <c r="S144">
        <f t="shared" ref="S144:S146" si="78">3*0.3*(1-0.3)*(1-0.3)*Z18+3*0.3*0.3*(1-0.3)*AD18+0.3*0.3*0.3*AH11+(1-3*0.3*(1-0.3)*(1-0.3)-3*0.3*0.3*(1-0.3)-0.3*0.3*0.3)*V18</f>
        <v>2.8834999999999998E-3</v>
      </c>
      <c r="U144">
        <f t="shared" ref="U144:U146" si="79">3*0.3*(1-0.3)*(1-0.3)*Y11+3*0.3*0.3*(1-0.3)*AC11+0.3*0.3*0.3*AG18+(1-3*0.3*(1-0.3)*(1-0.3)-3*0.3*0.3*(1-0.3)-0.3*0.3*0.3)*U11</f>
        <v>7.0199999999999999E-5</v>
      </c>
      <c r="V144">
        <f t="shared" ref="V144:V146" si="80">3*0.3*(1-0.3)*(1-0.3)*Z11+3*0.3*0.3*(1-0.3)*AD11+0.3*0.3*0.3*AH18+(1-3*0.3*(1-0.3)*(1-0.3)-3*0.3*0.3*(1-0.3)-0.3*0.3*0.3)*V11</f>
        <v>2.8834999999999998E-3</v>
      </c>
      <c r="X144">
        <f>3*0.3*(1-0.3)*(1-0.3)*X25+3*0.3*0.3*(1-0.3)*AB25+0.3*0.3*0.3*AF25+(1-3*0.3*(1-0.3)*(1-0.3)-3*0.3*0.3*(1-0.3)-0.3*0.3*0.3)*T25</f>
        <v>3.321973E-4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73"/>
        <v>9.840000000000002E-5</v>
      </c>
      <c r="G145">
        <f t="shared" si="74"/>
        <v>1.667312E-4</v>
      </c>
      <c r="I145">
        <f t="shared" si="75"/>
        <v>9.840000000000002E-5</v>
      </c>
      <c r="J145">
        <f t="shared" si="76"/>
        <v>1.667312E-4</v>
      </c>
      <c r="N145" s="72"/>
      <c r="O145" s="70"/>
      <c r="P145" s="66"/>
      <c r="Q145" t="s">
        <v>38</v>
      </c>
      <c r="R145">
        <f t="shared" si="77"/>
        <v>3.321E-4</v>
      </c>
      <c r="S145">
        <f t="shared" si="78"/>
        <v>4.0869905000000002E-4</v>
      </c>
      <c r="U145">
        <f t="shared" si="79"/>
        <v>3.321E-4</v>
      </c>
      <c r="V145">
        <f t="shared" si="80"/>
        <v>4.0869905000000002E-4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73"/>
        <v>9.840000000000002E-5</v>
      </c>
      <c r="G146">
        <f t="shared" si="74"/>
        <v>1.0324096000000002E-4</v>
      </c>
      <c r="I146">
        <f t="shared" si="75"/>
        <v>9.840000000000002E-5</v>
      </c>
      <c r="J146">
        <f t="shared" si="76"/>
        <v>1.0324096000000002E-4</v>
      </c>
      <c r="N146" s="72"/>
      <c r="O146" s="70"/>
      <c r="P146" s="66"/>
      <c r="Q146" t="s">
        <v>39</v>
      </c>
      <c r="R146">
        <f t="shared" si="77"/>
        <v>3.321E-4</v>
      </c>
      <c r="S146">
        <f t="shared" si="78"/>
        <v>3.3684824000000001E-4</v>
      </c>
      <c r="U146">
        <f t="shared" si="79"/>
        <v>3.321E-4</v>
      </c>
      <c r="V146">
        <f t="shared" si="80"/>
        <v>3.3684824000000001E-4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81">0.05*G32+(1-0.05)*C32</f>
        <v>0</v>
      </c>
      <c r="G151">
        <f t="shared" ref="G151:G153" si="82">0.05*H32+(1-0.05)*D32</f>
        <v>2.5999999999999999E-3</v>
      </c>
      <c r="H151">
        <f t="shared" ref="H151:H153" si="83">I32++E32</f>
        <v>1.9697309999999999</v>
      </c>
      <c r="I151" t="e">
        <f>0.05*#REF!+(1-0.05)*#REF!</f>
        <v>#REF!</v>
      </c>
      <c r="J151" t="e">
        <f>0.05*#REF!+(1-0.05)*#REF!</f>
        <v>#REF!</v>
      </c>
      <c r="K151" t="e">
        <f>#REF!+#REF!</f>
        <v>#REF!</v>
      </c>
      <c r="L151">
        <f>0.05*F46+(1-0.05)*B46</f>
        <v>3.2249999999999996E-6</v>
      </c>
      <c r="M151">
        <f>I46+E46</f>
        <v>3.0852630000000003</v>
      </c>
      <c r="P151" s="66" t="s">
        <v>37</v>
      </c>
      <c r="Q151" t="s">
        <v>36</v>
      </c>
      <c r="R151">
        <f t="shared" ref="R151:R153" si="84">0.1*G32+(1-0.1)*C32</f>
        <v>0</v>
      </c>
      <c r="S151">
        <f t="shared" ref="S151:S153" si="85">0.1*H32+(1-0.1)*D32</f>
        <v>2.5999999999999999E-3</v>
      </c>
      <c r="U151" t="e">
        <f>0.1*#REF!+(1-0.1)*#REF!</f>
        <v>#REF!</v>
      </c>
      <c r="V151" t="e">
        <f>0.1*#REF!+(1-0.1)*#REF!</f>
        <v>#REF!</v>
      </c>
      <c r="X151">
        <f>0.1*F46+(1-0.1)*B46</f>
        <v>3.2500000000000002E-6</v>
      </c>
    </row>
    <row r="152" spans="1:25" x14ac:dyDescent="0.25">
      <c r="C152" s="67"/>
      <c r="D152" s="66"/>
      <c r="E152" t="s">
        <v>38</v>
      </c>
      <c r="F152">
        <f t="shared" si="81"/>
        <v>0</v>
      </c>
      <c r="G152">
        <f t="shared" si="82"/>
        <v>1.964E-4</v>
      </c>
      <c r="H152">
        <f t="shared" si="83"/>
        <v>2.0698509999999999</v>
      </c>
      <c r="I152" t="e">
        <f>0.05*#REF!+(1-0.05)*#REF!</f>
        <v>#REF!</v>
      </c>
      <c r="J152" t="e">
        <f>0.05*#REF!+(1-0.05)*#REF!</f>
        <v>#REF!</v>
      </c>
      <c r="K152" t="e">
        <f>#REF!+#REF!</f>
        <v>#REF!</v>
      </c>
      <c r="P152" s="66"/>
      <c r="Q152" t="s">
        <v>38</v>
      </c>
      <c r="R152">
        <f t="shared" si="84"/>
        <v>0</v>
      </c>
      <c r="S152">
        <f t="shared" si="85"/>
        <v>1.964E-4</v>
      </c>
      <c r="U152" t="e">
        <f>0.1*#REF!+(1-0.1)*#REF!</f>
        <v>#REF!</v>
      </c>
      <c r="V152" t="e">
        <f>0.1*#REF!+(1-0.1)*#REF!</f>
        <v>#REF!</v>
      </c>
    </row>
    <row r="153" spans="1:25" x14ac:dyDescent="0.25">
      <c r="C153" s="67"/>
      <c r="D153" s="66"/>
      <c r="E153" t="s">
        <v>39</v>
      </c>
      <c r="F153">
        <f t="shared" si="81"/>
        <v>0</v>
      </c>
      <c r="G153">
        <f t="shared" si="82"/>
        <v>4.0899999999999991E-5</v>
      </c>
      <c r="H153">
        <f t="shared" si="83"/>
        <v>2.072692</v>
      </c>
      <c r="I153" t="e">
        <f>0.05*#REF!+(1-0.05)*#REF!</f>
        <v>#REF!</v>
      </c>
      <c r="J153" t="e">
        <f>0.05*#REF!+(1-0.05)*#REF!</f>
        <v>#REF!</v>
      </c>
      <c r="K153" t="e">
        <f>#REF!+#REF!</f>
        <v>#REF!</v>
      </c>
      <c r="P153" s="66"/>
      <c r="Q153" t="s">
        <v>39</v>
      </c>
      <c r="R153">
        <f t="shared" si="84"/>
        <v>0</v>
      </c>
      <c r="S153">
        <f t="shared" si="85"/>
        <v>4.0900000000000005E-5</v>
      </c>
      <c r="U153" t="e">
        <f>0.1*#REF!+(1-0.1)*#REF!</f>
        <v>#REF!</v>
      </c>
      <c r="V153" t="e">
        <f>0.1*#REF!+(1-0.1)*#REF!</f>
        <v>#REF!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86">0.2*G32+(1-0.2)*C32</f>
        <v>0</v>
      </c>
      <c r="G157">
        <f t="shared" ref="G157:G159" si="87">0.2*H32+(1-0.2)*D32</f>
        <v>2.5999999999999999E-3</v>
      </c>
      <c r="I157" t="e">
        <f>0.2*#REF!+(1-0.2)*#REF!</f>
        <v>#REF!</v>
      </c>
      <c r="J157" t="e">
        <f>0.2*#REF!+(1-0.2)*#REF!</f>
        <v>#REF!</v>
      </c>
      <c r="L157">
        <f>0.2*F46+(1-0.2)*B46</f>
        <v>3.3000000000000002E-6</v>
      </c>
      <c r="P157" s="66" t="s">
        <v>41</v>
      </c>
      <c r="Q157" t="s">
        <v>36</v>
      </c>
      <c r="R157">
        <f t="shared" ref="R157:R159" si="88">0.3*G32+(1-0.3)*C32</f>
        <v>0</v>
      </c>
      <c r="S157">
        <f t="shared" ref="S157:S159" si="89">0.3*H32+(1-0.3)*D32</f>
        <v>2.5999999999999999E-3</v>
      </c>
      <c r="U157" t="e">
        <f>0.3*#REF!+(1-0.3)*#REF!</f>
        <v>#REF!</v>
      </c>
      <c r="V157" t="e">
        <f>0.3*#REF!+(1-0.3)*#REF!</f>
        <v>#REF!</v>
      </c>
      <c r="X157">
        <f>0.3*F46+(1-0.3)*B46</f>
        <v>3.3499999999999997E-6</v>
      </c>
    </row>
    <row r="158" spans="1:25" x14ac:dyDescent="0.25">
      <c r="C158" s="67"/>
      <c r="D158" s="66"/>
      <c r="E158" t="s">
        <v>38</v>
      </c>
      <c r="F158">
        <f t="shared" si="86"/>
        <v>0</v>
      </c>
      <c r="G158">
        <f t="shared" si="87"/>
        <v>1.964E-4</v>
      </c>
      <c r="I158" t="e">
        <f>0.2*#REF!+(1-0.2)*#REF!</f>
        <v>#REF!</v>
      </c>
      <c r="J158" t="e">
        <f>0.2*#REF!+(1-0.2)*#REF!</f>
        <v>#REF!</v>
      </c>
      <c r="P158" s="66"/>
      <c r="Q158" t="s">
        <v>38</v>
      </c>
      <c r="R158">
        <f t="shared" si="88"/>
        <v>0</v>
      </c>
      <c r="S158">
        <f t="shared" si="89"/>
        <v>1.964E-4</v>
      </c>
      <c r="U158" t="e">
        <f>0.3*#REF!+(1-0.3)*#REF!</f>
        <v>#REF!</v>
      </c>
      <c r="V158" t="e">
        <f>0.3*#REF!+(1-0.3)*#REF!</f>
        <v>#REF!</v>
      </c>
    </row>
    <row r="159" spans="1:25" x14ac:dyDescent="0.25">
      <c r="C159" s="67"/>
      <c r="D159" s="66"/>
      <c r="E159" t="s">
        <v>39</v>
      </c>
      <c r="F159">
        <f t="shared" si="86"/>
        <v>0</v>
      </c>
      <c r="G159">
        <f t="shared" si="87"/>
        <v>4.0899999999999998E-5</v>
      </c>
      <c r="I159" t="e">
        <f>0.2*#REF!+(1-0.2)*#REF!</f>
        <v>#REF!</v>
      </c>
      <c r="J159" t="e">
        <f>0.2*#REF!+(1-0.2)*#REF!</f>
        <v>#REF!</v>
      </c>
      <c r="P159" s="66"/>
      <c r="Q159" t="s">
        <v>39</v>
      </c>
      <c r="R159">
        <f t="shared" si="88"/>
        <v>0</v>
      </c>
      <c r="S159">
        <f t="shared" si="89"/>
        <v>4.0899999999999991E-5</v>
      </c>
      <c r="U159" t="e">
        <f>0.3*#REF!+(1-0.3)*#REF!</f>
        <v>#REF!</v>
      </c>
      <c r="V159" t="e">
        <f>0.3*#REF!+(1-0.3)*#REF!</f>
        <v>#REF!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90">(0.05*(1-0.05)+0.05*(1-0.05))*G32+0.05*0.05*K32+(1-0.05*(1-0.05)-0.05*(1-0.05)-0.05*0.05)*C32</f>
        <v>0</v>
      </c>
      <c r="G164">
        <f>(0.05*(1-0.05)+0.05*(1-0.05))*H32+0.05*0.05*L32+(1-0.05*(1-0.05)-0.05*(1-0.05)-0.05*0.05)*D32</f>
        <v>2.5999999999999999E-3</v>
      </c>
      <c r="H164">
        <f t="shared" ref="H164:H166" si="91">M32+I32+E32</f>
        <v>3.196094</v>
      </c>
      <c r="I164">
        <f>(0.05*(1-0.05)+0.05*(1-0.05))*G39+0.05*0.05*K39+(1-0.05*(1-0.05)-0.05*(1-0.05)-0.05*0.05)*C39</f>
        <v>0</v>
      </c>
      <c r="J164" t="e">
        <f>(0.05*(1-0.05)+0.05*(1-0.05))*#REF!+0.05*0.05*#REF!+(1-0.05*(1-0.05)-0.05*(1-0.05)-0.05*0.05)*#REF!</f>
        <v>#REF!</v>
      </c>
      <c r="K164" t="e">
        <f>#REF!+#REF!+#REF!</f>
        <v>#REF!</v>
      </c>
      <c r="L164">
        <f>(0.05*(1-0.05)+0.05*(1-0.05))*F46+0.05*0.05*J46+(1-0.05*(1-0.05)-0.05*(1-0.05)-0.05*0.05)*B46</f>
        <v>3.2522500000000001E-6</v>
      </c>
      <c r="M164">
        <f>M46+I46+E46</f>
        <v>4.5942299999999996</v>
      </c>
      <c r="O164" s="70" t="s">
        <v>43</v>
      </c>
      <c r="P164" s="66" t="s">
        <v>37</v>
      </c>
      <c r="Q164" t="s">
        <v>36</v>
      </c>
      <c r="R164">
        <f t="shared" ref="R164:R166" si="92">(0.1*0.9+0.1*0.9)*G32+0.1*0.1*K32+(1-0.1*0.9-0.1*0.9-0.1*0.1)*C32</f>
        <v>0</v>
      </c>
      <c r="S164">
        <f t="shared" ref="S164:S166" si="93">(0.1*0.9+0.1*0.9)*H32+0.1*0.1*L32+(1-0.1*0.9-0.1*0.9-0.1*0.1)*D32</f>
        <v>2.6000000000000003E-3</v>
      </c>
      <c r="U164" t="e">
        <f>(0.1*0.9+0.1*0.9)*#REF!+0.1*0.1*#REF!+(1-0.1*0.9-0.1*0.9-0.1*0.1)*#REF!</f>
        <v>#REF!</v>
      </c>
      <c r="V164" t="e">
        <f>(0.1*0.9+0.1*0.9)*#REF!+0.1*0.1*#REF!+(1-0.1*0.9-0.1*0.9-0.1*0.1)*#REF!</f>
        <v>#REF!</v>
      </c>
      <c r="X164">
        <f>(0.1*0.9+0.1*0.9)*F46+0.1*0.1*J46+(1-0.1*0.9-0.1*0.9-0.1*0.1)*B46</f>
        <v>3.309E-6</v>
      </c>
    </row>
    <row r="165" spans="2:25" x14ac:dyDescent="0.25">
      <c r="B165" s="67"/>
      <c r="C165" s="70"/>
      <c r="D165" s="66"/>
      <c r="E165" t="s">
        <v>38</v>
      </c>
      <c r="F165">
        <f t="shared" si="90"/>
        <v>0</v>
      </c>
      <c r="G165">
        <f t="shared" ref="G165:G166" si="94">(0.05*(1-0.05)+0.05*(1-0.05))*H33+0.05*0.05*L33+(1-0.05*(1-0.05)-0.05*(1-0.05)-0.05*0.05)*D33</f>
        <v>1.964E-4</v>
      </c>
      <c r="H165">
        <f t="shared" si="91"/>
        <v>3.1084350000000001</v>
      </c>
      <c r="I165">
        <f>(0.05*(1-0.05)+0.05*(1-0.05))*G40+0.05*0.05*K40+(1-0.05*(1-0.05)-0.05*(1-0.05)-0.05*0.05)*C40</f>
        <v>0</v>
      </c>
      <c r="J165" t="e">
        <f>(0.05*(1-0.05)+0.05*(1-0.05))*#REF!+0.05*0.05*#REF!+(1-0.05*(1-0.05)-0.05*(1-0.05)-0.05*0.05)*#REF!</f>
        <v>#REF!</v>
      </c>
      <c r="K165" t="e">
        <f>#REF!+#REF!+#REF!</f>
        <v>#REF!</v>
      </c>
      <c r="O165" s="70"/>
      <c r="P165" s="66"/>
      <c r="Q165" t="s">
        <v>38</v>
      </c>
      <c r="R165">
        <f t="shared" si="92"/>
        <v>0</v>
      </c>
      <c r="S165">
        <f t="shared" si="93"/>
        <v>1.964E-4</v>
      </c>
      <c r="U165" t="e">
        <f>(0.1*0.9+0.1*0.9)*#REF!+0.1*0.1*#REF!+(1-0.1*0.9-0.1*0.9-0.1*0.1)*#REF!</f>
        <v>#REF!</v>
      </c>
      <c r="V165" t="e">
        <f>(0.1*0.9+0.1*0.9)*#REF!+0.1*0.1*#REF!+(1-0.1*0.9-0.1*0.9-0.1*0.1)*#REF!</f>
        <v>#REF!</v>
      </c>
    </row>
    <row r="166" spans="2:25" x14ac:dyDescent="0.25">
      <c r="B166" s="67"/>
      <c r="C166" s="70"/>
      <c r="D166" s="66"/>
      <c r="E166" t="s">
        <v>39</v>
      </c>
      <c r="F166">
        <f t="shared" si="90"/>
        <v>0</v>
      </c>
      <c r="G166">
        <f t="shared" si="94"/>
        <v>4.0899999999999998E-5</v>
      </c>
      <c r="H166">
        <f t="shared" si="91"/>
        <v>3.1268229999999999</v>
      </c>
      <c r="I166">
        <f>(0.05*(1-0.05)+0.05*(1-0.05))*G41+0.05*0.05*K41+(1-0.05*(1-0.05)-0.05*(1-0.05)-0.05*0.05)*C41</f>
        <v>0</v>
      </c>
      <c r="J166" t="e">
        <f>(0.05*(1-0.05)+0.05*(1-0.05))*#REF!+0.05*0.05*#REF!+(1-0.05*(1-0.05)-0.05*(1-0.05)-0.05*0.05)*#REF!</f>
        <v>#REF!</v>
      </c>
      <c r="K166" t="e">
        <f>#REF!+#REF!+#REF!</f>
        <v>#REF!</v>
      </c>
      <c r="O166" s="70"/>
      <c r="P166" s="66"/>
      <c r="Q166" t="s">
        <v>39</v>
      </c>
      <c r="R166">
        <f t="shared" si="92"/>
        <v>0</v>
      </c>
      <c r="S166">
        <f t="shared" si="93"/>
        <v>4.0900000000000005E-5</v>
      </c>
      <c r="U166" t="e">
        <f>(0.1*0.9+0.1*0.9)*#REF!+0.1*0.1*#REF!+(1-0.1*0.9-0.1*0.9-0.1*0.1)*#REF!</f>
        <v>#REF!</v>
      </c>
      <c r="V166" t="e">
        <f>(0.1*0.9+0.1*0.9)*#REF!+0.1*0.1*#REF!+(1-0.1*0.9-0.1*0.9-0.1*0.1)*#REF!</f>
        <v>#REF!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95">(0.2*0.8+0.2*0.8)*G32+0.2*0.2*K32+(1-0.2*0.8-0.2*0.8-0.2*0.2)*C32</f>
        <v>0</v>
      </c>
      <c r="G170">
        <f t="shared" ref="G170:G172" si="96">(0.2*0.8+0.2*0.8)*H32+0.2*0.2*L32+(1-0.2*0.8-0.2*0.8-0.2*0.2)*D32</f>
        <v>2.5999999999999999E-3</v>
      </c>
      <c r="I170" t="e">
        <f>(0.2*0.8+0.2*0.8)*#REF!+0.2*0.2*#REF!+(1-0.2*0.8-0.2*0.8-0.2*0.2)*#REF!</f>
        <v>#REF!</v>
      </c>
      <c r="J170" t="e">
        <f>(0.2*0.8+0.2*0.8)*#REF!+0.2*0.2*#REF!+(1-0.2*0.8-0.2*0.8-0.2*0.2)*#REF!</f>
        <v>#REF!</v>
      </c>
      <c r="L170">
        <f>(0.2*0.8+0.2*0.8)*F46+0.2*0.2*J46+(1-0.2*0.8-0.2*0.8-0.2*0.2)*B46</f>
        <v>3.4359999999999998E-6</v>
      </c>
      <c r="O170" s="70" t="s">
        <v>45</v>
      </c>
      <c r="P170" s="66" t="s">
        <v>41</v>
      </c>
      <c r="Q170" t="s">
        <v>36</v>
      </c>
      <c r="R170">
        <f t="shared" ref="R170:R172" si="97">(0.3*0.7+0.3*0.7)*G32+0.3*0.3*K32+(1-0.3*0.7-0.3*0.7-0.3*0.3)*C32</f>
        <v>0</v>
      </c>
      <c r="S170">
        <f t="shared" ref="S170:S172" si="98">(0.3*0.7+0.3*0.7)*H32+0.3*0.3*L32+(1-0.3*0.7-0.3*0.7-0.3*0.3)*D32</f>
        <v>2.5999999999999999E-3</v>
      </c>
      <c r="U170" t="e">
        <f>(0.3*0.7+0.3*0.7)*#REF!+0.3*0.3*#REF!+(1-0.3*0.7-0.3*0.7-0.3*0.3)*#REF!</f>
        <v>#REF!</v>
      </c>
      <c r="V170" t="e">
        <f>(0.3*0.7+0.3*0.7)*#REF!+0.3*0.3*#REF!+(1-0.3*0.7-0.3*0.7-0.3*0.3)*#REF!</f>
        <v>#REF!</v>
      </c>
      <c r="X170">
        <f>(0.3*0.7+0.3*0.7)*F46+0.3*0.3*J46+(1-0.3*0.7-0.3*0.7-0.3*0.3)*B46</f>
        <v>3.5810000000000001E-6</v>
      </c>
    </row>
    <row r="171" spans="2:25" x14ac:dyDescent="0.25">
      <c r="B171" s="67"/>
      <c r="C171" s="70"/>
      <c r="D171" s="66"/>
      <c r="E171" t="s">
        <v>38</v>
      </c>
      <c r="F171">
        <f t="shared" si="95"/>
        <v>0</v>
      </c>
      <c r="G171">
        <f t="shared" si="96"/>
        <v>1.964E-4</v>
      </c>
      <c r="I171" t="e">
        <f>(0.2*0.8+0.2*0.8)*#REF!+0.2*0.2*#REF!+(1-0.2*0.8-0.2*0.8-0.2*0.2)*#REF!</f>
        <v>#REF!</v>
      </c>
      <c r="J171" t="e">
        <f>(0.2*0.8+0.2*0.8)*#REF!+0.2*0.2*#REF!+(1-0.2*0.8-0.2*0.8-0.2*0.2)*#REF!</f>
        <v>#REF!</v>
      </c>
      <c r="O171" s="70"/>
      <c r="P171" s="66"/>
      <c r="Q171" t="s">
        <v>38</v>
      </c>
      <c r="R171">
        <f t="shared" si="97"/>
        <v>0</v>
      </c>
      <c r="S171">
        <f t="shared" si="98"/>
        <v>1.964E-4</v>
      </c>
      <c r="U171" t="e">
        <f>(0.3*0.7+0.3*0.7)*#REF!+0.3*0.3*#REF!+(1-0.3*0.7-0.3*0.7-0.3*0.3)*#REF!</f>
        <v>#REF!</v>
      </c>
      <c r="V171" t="e">
        <f>(0.3*0.7+0.3*0.7)*#REF!+0.3*0.3*#REF!+(1-0.3*0.7-0.3*0.7-0.3*0.3)*#REF!</f>
        <v>#REF!</v>
      </c>
    </row>
    <row r="172" spans="2:25" x14ac:dyDescent="0.25">
      <c r="B172" s="67"/>
      <c r="C172" s="70"/>
      <c r="D172" s="66"/>
      <c r="E172" t="s">
        <v>39</v>
      </c>
      <c r="F172">
        <f t="shared" si="95"/>
        <v>0</v>
      </c>
      <c r="G172">
        <f t="shared" si="96"/>
        <v>4.0899999999999998E-5</v>
      </c>
      <c r="I172" t="e">
        <f>(0.2*0.8+0.2*0.8)*#REF!+0.2*0.2*#REF!+(1-0.2*0.8-0.2*0.8-0.2*0.2)*#REF!</f>
        <v>#REF!</v>
      </c>
      <c r="J172" t="e">
        <f>(0.2*0.8+0.2*0.8)*#REF!+0.2*0.2*#REF!+(1-0.2*0.8-0.2*0.8-0.2*0.2)*#REF!</f>
        <v>#REF!</v>
      </c>
      <c r="O172" s="70"/>
      <c r="P172" s="66"/>
      <c r="Q172" t="s">
        <v>39</v>
      </c>
      <c r="R172">
        <f t="shared" si="97"/>
        <v>0</v>
      </c>
      <c r="S172">
        <f t="shared" si="98"/>
        <v>4.0900000000000005E-5</v>
      </c>
      <c r="U172" t="e">
        <f>(0.3*0.7+0.3*0.7)*#REF!+0.3*0.3*#REF!+(1-0.3*0.7-0.3*0.7-0.3*0.3)*#REF!</f>
        <v>#REF!</v>
      </c>
      <c r="V172" t="e">
        <f>(0.3*0.7+0.3*0.7)*#REF!+0.3*0.3*#REF!+(1-0.3*0.7-0.3*0.7-0.3*0.3)*#REF!</f>
        <v>#REF!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99">3*0.05*(1-0.05)*(1-0.05)*G32+3*0.05*0.05*(1-0.05)*K32+0.05*0.05*0.05*O32+(1-3*0.05*(1-0.05)*(1-0.05)-3*0.05*0.05*(1-0.05)-0.05*0.05*0.05)*C32</f>
        <v>3.2500000000000006E-7</v>
      </c>
      <c r="G177">
        <f t="shared" ref="G177:G179" si="100">3*0.05*(1-0.05)*(1-0.05)*H32+3*0.05*0.05*(1-0.05)*L32+0.05*0.05*0.05*P32+(1-3*0.05*(1-0.05)*(1-0.05)-3*0.05*0.05*(1-0.05)-0.05*0.05*0.05)*D32</f>
        <v>2.6013124999999995E-3</v>
      </c>
      <c r="H177">
        <f t="shared" ref="H177:H179" si="101">Q32+M32+I32+E32</f>
        <v>4.0939999999999994</v>
      </c>
      <c r="I177" t="e">
        <f>3*0.05*(1-0.05)*(1-0.05)*#REF!+3*0.05*0.05*(1-0.05)*#REF!+0.05*0.05*0.05*O39+(1-3*0.05*(1-0.05)*(1-0.05)-3*0.05*0.05*(1-0.05)-0.05*0.05*0.05)*#REF!</f>
        <v>#REF!</v>
      </c>
      <c r="J177">
        <f>3*0.05*(1-0.05)*(1-0.05)*H39+3*0.05*0.05*(1-0.05)*L39+0.05*0.05*0.05*P39+(1-3*0.05*(1-0.05)*(1-0.05)-3*0.05*0.05*(1-0.05)-0.05*0.05*0.05)*D39</f>
        <v>2.6013124999999995E-3</v>
      </c>
      <c r="K177" t="e">
        <f>Q39+#REF!+#REF!+#REF!</f>
        <v>#REF!</v>
      </c>
      <c r="L177">
        <f>3*0.05*(1-0.05)*(1-0.05)*F46+3*0.05*0.05*(1-0.05)*J46+0.05*0.05*0.05*N46+(1-3*0.05*(1-0.05)*(1-0.05)-3*0.05*0.05*(1-0.05)-0.05*0.05*0.05)*B46</f>
        <v>4.6683249999999999E-6</v>
      </c>
      <c r="M177">
        <f>Q46+M46+I46+E46</f>
        <v>6.2261540000000002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02">3*0.1*(1-0.1)*(1-0.1)*G32+3*0.1*0.1*(1-0.1)*K32+0.1*0.1*0.1*O32+(1-3*0.1*(1-0.1)*(1-0.1)-3*0.1*0.1*(1-0.1)-0.1*0.1*0.1)*C32</f>
        <v>2.6000000000000005E-6</v>
      </c>
      <c r="S177">
        <f t="shared" ref="S177:S179" si="103">3*0.1*(1-0.1)*(1-0.1)*H32+3*0.1*0.1*(1-0.1)*L32+0.1*0.1*0.1*P32+(1-3*0.1*(1-0.1)*(1-0.1)-3*0.1*0.1*(1-0.1)-0.1*0.1*0.1)*D32</f>
        <v>2.6105E-3</v>
      </c>
      <c r="U177" t="e">
        <f>3*0.1*(1-0.1)*(1-0.1)*#REF!+3*0.1*0.1*(1-0.1)*#REF!+0.1*0.1*0.1*O39+(1-3*0.1*(1-0.1)*(1-0.1)-3*0.1*0.1*(1-0.1)-0.1*0.1*0.1)*#REF!</f>
        <v>#REF!</v>
      </c>
      <c r="V177" t="e">
        <f>3*0.1*(1-0.1)*(1-0.1)*#REF!+3*0.1*0.1*(1-0.1)*#REF!+0.1*0.1*0.1*P39+(1-3*0.1*(1-0.1)*(1-0.1)-3*0.1*0.1*(1-0.1)-0.1*0.1*0.1)*#REF!</f>
        <v>#REF!</v>
      </c>
      <c r="X177">
        <f>3*0.1*(1-0.1)*(1-0.1)*F46+3*0.1*0.1*(1-0.1)*J46+0.1*0.1*0.1*N46+(1-3*0.1*(1-0.1)*(1-0.1)-3*0.1*0.1*(1-0.1)-0.1*0.1*0.1)*B46</f>
        <v>1.4469600000000003E-5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99"/>
        <v>1.3125000000000004E-6</v>
      </c>
      <c r="G178">
        <f t="shared" si="100"/>
        <v>1.9790044999999998E-4</v>
      </c>
      <c r="H178">
        <f t="shared" si="101"/>
        <v>4.0243500000000001</v>
      </c>
      <c r="I178" t="e">
        <f>3*0.05*(1-0.05)*(1-0.05)*#REF!+3*0.05*0.05*(1-0.05)*#REF!+0.05*0.05*0.05*O40+(1-3*0.05*(1-0.05)*(1-0.05)-3*0.05*0.05*(1-0.05)-0.05*0.05*0.05)*#REF!</f>
        <v>#REF!</v>
      </c>
      <c r="J178">
        <f>3*0.05*(1-0.05)*(1-0.05)*H40+3*0.05*0.05*(1-0.05)*L40+0.05*0.05*0.05*P40+(1-3*0.05*(1-0.05)*(1-0.05)-3*0.05*0.05*(1-0.05)-0.05*0.05*0.05)*D40</f>
        <v>1.9790044999999998E-4</v>
      </c>
      <c r="K178" t="e">
        <f>Q40+#REF!+#REF!+#REF!</f>
        <v>#REF!</v>
      </c>
      <c r="N178" s="72"/>
      <c r="O178" s="70"/>
      <c r="P178" s="66"/>
      <c r="Q178" t="s">
        <v>38</v>
      </c>
      <c r="R178">
        <f t="shared" si="102"/>
        <v>1.0500000000000003E-5</v>
      </c>
      <c r="S178">
        <f t="shared" si="103"/>
        <v>2.084036E-4</v>
      </c>
      <c r="U178" t="e">
        <f>3*0.1*(1-0.1)*(1-0.1)*#REF!+3*0.1*0.1*(1-0.1)*#REF!+0.1*0.1*0.1*O40+(1-3*0.1*(1-0.1)*(1-0.1)-3*0.1*0.1*(1-0.1)-0.1*0.1*0.1)*#REF!</f>
        <v>#REF!</v>
      </c>
      <c r="V178" t="e">
        <f>3*0.1*(1-0.1)*(1-0.1)*#REF!+3*0.1*0.1*(1-0.1)*#REF!+0.1*0.1*0.1*P40+(1-3*0.1*(1-0.1)*(1-0.1)-3*0.1*0.1*(1-0.1)-0.1*0.1*0.1)*#REF!</f>
        <v>#REF!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99"/>
        <v>1.3625000000000003E-6</v>
      </c>
      <c r="G179">
        <f t="shared" si="100"/>
        <v>4.2307387499999997E-5</v>
      </c>
      <c r="H179">
        <f t="shared" si="101"/>
        <v>4.0504639999999998</v>
      </c>
      <c r="I179" t="e">
        <f>3*0.05*(1-0.05)*(1-0.05)*#REF!+3*0.05*0.05*(1-0.05)*#REF!+0.05*0.05*0.05*O41+(1-3*0.05*(1-0.05)*(1-0.05)-3*0.05*0.05*(1-0.05)-0.05*0.05*0.05)*#REF!</f>
        <v>#REF!</v>
      </c>
      <c r="J179">
        <f>3*0.05*(1-0.05)*(1-0.05)*H41+3*0.05*0.05*(1-0.05)*L41+0.05*0.05*0.05*P41+(1-3*0.05*(1-0.05)*(1-0.05)-3*0.05*0.05*(1-0.05)-0.05*0.05*0.05)*D41</f>
        <v>4.2307387499999997E-5</v>
      </c>
      <c r="K179" t="e">
        <f>Q41+#REF!+#REF!+#REF!</f>
        <v>#REF!</v>
      </c>
      <c r="N179" s="72"/>
      <c r="O179" s="70"/>
      <c r="P179" s="66"/>
      <c r="Q179" t="s">
        <v>39</v>
      </c>
      <c r="R179">
        <f t="shared" si="102"/>
        <v>1.0900000000000002E-5</v>
      </c>
      <c r="S179">
        <f t="shared" si="103"/>
        <v>5.21591E-5</v>
      </c>
      <c r="U179" t="e">
        <f>3*0.1*(1-0.1)*(1-0.1)*#REF!+3*0.1*0.1*(1-0.1)*#REF!+0.1*0.1*0.1*O41+(1-3*0.1*(1-0.1)*(1-0.1)-3*0.1*0.1*(1-0.1)-0.1*0.1*0.1)*#REF!</f>
        <v>#REF!</v>
      </c>
      <c r="V179" t="e">
        <f>3*0.1*(1-0.1)*(1-0.1)*#REF!+3*0.1*0.1*(1-0.1)*#REF!+0.1*0.1*0.1*P41+(1-3*0.1*(1-0.1)*(1-0.1)-3*0.1*0.1*(1-0.1)-0.1*0.1*0.1)*#REF!</f>
        <v>#REF!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04">3*0.2*(1-0.2)*(1-0.2)*G32+3*0.2*0.2*(1-0.2)*K32+0.2*0.2*0.2*O32+(1-3*0.2*(1-0.2)*(1-0.2)-3*0.2*0.2*(1-0.2)-0.2*0.2*0.2)*C32</f>
        <v>2.0800000000000004E-5</v>
      </c>
      <c r="G183">
        <f t="shared" ref="G183:G185" si="105">3*0.2*(1-0.2)*(1-0.2)*H32+3*0.2*0.2*(1-0.2)*L32+0.2*0.2*0.2*P32+(1-3*0.2*(1-0.2)*(1-0.2)-3*0.2*0.2*(1-0.2)-0.2*0.2*0.2)*D32</f>
        <v>2.6839999999999998E-3</v>
      </c>
      <c r="I183" t="e">
        <f>3*0.2*(1-0.2)*(1-0.2)*#REF!+3*0.2*0.2*(1-0.2)*#REF!+0.2*0.2*0.2*O39+(1-3*0.2*(1-0.2)*(1-0.2)-3*0.2*0.2*(1-0.2)-0.2*0.2*0.2)*#REF!</f>
        <v>#REF!</v>
      </c>
      <c r="J183" t="e">
        <f>3*0.2*(1-0.2)*(1-0.2)*#REF!+3*0.2*0.2*(1-0.2)*#REF!+0.2*0.2*0.2*P39+(1-3*0.2*(1-0.2)*(1-0.2)-3*0.2*0.2*(1-0.2)-0.2*0.2*0.2)*#REF!</f>
        <v>#REF!</v>
      </c>
      <c r="L183">
        <f>3*0.2*(1-0.2)*(1-0.2)*F46+3*0.2*0.2*(1-0.2)*J46+0.2*0.2*0.2*N46+(1-3*0.2*(1-0.2)*(1-0.2)-3*0.2*0.2*(1-0.2)-0.2*0.2*0.2)*B46</f>
        <v>9.2348800000000033E-5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06">3*0.3*(1-0.3)*(1-0.3)*G32+3*0.3*0.3*(1-0.3)*K32+0.3*0.3*0.3*O32+(1-3*0.3*(1-0.3)*(1-0.3)-3*0.3*0.3*(1-0.3)-0.3*0.3*0.3)*C32</f>
        <v>7.0199999999999999E-5</v>
      </c>
      <c r="S183">
        <f t="shared" ref="S183:S185" si="107">3*0.3*(1-0.3)*(1-0.3)*H32+3*0.3*0.3*(1-0.3)*L32+0.3*0.3*0.3*P32+(1-3*0.3*(1-0.3)*(1-0.3)-3*0.3*0.3*(1-0.3)-0.3*0.3*0.3)*D32</f>
        <v>2.8834999999999998E-3</v>
      </c>
      <c r="U183" t="e">
        <f>3*0.3*(1-0.3)*(1-0.3)*#REF!+3*0.3*0.3*(1-0.3)*#REF!+0.3*0.3*0.3*O39+(1-3*0.3*(1-0.3)*(1-0.3)-3*0.3*0.3*(1-0.3)-0.3*0.3*0.3)*#REF!</f>
        <v>#REF!</v>
      </c>
      <c r="V183" t="e">
        <f>3*0.3*(1-0.3)*(1-0.3)*#REF!+3*0.3*0.3*(1-0.3)*#REF!+0.3*0.3*0.3*P39+(1-3*0.3*(1-0.3)*(1-0.3)-3*0.3*0.3*(1-0.3)-0.3*0.3*0.3)*#REF!</f>
        <v>#REF!</v>
      </c>
      <c r="X183">
        <f>3*0.3*(1-0.3)*(1-0.3)*F46+3*0.3*0.3*(1-0.3)*J46+0.3*0.3*0.3*N46+(1-3*0.3*(1-0.3)*(1-0.3)-3*0.3*0.3*(1-0.3)-0.3*0.3*0.3)*B46</f>
        <v>3.0339320000000007E-4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04"/>
        <v>8.4000000000000022E-5</v>
      </c>
      <c r="G184">
        <f t="shared" si="105"/>
        <v>2.9242880000000001E-4</v>
      </c>
      <c r="I184" t="e">
        <f>3*0.2*(1-0.2)*(1-0.2)*#REF!+3*0.2*0.2*(1-0.2)*#REF!+0.2*0.2*0.2*O40+(1-3*0.2*(1-0.2)*(1-0.2)-3*0.2*0.2*(1-0.2)-0.2*0.2*0.2)*#REF!</f>
        <v>#REF!</v>
      </c>
      <c r="J184" t="e">
        <f>3*0.2*(1-0.2)*(1-0.2)*#REF!+3*0.2*0.2*(1-0.2)*#REF!+0.2*0.2*0.2*P40+(1-3*0.2*(1-0.2)*(1-0.2)-3*0.2*0.2*(1-0.2)-0.2*0.2*0.2)*#REF!</f>
        <v>#REF!</v>
      </c>
      <c r="N184" s="72"/>
      <c r="O184" s="70"/>
      <c r="P184" s="66"/>
      <c r="Q184" t="s">
        <v>38</v>
      </c>
      <c r="R184">
        <f t="shared" si="106"/>
        <v>2.8350000000000001E-4</v>
      </c>
      <c r="S184">
        <f t="shared" si="107"/>
        <v>5.2049720000000004E-4</v>
      </c>
      <c r="U184" t="e">
        <f>3*0.3*(1-0.3)*(1-0.3)*#REF!+3*0.3*0.3*(1-0.3)*#REF!+0.3*0.3*0.3*O40+(1-3*0.3*(1-0.3)*(1-0.3)-3*0.3*0.3*(1-0.3)-0.3*0.3*0.3)*#REF!</f>
        <v>#REF!</v>
      </c>
      <c r="V184" t="e">
        <f>3*0.3*(1-0.3)*(1-0.3)*#REF!+3*0.3*0.3*(1-0.3)*#REF!+0.3*0.3*0.3*P40+(1-3*0.3*(1-0.3)*(1-0.3)-3*0.3*0.3*(1-0.3)-0.3*0.3*0.3)*#REF!</f>
        <v>#REF!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04"/>
        <v>8.7200000000000019E-5</v>
      </c>
      <c r="G185">
        <f t="shared" si="105"/>
        <v>1.3097280000000001E-4</v>
      </c>
      <c r="I185" t="e">
        <f>3*0.2*(1-0.2)*(1-0.2)*#REF!+3*0.2*0.2*(1-0.2)*#REF!+0.2*0.2*0.2*O41+(1-3*0.2*(1-0.2)*(1-0.2)-3*0.2*0.2*(1-0.2)-0.2*0.2*0.2)*#REF!</f>
        <v>#REF!</v>
      </c>
      <c r="J185" t="e">
        <f>3*0.2*(1-0.2)*(1-0.2)*#REF!+3*0.2*0.2*(1-0.2)*#REF!+0.2*0.2*0.2*P41+(1-3*0.2*(1-0.2)*(1-0.2)-3*0.2*0.2*(1-0.2)-0.2*0.2*0.2)*#REF!</f>
        <v>#REF!</v>
      </c>
      <c r="N185" s="72"/>
      <c r="O185" s="70"/>
      <c r="P185" s="66"/>
      <c r="Q185" t="s">
        <v>39</v>
      </c>
      <c r="R185">
        <f t="shared" si="106"/>
        <v>2.943E-4</v>
      </c>
      <c r="S185">
        <f t="shared" si="107"/>
        <v>3.4489569999999998E-4</v>
      </c>
      <c r="U185" t="e">
        <f>3*0.3*(1-0.3)*(1-0.3)*#REF!+3*0.3*0.3*(1-0.3)*#REF!+0.3*0.3*0.3*O41+(1-3*0.3*(1-0.3)*(1-0.3)-3*0.3*0.3*(1-0.3)-0.3*0.3*0.3)*#REF!</f>
        <v>#REF!</v>
      </c>
      <c r="V185" t="e">
        <f>3*0.3*(1-0.3)*(1-0.3)*#REF!+3*0.3*0.3*(1-0.3)*#REF!+0.3*0.3*0.3*P41+(1-3*0.3*(1-0.3)*(1-0.3)-3*0.3*0.3*(1-0.3)-0.3*0.3*0.3)*#REF!</f>
        <v>#REF!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08">0.05*Y39+(1-0.05)*U39</f>
        <v>0</v>
      </c>
      <c r="G190">
        <f t="shared" ref="G190:G192" si="109">0.05*Z39+(1-0.05)*V39</f>
        <v>2.5999999999999999E-3</v>
      </c>
      <c r="H190">
        <f t="shared" ref="H190:H192" si="110">AA39+W39</f>
        <v>1.9515199999999999</v>
      </c>
      <c r="I190">
        <f t="shared" ref="I190:I192" si="111">0.05*Y32+(1-0.05)*U32</f>
        <v>0</v>
      </c>
      <c r="J190">
        <f t="shared" ref="J190:J192" si="112">0.05*Z32+(1-0.05)*V32</f>
        <v>2.5999999999999999E-3</v>
      </c>
      <c r="K190">
        <f t="shared" ref="K190:K192" si="113">AA32+W32</f>
        <v>2.1034829999999998</v>
      </c>
      <c r="L190">
        <f>0.05*X46+(1-0.05)*T46</f>
        <v>5.181E-5</v>
      </c>
      <c r="M190">
        <f>AA46+W46</f>
        <v>3.2059410000000002</v>
      </c>
      <c r="P190" s="66" t="s">
        <v>37</v>
      </c>
      <c r="Q190" t="s">
        <v>36</v>
      </c>
      <c r="R190">
        <f t="shared" ref="R190:R192" si="114">0.1*Y39+(1-0.1)*U39</f>
        <v>0</v>
      </c>
      <c r="S190">
        <f t="shared" ref="S190:S192" si="115">0.1*Z39+(1-0.1)*V39</f>
        <v>2.5999999999999999E-3</v>
      </c>
      <c r="U190">
        <f t="shared" ref="U190:U192" si="116">0.1*Y32+(1-0.1)*U32</f>
        <v>0</v>
      </c>
      <c r="V190">
        <f t="shared" ref="V190:V192" si="117">0.1*Z32+(1-0.1)*V32</f>
        <v>2.5999999999999999E-3</v>
      </c>
      <c r="X190">
        <f>0.1*X46+(1-0.1)*T46</f>
        <v>5.2320000000000001E-5</v>
      </c>
    </row>
    <row r="191" spans="1:25" x14ac:dyDescent="0.25">
      <c r="C191" s="67"/>
      <c r="D191" s="66"/>
      <c r="E191" t="s">
        <v>38</v>
      </c>
      <c r="F191">
        <f t="shared" si="108"/>
        <v>0</v>
      </c>
      <c r="G191">
        <f t="shared" si="109"/>
        <v>5.0279999999999997E-4</v>
      </c>
      <c r="H191">
        <f t="shared" si="110"/>
        <v>2.329018</v>
      </c>
      <c r="I191">
        <f t="shared" si="111"/>
        <v>0</v>
      </c>
      <c r="J191">
        <f t="shared" si="112"/>
        <v>5.0279999999999997E-4</v>
      </c>
      <c r="K191">
        <f t="shared" si="113"/>
        <v>2.2739820000000002</v>
      </c>
      <c r="P191" s="66"/>
      <c r="Q191" t="s">
        <v>38</v>
      </c>
      <c r="R191">
        <f t="shared" si="114"/>
        <v>0</v>
      </c>
      <c r="S191">
        <f t="shared" si="115"/>
        <v>5.0279999999999997E-4</v>
      </c>
      <c r="U191">
        <f t="shared" si="116"/>
        <v>0</v>
      </c>
      <c r="V191">
        <f t="shared" si="117"/>
        <v>5.0279999999999997E-4</v>
      </c>
    </row>
    <row r="192" spans="1:25" x14ac:dyDescent="0.25">
      <c r="C192" s="67"/>
      <c r="D192" s="66"/>
      <c r="E192" t="s">
        <v>39</v>
      </c>
      <c r="F192">
        <f t="shared" si="108"/>
        <v>0</v>
      </c>
      <c r="G192">
        <f t="shared" si="109"/>
        <v>2.0459999999999999E-4</v>
      </c>
      <c r="H192">
        <f t="shared" si="110"/>
        <v>2.122573</v>
      </c>
      <c r="I192">
        <f t="shared" si="111"/>
        <v>0</v>
      </c>
      <c r="J192">
        <f t="shared" si="112"/>
        <v>2.0459999999999999E-4</v>
      </c>
      <c r="K192">
        <f t="shared" si="113"/>
        <v>2.3086539999999998</v>
      </c>
      <c r="P192" s="66"/>
      <c r="Q192" t="s">
        <v>39</v>
      </c>
      <c r="R192">
        <f t="shared" si="114"/>
        <v>0</v>
      </c>
      <c r="S192">
        <f t="shared" si="115"/>
        <v>2.0460000000000001E-4</v>
      </c>
      <c r="U192">
        <f t="shared" si="116"/>
        <v>0</v>
      </c>
      <c r="V192">
        <f t="shared" si="117"/>
        <v>2.0460000000000001E-4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18">0.2*Y39+(1-0.2)*U39</f>
        <v>0</v>
      </c>
      <c r="G196">
        <f t="shared" ref="G196:G198" si="119">0.2*Z39+(1-0.2)*V39</f>
        <v>2.5999999999999999E-3</v>
      </c>
      <c r="I196">
        <f t="shared" ref="I196:I198" si="120">0.2*Y32+(1-0.2)*U32</f>
        <v>0</v>
      </c>
      <c r="J196">
        <f t="shared" ref="J196:J198" si="121">0.2*Z32+(1-0.2)*V32</f>
        <v>2.5999999999999999E-3</v>
      </c>
      <c r="L196">
        <f>0.2*X46+(1-0.2)*T46</f>
        <v>5.3340000000000001E-5</v>
      </c>
      <c r="P196" s="66" t="s">
        <v>41</v>
      </c>
      <c r="Q196" t="s">
        <v>36</v>
      </c>
      <c r="R196">
        <f t="shared" ref="R196:R198" si="122">0.3*Y39+(1-0.3)*U39</f>
        <v>0</v>
      </c>
      <c r="S196">
        <f t="shared" ref="S196:S198" si="123">0.3*Z39+(1-0.3)*V39</f>
        <v>2.5999999999999999E-3</v>
      </c>
      <c r="U196">
        <f t="shared" ref="U196:U198" si="124">0.3*Y32+(1-0.3)*U32</f>
        <v>0</v>
      </c>
      <c r="V196">
        <f t="shared" ref="V196:V198" si="125">0.3*Z32+(1-0.3)*V32</f>
        <v>2.5999999999999999E-3</v>
      </c>
      <c r="X196">
        <f>0.3*X46+(1-0.3)*T46</f>
        <v>5.4360000000000001E-5</v>
      </c>
    </row>
    <row r="197" spans="2:25" x14ac:dyDescent="0.25">
      <c r="C197" s="67"/>
      <c r="D197" s="66"/>
      <c r="E197" t="s">
        <v>38</v>
      </c>
      <c r="F197">
        <f t="shared" si="118"/>
        <v>0</v>
      </c>
      <c r="G197">
        <f t="shared" si="119"/>
        <v>5.0279999999999997E-4</v>
      </c>
      <c r="I197">
        <f t="shared" si="120"/>
        <v>0</v>
      </c>
      <c r="J197">
        <f t="shared" si="121"/>
        <v>5.0279999999999997E-4</v>
      </c>
      <c r="P197" s="66"/>
      <c r="Q197" t="s">
        <v>38</v>
      </c>
      <c r="R197">
        <f t="shared" si="122"/>
        <v>0</v>
      </c>
      <c r="S197">
        <f t="shared" si="123"/>
        <v>5.0279999999999997E-4</v>
      </c>
      <c r="U197">
        <f t="shared" si="124"/>
        <v>0</v>
      </c>
      <c r="V197">
        <f t="shared" si="125"/>
        <v>5.0279999999999997E-4</v>
      </c>
    </row>
    <row r="198" spans="2:25" x14ac:dyDescent="0.25">
      <c r="C198" s="67"/>
      <c r="D198" s="66"/>
      <c r="E198" t="s">
        <v>39</v>
      </c>
      <c r="F198">
        <f t="shared" si="118"/>
        <v>0</v>
      </c>
      <c r="G198">
        <f t="shared" si="119"/>
        <v>2.0460000000000004E-4</v>
      </c>
      <c r="I198">
        <f t="shared" si="120"/>
        <v>0</v>
      </c>
      <c r="J198">
        <f t="shared" si="121"/>
        <v>2.0460000000000004E-4</v>
      </c>
      <c r="P198" s="66"/>
      <c r="Q198" t="s">
        <v>39</v>
      </c>
      <c r="R198">
        <f t="shared" si="122"/>
        <v>0</v>
      </c>
      <c r="S198">
        <f t="shared" si="123"/>
        <v>2.0459999999999999E-4</v>
      </c>
      <c r="U198">
        <f t="shared" si="124"/>
        <v>0</v>
      </c>
      <c r="V198">
        <f t="shared" si="125"/>
        <v>2.0459999999999999E-4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26">(0.05*(1-0.05)+0.05*(1-0.05))*Y39+0.05*0.05*AC39+(1-0.05*(1-0.05)-0.05*(1-0.05)-0.05*0.05)*U39</f>
        <v>0</v>
      </c>
      <c r="G203">
        <f t="shared" ref="G203:G205" si="127">(0.05*(1-0.05)+0.05*(1-0.05))*Z39+0.05*0.05*AD39+(1-0.05*(1-0.05)-0.05*(1-0.05)-0.05*0.05)*V39</f>
        <v>2.5999999999999999E-3</v>
      </c>
      <c r="H203">
        <f t="shared" ref="H203:H205" si="128">AE39+AA39+W39</f>
        <v>2.9913360000000004</v>
      </c>
      <c r="I203">
        <f t="shared" ref="I203:I205" si="129">(0.05*(1-0.05)+0.05*(1-0.05))*Y32+0.05*0.05*AC32+(1-0.05*(1-0.05)-0.05*(1-0.05)-0.05*0.05)*U32</f>
        <v>0</v>
      </c>
      <c r="J203">
        <f t="shared" ref="J203:J205" si="130">(0.05*(1-0.05)+0.05*(1-0.05))*Z32+0.05*0.05*AD32+(1-0.05*(1-0.05)-0.05*(1-0.05)-0.05*0.05)*V32</f>
        <v>2.5999999999999999E-3</v>
      </c>
      <c r="K203">
        <f>AE32+AA32+W32</f>
        <v>3.1271430000000002</v>
      </c>
      <c r="L203">
        <f>(0.05*(1-0.05)+0.05*(1-0.05))*X46+0.05*0.05*AB46+(1-0.05*(1-0.05)-0.05*(1-0.05)-0.05*0.05)*T46</f>
        <v>5.232750000000001E-5</v>
      </c>
      <c r="M203">
        <f>AE46+AA46+W46</f>
        <v>4.7594449999999995</v>
      </c>
      <c r="O203" s="70" t="s">
        <v>43</v>
      </c>
      <c r="P203" s="66" t="s">
        <v>37</v>
      </c>
      <c r="Q203" t="s">
        <v>36</v>
      </c>
      <c r="R203">
        <f t="shared" ref="R203:R205" si="131">(0.1*0.9+0.1*0.9)*Y39+0.1*0.1*AC39+(1-0.1*0.9-0.1*0.9-0.1*0.1)*U39</f>
        <v>0</v>
      </c>
      <c r="S203">
        <f t="shared" ref="S203:S205" si="132">(0.1*0.9+0.1*0.9)*Z39+0.1*0.1*AD39+(1-0.1*0.9-0.1*0.9-0.1*0.1)*V39</f>
        <v>2.6000000000000003E-3</v>
      </c>
      <c r="U203">
        <f t="shared" ref="U203:U205" si="133">(0.1*0.9+0.1*0.9)*Y32+0.1*0.1*AC32+(1-0.1*0.9-0.1*0.9-0.1*0.1)*U32</f>
        <v>0</v>
      </c>
      <c r="V203">
        <f t="shared" ref="V203:V205" si="134">(0.1*0.9+0.1*0.9)*Z32+0.1*0.1*AD32+(1-0.1*0.9-0.1*0.9-0.1*0.1)*V32</f>
        <v>2.6000000000000003E-3</v>
      </c>
      <c r="X203">
        <f>(0.1*0.9+0.1*0.9)*X46+0.1*0.1*AB46+(1-0.1*0.9-0.1*0.9-0.1*0.1)*T46</f>
        <v>5.3369999999999999E-5</v>
      </c>
    </row>
    <row r="204" spans="2:25" x14ac:dyDescent="0.25">
      <c r="B204" s="67"/>
      <c r="C204" s="70"/>
      <c r="D204" s="66"/>
      <c r="E204" t="s">
        <v>38</v>
      </c>
      <c r="F204">
        <f t="shared" si="126"/>
        <v>0</v>
      </c>
      <c r="G204">
        <f t="shared" si="127"/>
        <v>5.0279999999999997E-4</v>
      </c>
      <c r="H204">
        <f t="shared" si="128"/>
        <v>3.370209</v>
      </c>
      <c r="I204">
        <f t="shared" si="129"/>
        <v>0</v>
      </c>
      <c r="J204">
        <f t="shared" si="130"/>
        <v>5.0279999999999997E-4</v>
      </c>
      <c r="K204">
        <f>AE117+AA117+W117</f>
        <v>0</v>
      </c>
      <c r="O204" s="70"/>
      <c r="P204" s="66"/>
      <c r="Q204" t="s">
        <v>38</v>
      </c>
      <c r="R204">
        <f t="shared" si="131"/>
        <v>0</v>
      </c>
      <c r="S204">
        <f t="shared" si="132"/>
        <v>5.0280000000000008E-4</v>
      </c>
      <c r="U204">
        <f t="shared" si="133"/>
        <v>0</v>
      </c>
      <c r="V204">
        <f t="shared" si="134"/>
        <v>5.0280000000000008E-4</v>
      </c>
    </row>
    <row r="205" spans="2:25" x14ac:dyDescent="0.25">
      <c r="B205" s="67"/>
      <c r="C205" s="70"/>
      <c r="D205" s="66"/>
      <c r="E205" t="s">
        <v>39</v>
      </c>
      <c r="F205">
        <f t="shared" si="126"/>
        <v>0</v>
      </c>
      <c r="G205">
        <f t="shared" si="127"/>
        <v>2.0460000000000004E-4</v>
      </c>
      <c r="H205">
        <f t="shared" si="128"/>
        <v>3.2507730000000006</v>
      </c>
      <c r="I205">
        <f t="shared" si="129"/>
        <v>0</v>
      </c>
      <c r="J205">
        <f t="shared" si="130"/>
        <v>2.0460000000000004E-4</v>
      </c>
      <c r="K205">
        <f>AE118+AA118+W118</f>
        <v>0</v>
      </c>
      <c r="O205" s="70"/>
      <c r="P205" s="66"/>
      <c r="Q205" t="s">
        <v>39</v>
      </c>
      <c r="R205">
        <f t="shared" si="131"/>
        <v>0</v>
      </c>
      <c r="S205">
        <f t="shared" si="132"/>
        <v>2.0460000000000004E-4</v>
      </c>
      <c r="U205">
        <f t="shared" si="133"/>
        <v>0</v>
      </c>
      <c r="V205">
        <f t="shared" si="134"/>
        <v>2.0460000000000004E-4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35">(0.2*0.8+0.2*0.8)*Y39+0.2*0.2*AC39+(1-0.2*0.8-0.2*0.8-0.2*0.2)*U39</f>
        <v>0</v>
      </c>
      <c r="G209">
        <f t="shared" ref="G209:G211" si="136">(0.2*0.8+0.2*0.8)*Z39+0.2*0.2*AD39+(1-0.2*0.8-0.2*0.8-0.2*0.2)*V39</f>
        <v>2.5999999999999999E-3</v>
      </c>
      <c r="I209">
        <f t="shared" ref="I209:I211" si="137">(0.2*0.8+0.2*0.8)*Y32+0.2*0.2*AC32+(1-0.2*0.8-0.2*0.8-0.2*0.2)*U32</f>
        <v>0</v>
      </c>
      <c r="J209">
        <f t="shared" ref="J209:J211" si="138">(0.2*0.8+0.2*0.8)*Z32+0.2*0.2*AD32+(1-0.2*0.8-0.2*0.8-0.2*0.2)*V32</f>
        <v>2.5999999999999999E-3</v>
      </c>
      <c r="L209">
        <f>(0.2*0.8+0.2*0.8)*X46+0.2*0.2*AB46+(1-0.2*0.8-0.2*0.8-0.2*0.2)*T46</f>
        <v>5.5499999999999994E-5</v>
      </c>
      <c r="O209" s="70" t="s">
        <v>45</v>
      </c>
      <c r="P209" s="66" t="s">
        <v>41</v>
      </c>
      <c r="Q209" t="s">
        <v>36</v>
      </c>
      <c r="R209">
        <f t="shared" ref="R209:R211" si="139">(0.3*0.7+0.3*0.7)*Y39+0.3*0.3*AC39+(1-0.3*0.7-0.3*0.7-0.3*0.3)*U39</f>
        <v>0</v>
      </c>
      <c r="S209">
        <f t="shared" ref="S209:S211" si="140">(0.3*0.7+0.3*0.7)*Z39+0.3*0.3*AD39+(1-0.3*0.7-0.3*0.7-0.3*0.3)*V39</f>
        <v>2.5999999999999999E-3</v>
      </c>
      <c r="U209">
        <f t="shared" ref="U209:U211" si="141">(0.3*0.7+0.3*0.7)*Y32+0.3*0.3*AC32+(1-0.3*0.7-0.3*0.7-0.3*0.3)*U32</f>
        <v>0</v>
      </c>
      <c r="V209">
        <f t="shared" ref="V209:V211" si="142">(0.3*0.7+0.3*0.7)*Z32+0.3*0.3*AD32+(1-0.3*0.7-0.3*0.7-0.3*0.3)*V32</f>
        <v>2.5999999999999999E-3</v>
      </c>
      <c r="X209">
        <f>(0.3*0.7+0.3*0.7)*X46+0.3*0.3*AB46+(1-0.3*0.7-0.3*0.7-0.3*0.3)*T46</f>
        <v>5.7690000000000005E-5</v>
      </c>
    </row>
    <row r="210" spans="1:25" x14ac:dyDescent="0.25">
      <c r="B210" s="67"/>
      <c r="C210" s="70"/>
      <c r="D210" s="66"/>
      <c r="E210" t="s">
        <v>38</v>
      </c>
      <c r="F210">
        <f t="shared" si="135"/>
        <v>0</v>
      </c>
      <c r="G210">
        <f t="shared" si="136"/>
        <v>5.0279999999999997E-4</v>
      </c>
      <c r="I210">
        <f t="shared" si="137"/>
        <v>0</v>
      </c>
      <c r="J210">
        <f t="shared" si="138"/>
        <v>5.0279999999999997E-4</v>
      </c>
      <c r="O210" s="70"/>
      <c r="P210" s="66"/>
      <c r="Q210" t="s">
        <v>38</v>
      </c>
      <c r="R210">
        <f t="shared" si="139"/>
        <v>0</v>
      </c>
      <c r="S210">
        <f t="shared" si="140"/>
        <v>5.0279999999999997E-4</v>
      </c>
      <c r="U210">
        <f t="shared" si="141"/>
        <v>0</v>
      </c>
      <c r="V210">
        <f t="shared" si="142"/>
        <v>5.0279999999999997E-4</v>
      </c>
    </row>
    <row r="211" spans="1:25" x14ac:dyDescent="0.25">
      <c r="B211" s="67"/>
      <c r="C211" s="70"/>
      <c r="D211" s="66"/>
      <c r="E211" t="s">
        <v>39</v>
      </c>
      <c r="F211">
        <f t="shared" si="135"/>
        <v>0</v>
      </c>
      <c r="G211">
        <f t="shared" si="136"/>
        <v>2.0460000000000001E-4</v>
      </c>
      <c r="I211">
        <f t="shared" si="137"/>
        <v>0</v>
      </c>
      <c r="J211">
        <f t="shared" si="138"/>
        <v>2.0460000000000001E-4</v>
      </c>
      <c r="O211" s="70"/>
      <c r="P211" s="66"/>
      <c r="Q211" t="s">
        <v>39</v>
      </c>
      <c r="R211">
        <f t="shared" si="139"/>
        <v>0</v>
      </c>
      <c r="S211">
        <f t="shared" si="140"/>
        <v>2.0460000000000004E-4</v>
      </c>
      <c r="U211">
        <f t="shared" si="141"/>
        <v>0</v>
      </c>
      <c r="V211">
        <f t="shared" si="142"/>
        <v>2.0460000000000004E-4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43">3*0.05*(1-0.05)*(1-0.05)*Y39+3*0.05*0.05*(1-0.05)*AC39+0.05*0.05*0.05*AG32+(1-3*0.05*(1-0.05)*(1-0.05)-3*0.05*0.05*(1-0.05)-0.05*0.05*0.05)*U39</f>
        <v>3.2500000000000006E-7</v>
      </c>
      <c r="G216">
        <f t="shared" ref="G216:G218" si="144">3*0.05*(1-0.05)*(1-0.05)*Z39+3*0.05*0.05*(1-0.05)*AD39+0.05*0.05*0.05*AH32+(1-3*0.05*(1-0.05)*(1-0.05)-3*0.05*0.05*(1-0.05)-0.05*0.05*0.05)*V39</f>
        <v>2.6013124999999995E-3</v>
      </c>
      <c r="H216">
        <f t="shared" ref="H216:H218" si="145">AI32+AE39+AA39+W39</f>
        <v>3.8842550000000005</v>
      </c>
      <c r="I216">
        <f t="shared" ref="I216:I218" si="146">3*0.05*(1-0.05)*(1-0.05)*Y32+3*0.05*0.05*(1-0.05)*AC32+0.05*0.05*0.05*AG39+(1-3*0.05*(1-0.05)*(1-0.05)-3*0.05*0.05*(1-0.05)-0.05*0.05*0.05)*U32</f>
        <v>3.2500000000000006E-7</v>
      </c>
      <c r="J216">
        <f t="shared" ref="J216:J218" si="147">3*0.05*(1-0.05)*(1-0.05)*Z32+3*0.05*0.05*(1-0.05)*AD32+0.05*0.05*0.05*AH39+(1-3*0.05*(1-0.05)*(1-0.05)-3*0.05*0.05*(1-0.05)-0.05*0.05*0.05)*V32</f>
        <v>2.6013124999999995E-3</v>
      </c>
      <c r="K216">
        <f t="shared" ref="K216:K218" si="148">AI39+AE32+AA32+W32</f>
        <v>4.0253459999999999</v>
      </c>
      <c r="L216">
        <f>3*0.05*(1-0.05)*(1-0.05)*X46+3*0.05*0.05*(1-0.05)*AB46+0.05*0.05*0.05*AF46+(1-3*0.05*(1-0.05)*(1-0.05)-3*0.05*0.05*(1-0.05)-0.05*0.05*0.05)*T46</f>
        <v>5.3953637499999997E-5</v>
      </c>
      <c r="M216">
        <f>AI46+AE46+AA46+W46</f>
        <v>6.401686999999999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149">3*0.1*(1-0.1)*(1-0.1)*Y39+3*0.1*0.1*(1-0.1)*AC39+0.1*0.1*0.1*AG32+(1-3*0.1*(1-0.1)*(1-0.1)-3*0.1*0.1*(1-0.1)-0.1*0.1*0.1)*U39</f>
        <v>2.6000000000000005E-6</v>
      </c>
      <c r="S216">
        <f t="shared" ref="S216:S218" si="150">3*0.1*(1-0.1)*(1-0.1)*Z39+3*0.1*0.1*(1-0.1)*AD39+0.1*0.1*0.1*AH32+(1-3*0.1*(1-0.1)*(1-0.1)-3*0.1*0.1*(1-0.1)-0.1*0.1*0.1)*V39</f>
        <v>2.6105E-3</v>
      </c>
      <c r="U216">
        <f t="shared" ref="U216:U218" si="151">3*0.1*(1-0.1)*(1-0.1)*Y32+3*0.1*0.1*(1-0.1)*AC32+0.1*0.1*0.1*AG39+(1-3*0.1*(1-0.1)*(1-0.1)-3*0.1*0.1*(1-0.1)-0.1*0.1*0.1)*U32</f>
        <v>2.6000000000000005E-6</v>
      </c>
      <c r="V216">
        <f t="shared" ref="V216:V218" si="152">3*0.1*(1-0.1)*(1-0.1)*Z32+3*0.1*0.1*(1-0.1)*AD32+0.1*0.1*0.1*AH39+(1-3*0.1*(1-0.1)*(1-0.1)-3*0.1*0.1*(1-0.1)-0.1*0.1*0.1)*V32</f>
        <v>2.6105E-3</v>
      </c>
      <c r="X216">
        <f>3*0.1*(1-0.1)*(1-0.1)*X46+3*0.1*0.1*(1-0.1)*AB46+0.1*0.1*0.1*AF46+(1-3*0.1*(1-0.1)*(1-0.1)-3*0.1*0.1*(1-0.1)-0.1*0.1*0.1)*T46</f>
        <v>6.3259100000000006E-5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43"/>
        <v>8.0000000000000018E-7</v>
      </c>
      <c r="G217">
        <f t="shared" si="144"/>
        <v>5.040871499999999E-4</v>
      </c>
      <c r="H217">
        <f t="shared" si="145"/>
        <v>4.2881089999999995</v>
      </c>
      <c r="I217">
        <f t="shared" si="146"/>
        <v>8.2500000000000015E-7</v>
      </c>
      <c r="J217">
        <f t="shared" si="147"/>
        <v>5.0407464999999998E-4</v>
      </c>
      <c r="K217">
        <f t="shared" si="148"/>
        <v>4.5679069999999999</v>
      </c>
      <c r="N217" s="72"/>
      <c r="O217" s="70"/>
      <c r="P217" s="66"/>
      <c r="Q217" t="s">
        <v>38</v>
      </c>
      <c r="R217">
        <f t="shared" si="149"/>
        <v>6.4000000000000014E-6</v>
      </c>
      <c r="S217">
        <f t="shared" si="150"/>
        <v>5.1309719999999997E-4</v>
      </c>
      <c r="U217">
        <f t="shared" si="151"/>
        <v>6.6000000000000012E-6</v>
      </c>
      <c r="V217">
        <f t="shared" si="152"/>
        <v>5.1299719999999991E-4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43"/>
        <v>1.0250000000000004E-6</v>
      </c>
      <c r="G218">
        <f t="shared" si="144"/>
        <v>2.0576192499999999E-4</v>
      </c>
      <c r="H218">
        <f t="shared" si="145"/>
        <v>4.1732170000000002</v>
      </c>
      <c r="I218">
        <f t="shared" si="146"/>
        <v>1.0250000000000004E-6</v>
      </c>
      <c r="J218">
        <f t="shared" si="147"/>
        <v>2.0576192499999999E-4</v>
      </c>
      <c r="K218">
        <f t="shared" si="148"/>
        <v>4.4096219999999997</v>
      </c>
      <c r="N218" s="72"/>
      <c r="O218" s="70"/>
      <c r="P218" s="66"/>
      <c r="Q218" t="s">
        <v>39</v>
      </c>
      <c r="R218">
        <f t="shared" si="149"/>
        <v>8.2000000000000028E-6</v>
      </c>
      <c r="S218">
        <f t="shared" si="150"/>
        <v>2.138954E-4</v>
      </c>
      <c r="U218">
        <f t="shared" si="151"/>
        <v>8.2000000000000028E-6</v>
      </c>
      <c r="V218">
        <f t="shared" si="152"/>
        <v>2.138954E-4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153">3*0.2*(1-0.2)*(1-0.2)*Y39+3*0.2*0.2*(1-0.2)*AC39+0.2*0.2*0.2*AG32+(1-3*0.2*(1-0.2)*(1-0.2)-3*0.2*0.2*(1-0.2)-0.2*0.2*0.2)*U39</f>
        <v>2.0800000000000004E-5</v>
      </c>
      <c r="G222">
        <f t="shared" ref="G222:G224" si="154">3*0.2*(1-0.2)*(1-0.2)*Z39+3*0.2*0.2*(1-0.2)*AD39+0.2*0.2*0.2*AH32+(1-3*0.2*(1-0.2)*(1-0.2)-3*0.2*0.2*(1-0.2)-0.2*0.2*0.2)*V39</f>
        <v>2.6839999999999998E-3</v>
      </c>
      <c r="I222">
        <f t="shared" ref="I222:I224" si="155">3*0.2*(1-0.2)*(1-0.2)*Y32+3*0.2*0.2*(1-0.2)*AC32+0.2*0.2*0.2*AG39+(1-3*0.2*(1-0.2)*(1-0.2)-3*0.2*0.2*(1-0.2)-0.2*0.2*0.2)*U32</f>
        <v>2.0800000000000004E-5</v>
      </c>
      <c r="J222">
        <f t="shared" ref="J222:J224" si="156">3*0.2*(1-0.2)*(1-0.2)*Z32+3*0.2*0.2*(1-0.2)*AD32+0.2*0.2*0.2*AH39+(1-3*0.2*(1-0.2)*(1-0.2)-3*0.2*0.2*(1-0.2)-0.2*0.2*0.2)*V32</f>
        <v>2.6839999999999998E-3</v>
      </c>
      <c r="L222">
        <f>3*0.2*(1-0.2)*(1-0.2)*X46+3*0.2*0.2*(1-0.2)*AB46+0.2*0.2*0.2*AF46+(1-3*0.2*(1-0.2)*(1-0.2)-3*0.2*0.2*(1-0.2)-0.2*0.2*0.2)*T46</f>
        <v>1.2825280000000003E-4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157">3*0.3*(1-0.3)*(1-0.3)*Y39+3*0.3*0.3*(1-0.3)*AC39+0.3*0.3*0.3*AG32+(1-3*0.3*(1-0.3)*(1-0.3)-3*0.3*0.3*(1-0.3)-0.3*0.3*0.3)*U39</f>
        <v>7.0199999999999999E-5</v>
      </c>
      <c r="S222">
        <f t="shared" ref="S222:S224" si="158">3*0.3*(1-0.3)*(1-0.3)*Z39+3*0.3*0.3*(1-0.3)*AD39+0.3*0.3*0.3*AH32+(1-3*0.3*(1-0.3)*(1-0.3)-3*0.3*0.3*(1-0.3)-0.3*0.3*0.3)*V39</f>
        <v>2.8834999999999998E-3</v>
      </c>
      <c r="U222">
        <f t="shared" ref="U222:U224" si="159">3*0.3*(1-0.3)*(1-0.3)*Y32+3*0.3*0.3*(1-0.3)*AC32+0.3*0.3*0.3*AG39+(1-3*0.3*(1-0.3)*(1-0.3)-3*0.3*0.3*(1-0.3)-0.3*0.3*0.3)*U32</f>
        <v>7.0199999999999999E-5</v>
      </c>
      <c r="V222">
        <f t="shared" ref="V222:V224" si="160">3*0.3*(1-0.3)*(1-0.3)*Z32+3*0.3*0.3*(1-0.3)*AD32+0.3*0.3*0.3*AH39+(1-3*0.3*(1-0.3)*(1-0.3)-3*0.3*0.3*(1-0.3)-0.3*0.3*0.3)*V32</f>
        <v>2.8834999999999998E-3</v>
      </c>
      <c r="X222">
        <f>3*0.3*(1-0.3)*(1-0.3)*X46+3*0.3*0.3*(1-0.3)*AB46+0.3*0.3*0.3*AF46+(1-3*0.3*(1-0.3)*(1-0.3)-3*0.3*0.3*(1-0.3)-0.3*0.3*0.3)*T46</f>
        <v>2.9913569999999998E-4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153"/>
        <v>5.1200000000000011E-5</v>
      </c>
      <c r="G223">
        <f t="shared" si="154"/>
        <v>5.8517759999999997E-4</v>
      </c>
      <c r="I223">
        <f t="shared" si="155"/>
        <v>5.2800000000000009E-5</v>
      </c>
      <c r="J223">
        <f t="shared" si="156"/>
        <v>5.8437760000000006E-4</v>
      </c>
      <c r="N223" s="72"/>
      <c r="O223" s="70"/>
      <c r="P223" s="66"/>
      <c r="Q223" t="s">
        <v>38</v>
      </c>
      <c r="R223">
        <f t="shared" si="157"/>
        <v>1.728E-4</v>
      </c>
      <c r="S223">
        <f t="shared" si="158"/>
        <v>7.8082439999999998E-4</v>
      </c>
      <c r="U223">
        <f t="shared" si="159"/>
        <v>1.7819999999999999E-4</v>
      </c>
      <c r="V223">
        <f t="shared" si="160"/>
        <v>7.7812439999999997E-4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153"/>
        <v>6.5600000000000022E-5</v>
      </c>
      <c r="G224">
        <f t="shared" si="154"/>
        <v>2.7896320000000003E-4</v>
      </c>
      <c r="I224">
        <f t="shared" si="155"/>
        <v>6.5600000000000022E-5</v>
      </c>
      <c r="J224">
        <f t="shared" si="156"/>
        <v>2.7896320000000003E-4</v>
      </c>
      <c r="N224" s="72"/>
      <c r="O224" s="70"/>
      <c r="P224" s="66"/>
      <c r="Q224" t="s">
        <v>39</v>
      </c>
      <c r="R224">
        <f t="shared" si="157"/>
        <v>2.2140000000000001E-4</v>
      </c>
      <c r="S224">
        <f t="shared" si="158"/>
        <v>4.5557580000000006E-4</v>
      </c>
      <c r="U224">
        <f t="shared" si="159"/>
        <v>2.2140000000000001E-4</v>
      </c>
      <c r="V224">
        <f t="shared" si="160"/>
        <v>4.5557580000000006E-4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161">0.05*G59+(1-0.05)*C59</f>
        <v>0</v>
      </c>
      <c r="G229">
        <f t="shared" ref="G229:G231" si="162">0.05*H59+(1-0.05)*D59</f>
        <v>2.5999999999999999E-3</v>
      </c>
      <c r="H229">
        <f t="shared" ref="H229:H231" si="163">I59+E59</f>
        <v>2.122563</v>
      </c>
      <c r="I229">
        <f t="shared" ref="I229:I231" si="164">0.05*G52+(1-0.05)*C52</f>
        <v>0</v>
      </c>
      <c r="J229">
        <f t="shared" ref="J229:J231" si="165">0.05*H52+(1-0.05)*D52</f>
        <v>2.5999999999999999E-3</v>
      </c>
      <c r="K229">
        <f t="shared" ref="K229:K231" si="166">I52+E52</f>
        <v>2.5752600000000001</v>
      </c>
      <c r="L229">
        <f>0.05*G66+(1-0.05)*B66</f>
        <v>4.74625E-4</v>
      </c>
      <c r="M229">
        <f>I66+E66</f>
        <v>3.049499</v>
      </c>
      <c r="P229" s="66" t="s">
        <v>37</v>
      </c>
      <c r="Q229" t="s">
        <v>36</v>
      </c>
      <c r="R229">
        <f t="shared" ref="R229:R231" si="167">0.1*G59+(1-0.1)*C59</f>
        <v>0</v>
      </c>
      <c r="S229">
        <f t="shared" ref="S229:S231" si="168">0.1*H59+(1-0.1)*D59</f>
        <v>2.5999999999999999E-3</v>
      </c>
      <c r="U229">
        <f t="shared" ref="U229:U231" si="169">0.1*G52+(1-0.1)*C52</f>
        <v>0</v>
      </c>
      <c r="V229">
        <f t="shared" ref="V229:V231" si="170">0.1*H52+(1-0.1)*D52</f>
        <v>2.5999999999999999E-3</v>
      </c>
      <c r="X229">
        <f>0.1*G66+(1-0.1)*B66</f>
        <v>4.7775000000000004E-4</v>
      </c>
    </row>
    <row r="230" spans="1:25" x14ac:dyDescent="0.25">
      <c r="C230" s="67"/>
      <c r="D230" s="66"/>
      <c r="E230" t="s">
        <v>38</v>
      </c>
      <c r="F230">
        <f t="shared" si="161"/>
        <v>0</v>
      </c>
      <c r="G230">
        <f t="shared" si="162"/>
        <v>1.2999999999999999E-3</v>
      </c>
      <c r="H230">
        <f t="shared" si="163"/>
        <v>2.1844519999999998</v>
      </c>
      <c r="I230">
        <f t="shared" si="164"/>
        <v>0</v>
      </c>
      <c r="J230">
        <f t="shared" si="165"/>
        <v>1.2999999999999999E-3</v>
      </c>
      <c r="K230">
        <f t="shared" si="166"/>
        <v>2.2700819999999999</v>
      </c>
      <c r="P230" s="66"/>
      <c r="Q230" t="s">
        <v>38</v>
      </c>
      <c r="R230">
        <f t="shared" si="167"/>
        <v>0</v>
      </c>
      <c r="S230">
        <f t="shared" si="168"/>
        <v>1.2999999999999999E-3</v>
      </c>
      <c r="U230">
        <f t="shared" si="169"/>
        <v>0</v>
      </c>
      <c r="V230">
        <f t="shared" si="170"/>
        <v>1.2999999999999999E-3</v>
      </c>
    </row>
    <row r="231" spans="1:25" x14ac:dyDescent="0.25">
      <c r="C231" s="67"/>
      <c r="D231" s="66"/>
      <c r="E231" t="s">
        <v>39</v>
      </c>
      <c r="F231">
        <f t="shared" si="161"/>
        <v>6.8500000000000001E-7</v>
      </c>
      <c r="G231">
        <f t="shared" si="162"/>
        <v>8.5224499999999996E-4</v>
      </c>
      <c r="H231">
        <f t="shared" si="163"/>
        <v>2.3164930000000004</v>
      </c>
      <c r="I231">
        <f t="shared" si="164"/>
        <v>0</v>
      </c>
      <c r="J231">
        <f t="shared" si="165"/>
        <v>8.5224499999999996E-4</v>
      </c>
      <c r="K231">
        <f t="shared" si="166"/>
        <v>2.2772359999999998</v>
      </c>
      <c r="P231" s="66"/>
      <c r="Q231" t="s">
        <v>39</v>
      </c>
      <c r="R231">
        <f t="shared" si="167"/>
        <v>1.37E-6</v>
      </c>
      <c r="S231">
        <f t="shared" si="168"/>
        <v>8.5379E-4</v>
      </c>
      <c r="U231">
        <f t="shared" si="169"/>
        <v>0</v>
      </c>
      <c r="V231">
        <f t="shared" si="170"/>
        <v>8.5379E-4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171">0.2*G59+(1-0.2)*C59</f>
        <v>0</v>
      </c>
      <c r="G235">
        <f t="shared" ref="G235:G237" si="172">0.2*H59+(1-0.2)*D59</f>
        <v>2.5999999999999999E-3</v>
      </c>
      <c r="I235">
        <f t="shared" ref="I235:I237" si="173">0.2*G52+(1-0.2)*C52</f>
        <v>0</v>
      </c>
      <c r="J235">
        <f t="shared" ref="J235:J237" si="174">0.2*H52+(1-0.2)*D52</f>
        <v>2.5999999999999999E-3</v>
      </c>
      <c r="L235">
        <f>0.2*G66+(1-0.2)*B66</f>
        <v>4.8400000000000006E-4</v>
      </c>
      <c r="P235" s="66" t="s">
        <v>41</v>
      </c>
      <c r="Q235" t="s">
        <v>36</v>
      </c>
      <c r="R235">
        <f t="shared" ref="R235:R237" si="175">0.3*G59+(1-0.3)*C59</f>
        <v>0</v>
      </c>
      <c r="S235">
        <f t="shared" ref="S235:S237" si="176">0.3*H59+(1-0.3)*D59</f>
        <v>2.5999999999999999E-3</v>
      </c>
      <c r="U235">
        <f t="shared" ref="U235:U237" si="177">0.3*G52+(1-0.3)*C52</f>
        <v>0</v>
      </c>
      <c r="V235">
        <f t="shared" ref="V235:V237" si="178">0.3*H52+(1-0.3)*D52</f>
        <v>2.5999999999999999E-3</v>
      </c>
      <c r="X235">
        <f>0.3*G66+(1-0.3)*B66</f>
        <v>4.9025000000000002E-4</v>
      </c>
    </row>
    <row r="236" spans="1:25" x14ac:dyDescent="0.25">
      <c r="C236" s="67"/>
      <c r="D236" s="66"/>
      <c r="E236" t="s">
        <v>38</v>
      </c>
      <c r="F236">
        <f t="shared" si="171"/>
        <v>0</v>
      </c>
      <c r="G236">
        <f t="shared" si="172"/>
        <v>1.2999999999999999E-3</v>
      </c>
      <c r="I236">
        <f t="shared" si="173"/>
        <v>0</v>
      </c>
      <c r="J236">
        <f t="shared" si="174"/>
        <v>1.2999999999999999E-3</v>
      </c>
      <c r="P236" s="66"/>
      <c r="Q236" t="s">
        <v>38</v>
      </c>
      <c r="R236">
        <f t="shared" si="175"/>
        <v>0</v>
      </c>
      <c r="S236">
        <f t="shared" si="176"/>
        <v>1.2999999999999999E-3</v>
      </c>
      <c r="U236">
        <f t="shared" si="177"/>
        <v>0</v>
      </c>
      <c r="V236">
        <f t="shared" si="178"/>
        <v>1.2999999999999999E-3</v>
      </c>
    </row>
    <row r="237" spans="1:25" x14ac:dyDescent="0.25">
      <c r="C237" s="67"/>
      <c r="D237" s="66"/>
      <c r="E237" t="s">
        <v>39</v>
      </c>
      <c r="F237">
        <f t="shared" si="171"/>
        <v>2.74E-6</v>
      </c>
      <c r="G237">
        <f t="shared" si="172"/>
        <v>8.5688000000000008E-4</v>
      </c>
      <c r="I237">
        <f t="shared" si="173"/>
        <v>0</v>
      </c>
      <c r="J237">
        <f t="shared" si="174"/>
        <v>8.5688000000000008E-4</v>
      </c>
      <c r="P237" s="66"/>
      <c r="Q237" t="s">
        <v>39</v>
      </c>
      <c r="R237">
        <f t="shared" si="175"/>
        <v>4.1099999999999996E-6</v>
      </c>
      <c r="S237">
        <f t="shared" si="176"/>
        <v>8.5996999999999994E-4</v>
      </c>
      <c r="U237">
        <f t="shared" si="177"/>
        <v>0</v>
      </c>
      <c r="V237">
        <f t="shared" si="178"/>
        <v>8.5996999999999994E-4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179">(0.05*(1-0.05)+0.05*(1-0.05))*G59+0.05*0.05*K59+(1-0.05*(1-0.05)-0.05*(1-0.05)-0.05*0.05)*C59</f>
        <v>0</v>
      </c>
      <c r="G242">
        <f t="shared" ref="G242:G244" si="180">(0.05*(1-0.05)+0.05*(1-0.05))*H59+0.05*0.05*L59+(1-0.05*(1-0.05)-0.05*(1-0.05)-0.05*0.05)*D59</f>
        <v>2.5999999999999999E-3</v>
      </c>
      <c r="H242">
        <f t="shared" ref="H242:H244" si="181">M59+I59+E59</f>
        <v>3.188345</v>
      </c>
      <c r="I242">
        <f t="shared" ref="I242:I244" si="182">(0.05*(1-0.05)+0.05*(1-0.05))*G52+0.05*0.05*K52+(1-0.05*(1-0.05)-0.05*(1-0.05)-0.05*0.05)*C52</f>
        <v>0</v>
      </c>
      <c r="J242">
        <f t="shared" ref="J242:J244" si="183">(0.05*(1-0.05)+0.05*(1-0.05))*H52+0.05*0.05*L52+(1-0.05*(1-0.05)-0.05*(1-0.05)-0.05*0.05)*D52</f>
        <v>2.5999999999999999E-3</v>
      </c>
      <c r="K242">
        <f t="shared" ref="K242:K244" si="184">M52+I52+E52</f>
        <v>3.5743640000000001</v>
      </c>
      <c r="L242">
        <f>(0.05*(1-0.05)+0.05*(1-0.05))*G66+0.05*0.05*J66+(1-0.05*(1-0.05)-0.05*(1-0.05)-0.05*0.05)*B66</f>
        <v>4.77758E-4</v>
      </c>
      <c r="M242">
        <f>M66+I66+E66</f>
        <v>4.5716979999999996</v>
      </c>
      <c r="O242" s="70" t="s">
        <v>43</v>
      </c>
      <c r="P242" s="66" t="s">
        <v>37</v>
      </c>
      <c r="Q242" t="s">
        <v>36</v>
      </c>
      <c r="R242">
        <f t="shared" ref="R242:R244" si="185">(0.1*0.9+0.1*0.9)*G59+0.1*0.1*K59+(1-0.1*0.9-0.1*0.9-0.1*0.1)*C59</f>
        <v>0</v>
      </c>
      <c r="S242">
        <f t="shared" ref="S242:S244" si="186">(0.1*0.9+0.1*0.9)*H59+0.1*0.1*L59+(1-0.1*0.9-0.1*0.9-0.1*0.1)*D59</f>
        <v>2.6000000000000003E-3</v>
      </c>
      <c r="U242">
        <f t="shared" ref="U242:U244" si="187">(0.1*0.9+0.1*0.9)*G52+0.1*0.1*K52+(1-0.1*0.9-0.1*0.9-0.1*0.1)*C52</f>
        <v>0</v>
      </c>
      <c r="V242">
        <f t="shared" ref="V242:V244" si="188">(0.1*0.9+0.1*0.9)*H52+0.1*0.1*L52+(1-0.1*0.9-0.1*0.9-0.1*0.1)*D52</f>
        <v>2.6000000000000003E-3</v>
      </c>
      <c r="X242">
        <f>(0.1*0.9+0.1*0.9)*G66+0.1*0.1*J66+(1-0.1*0.9-0.1*0.9-0.1*0.1)*B66</f>
        <v>4.8403200000000002E-4</v>
      </c>
    </row>
    <row r="243" spans="1:25" x14ac:dyDescent="0.25">
      <c r="B243" s="67"/>
      <c r="C243" s="70"/>
      <c r="D243" s="66"/>
      <c r="E243" t="s">
        <v>38</v>
      </c>
      <c r="F243">
        <f t="shared" si="179"/>
        <v>0</v>
      </c>
      <c r="G243">
        <f t="shared" si="180"/>
        <v>1.2999999999999999E-3</v>
      </c>
      <c r="H243">
        <f t="shared" si="181"/>
        <v>3.274912</v>
      </c>
      <c r="I243">
        <f t="shared" si="182"/>
        <v>0</v>
      </c>
      <c r="J243">
        <f t="shared" si="183"/>
        <v>1.2999999999999999E-3</v>
      </c>
      <c r="K243">
        <f t="shared" si="184"/>
        <v>3.399702</v>
      </c>
      <c r="O243" s="70"/>
      <c r="P243" s="66"/>
      <c r="Q243" t="s">
        <v>38</v>
      </c>
      <c r="R243">
        <f t="shared" si="185"/>
        <v>0</v>
      </c>
      <c r="S243">
        <f t="shared" si="186"/>
        <v>1.3000000000000002E-3</v>
      </c>
      <c r="U243">
        <f t="shared" si="187"/>
        <v>0</v>
      </c>
      <c r="V243">
        <f t="shared" si="188"/>
        <v>1.3000000000000002E-3</v>
      </c>
    </row>
    <row r="244" spans="1:25" x14ac:dyDescent="0.25">
      <c r="B244" s="67"/>
      <c r="C244" s="70"/>
      <c r="D244" s="66"/>
      <c r="E244" t="s">
        <v>39</v>
      </c>
      <c r="F244">
        <f t="shared" si="179"/>
        <v>1.9545000000000001E-6</v>
      </c>
      <c r="G244">
        <f t="shared" si="180"/>
        <v>8.5371275000000011E-4</v>
      </c>
      <c r="H244">
        <f t="shared" si="181"/>
        <v>3.2504049999999998</v>
      </c>
      <c r="I244">
        <f t="shared" si="182"/>
        <v>0</v>
      </c>
      <c r="J244">
        <f t="shared" si="183"/>
        <v>8.5371275000000011E-4</v>
      </c>
      <c r="K244">
        <f t="shared" si="184"/>
        <v>3.4203019999999995</v>
      </c>
      <c r="O244" s="70"/>
      <c r="P244" s="66"/>
      <c r="Q244" t="s">
        <v>39</v>
      </c>
      <c r="R244">
        <f t="shared" si="185"/>
        <v>5.0780000000000012E-6</v>
      </c>
      <c r="S244">
        <f t="shared" si="186"/>
        <v>8.5657099999999998E-4</v>
      </c>
      <c r="U244">
        <f t="shared" si="187"/>
        <v>0</v>
      </c>
      <c r="V244">
        <f t="shared" si="188"/>
        <v>8.5657099999999998E-4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189">(0.2*0.8+0.2*0.8)*G59+0.2*0.2*K59+(1-0.2*0.8-0.2*0.8-0.2*0.2)*C59</f>
        <v>0</v>
      </c>
      <c r="G248">
        <f t="shared" ref="G248:G250" si="190">(0.2*0.8+0.2*0.8)*H59+0.2*0.2*L59+(1-0.2*0.8-0.2*0.8-0.2*0.2)*D59</f>
        <v>2.5999999999999999E-3</v>
      </c>
      <c r="I248">
        <f t="shared" ref="I248:I250" si="191">(0.2*0.8+0.2*0.8)*G52+0.2*0.2*K52+(1-0.2*0.8-0.2*0.8-0.2*0.2)*C52</f>
        <v>0</v>
      </c>
      <c r="J248">
        <f t="shared" ref="J248:J250" si="192">(0.2*0.8+0.2*0.8)*H52+0.2*0.2*L52+(1-0.2*0.8-0.2*0.8-0.2*0.2)*D52</f>
        <v>2.5999999999999999E-3</v>
      </c>
      <c r="L248">
        <f>(0.2*0.8+0.2*0.8)*G66+0.2*0.2*J66+(1-0.2*0.8-0.2*0.8-0.2*0.2)*B66</f>
        <v>4.9662800000000004E-4</v>
      </c>
      <c r="O248" s="70" t="s">
        <v>45</v>
      </c>
      <c r="P248" s="66" t="s">
        <v>41</v>
      </c>
      <c r="Q248" t="s">
        <v>36</v>
      </c>
      <c r="R248">
        <f t="shared" ref="R248:R250" si="193">(0.3*0.7+0.3*0.7)*G59+0.3*0.3*K59+(1-0.3*0.7-0.3*0.7-0.3*0.3)*C59</f>
        <v>0</v>
      </c>
      <c r="S248">
        <f t="shared" ref="S248:S250" si="194">(0.3*0.7+0.3*0.7)*H59+0.3*0.3*L59+(1-0.3*0.7-0.3*0.7-0.3*0.3)*D59</f>
        <v>2.5999999999999999E-3</v>
      </c>
      <c r="U248">
        <f t="shared" ref="U248:U250" si="195">(0.3*0.7+0.3*0.7)*G52+0.3*0.3*K52+(1-0.3*0.7-0.3*0.7-0.3*0.3)*C52</f>
        <v>0</v>
      </c>
      <c r="V248">
        <f t="shared" ref="V248:V250" si="196">(0.3*0.7+0.3*0.7)*H52+0.3*0.3*L52+(1-0.3*0.7-0.3*0.7-0.3*0.3)*D52</f>
        <v>2.5999999999999999E-3</v>
      </c>
      <c r="X248">
        <f>(0.3*0.7+0.3*0.7)*G66+0.3*0.3*J66+(1-0.3*0.7-0.3*0.7-0.3*0.3)*B66</f>
        <v>5.092880000000001E-4</v>
      </c>
    </row>
    <row r="249" spans="1:25" x14ac:dyDescent="0.25">
      <c r="B249" s="67"/>
      <c r="C249" s="70"/>
      <c r="D249" s="66"/>
      <c r="E249" t="s">
        <v>38</v>
      </c>
      <c r="F249">
        <f t="shared" si="189"/>
        <v>0</v>
      </c>
      <c r="G249">
        <f t="shared" si="190"/>
        <v>1.2999999999999999E-3</v>
      </c>
      <c r="I249">
        <f t="shared" si="191"/>
        <v>0</v>
      </c>
      <c r="J249">
        <f t="shared" si="192"/>
        <v>1.2999999999999999E-3</v>
      </c>
      <c r="O249" s="70"/>
      <c r="P249" s="66"/>
      <c r="Q249" t="s">
        <v>38</v>
      </c>
      <c r="R249">
        <f t="shared" si="193"/>
        <v>0</v>
      </c>
      <c r="S249">
        <f t="shared" si="194"/>
        <v>1.2999999999999999E-3</v>
      </c>
      <c r="U249">
        <f t="shared" si="195"/>
        <v>0</v>
      </c>
      <c r="V249">
        <f t="shared" si="196"/>
        <v>1.2999999999999999E-3</v>
      </c>
    </row>
    <row r="250" spans="1:25" x14ac:dyDescent="0.25">
      <c r="B250" s="67"/>
      <c r="C250" s="70"/>
      <c r="D250" s="66"/>
      <c r="E250" t="s">
        <v>39</v>
      </c>
      <c r="F250">
        <f t="shared" si="189"/>
        <v>1.4832000000000003E-5</v>
      </c>
      <c r="G250">
        <f t="shared" si="190"/>
        <v>8.6182399999999997E-4</v>
      </c>
      <c r="I250">
        <f t="shared" si="191"/>
        <v>0</v>
      </c>
      <c r="J250">
        <f t="shared" si="192"/>
        <v>8.6182399999999997E-4</v>
      </c>
      <c r="O250" s="70"/>
      <c r="P250" s="66"/>
      <c r="Q250" t="s">
        <v>39</v>
      </c>
      <c r="R250">
        <f t="shared" si="193"/>
        <v>2.9261999999999999E-5</v>
      </c>
      <c r="S250">
        <f t="shared" si="194"/>
        <v>8.6645900000000009E-4</v>
      </c>
      <c r="U250">
        <f t="shared" si="195"/>
        <v>0</v>
      </c>
      <c r="V250">
        <f t="shared" si="196"/>
        <v>8.6645900000000009E-4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197">3*0.05*(1-0.05)*(1-0.05)*G59+3*0.05*0.05*(1-0.05)*K59+0.05*0.05*0.05*O52+(1-3*0.05*(1-0.05)*(1-0.05)-3*0.05*0.05*(1-0.05)-0.05*0.05*0.05)*C59</f>
        <v>3.2500000000000006E-7</v>
      </c>
      <c r="G255">
        <f t="shared" ref="G255:G257" si="198">3*0.05*(1-0.05)*(1-0.05)*H59+3*0.05*0.05*(1-0.05)*L59+0.05*0.05*0.05*P52+(1-3*0.05*(1-0.05)*(1-0.05)-3*0.05*0.05*(1-0.05)-0.05*0.05*0.05)*D59</f>
        <v>2.6013124999999995E-3</v>
      </c>
      <c r="H255">
        <f t="shared" ref="H255:H257" si="199">Q52+M59+I59+E59</f>
        <v>4.0881610000000004</v>
      </c>
      <c r="I255">
        <f t="shared" ref="I255:I257" si="200">3*0.05*(1-0.05)*(1-0.05)*G52+3*0.05*0.05*(1-0.05)*K52+0.05*0.05*0.05*O59+(1-3*0.05*(1-0.05)*(1-0.05)-3*0.05*0.05*(1-0.05)-0.05*0.05*0.05)*C52</f>
        <v>3.2500000000000006E-7</v>
      </c>
      <c r="J255">
        <f t="shared" ref="J255:J257" si="201">3*0.05*(1-0.05)*(1-0.05)*H52+3*0.05*0.05*(1-0.05)*L52+0.05*0.05*0.05*P59+(1-3*0.05*(1-0.05)*(1-0.05)-3*0.05*0.05*(1-0.05)-0.05*0.05*0.05)*D52</f>
        <v>2.6013124999999995E-3</v>
      </c>
      <c r="K255">
        <f t="shared" ref="K255:K257" si="202">Q59+M52+I52+E52</f>
        <v>4.4462600000000005</v>
      </c>
      <c r="L255">
        <f>3*0.05*(1-0.05)*(1-0.05)*G66+3*0.05*0.05*(1-0.05)*J66+0.05*0.05*0.05*N66+(1-3*0.05*(1-0.05)*(1-0.05)-3*0.05*0.05*(1-0.05)-0.05*0.05*0.05)*B66</f>
        <v>4.8151542499999994E-4</v>
      </c>
      <c r="M255">
        <f>Q66+M66+I66+E66</f>
        <v>6.2795889999999996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03">3*0.1*(1-0.1)*(1-0.1)*G59+3*0.1*0.1*(1-0.1)*K59+0.1*0.1*0.1*O52+(1-3*0.1*(1-0.1)*(1-0.1)-3*0.1*0.1*(1-0.1)-0.1*0.1*0.1)*C59</f>
        <v>2.6000000000000005E-6</v>
      </c>
      <c r="S255">
        <f t="shared" ref="S255:S257" si="204">3*0.1*(1-0.1)*(1-0.1)*H59+3*0.1*0.1*(1-0.1)*L59+0.1*0.1*0.1*P52+(1-3*0.1*(1-0.1)*(1-0.1)-3*0.1*0.1*(1-0.1)-0.1*0.1*0.1)*D59</f>
        <v>2.6105E-3</v>
      </c>
      <c r="U255">
        <f t="shared" ref="U255:U257" si="205">3*0.1*(1-0.1)*(1-0.1)*G52+3*0.1*0.1*(1-0.1)*K52+0.1*0.1*0.1*O59+(1-3*0.1*(1-0.1)*(1-0.1)-3*0.1*0.1*(1-0.1)-0.1*0.1*0.1)*C52</f>
        <v>2.6000000000000005E-6</v>
      </c>
      <c r="V255">
        <f t="shared" ref="V255:V257" si="206">3*0.1*(1-0.1)*(1-0.1)*H52+3*0.1*0.1*(1-0.1)*L52+0.1*0.1*0.1*P59+(1-3*0.1*(1-0.1)*(1-0.1)-3*0.1*0.1*(1-0.1)-0.1*0.1*0.1)*D52</f>
        <v>2.6105E-3</v>
      </c>
      <c r="X255">
        <f>3*0.1*(1-0.1)*(1-0.1)*G66+3*0.1*0.1*(1-0.1)*J66+0.1*0.1*0.1*N66+(1-3*0.1*(1-0.1)*(1-0.1)-3*0.1*0.1*(1-0.1)-0.1*0.1*0.1)*B66</f>
        <v>4.9527739999999994E-4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197"/>
        <v>4.5000000000000009E-7</v>
      </c>
      <c r="G256">
        <f t="shared" si="198"/>
        <v>1.3007499999999998E-3</v>
      </c>
      <c r="H256">
        <f t="shared" si="199"/>
        <v>4.1924679999999999</v>
      </c>
      <c r="I256">
        <f t="shared" si="200"/>
        <v>4.875000000000001E-7</v>
      </c>
      <c r="J256">
        <f t="shared" si="201"/>
        <v>1.3007249999999998E-3</v>
      </c>
      <c r="K256">
        <f t="shared" si="202"/>
        <v>4.2824740000000006</v>
      </c>
      <c r="N256" s="72"/>
      <c r="O256" s="70"/>
      <c r="P256" s="66"/>
      <c r="Q256" t="s">
        <v>38</v>
      </c>
      <c r="R256">
        <f t="shared" si="203"/>
        <v>3.6000000000000007E-6</v>
      </c>
      <c r="S256">
        <f t="shared" si="204"/>
        <v>1.3059999999999999E-3</v>
      </c>
      <c r="U256">
        <f t="shared" si="205"/>
        <v>3.9000000000000008E-6</v>
      </c>
      <c r="V256">
        <f t="shared" si="206"/>
        <v>1.3057999999999998E-3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197"/>
        <v>4.3031875000000005E-6</v>
      </c>
      <c r="G257">
        <f t="shared" si="198"/>
        <v>8.5579691249999985E-4</v>
      </c>
      <c r="H257">
        <f t="shared" si="199"/>
        <v>4.1803020000000002</v>
      </c>
      <c r="I257">
        <f t="shared" si="200"/>
        <v>6.1250000000000017E-7</v>
      </c>
      <c r="J257">
        <f t="shared" si="201"/>
        <v>8.5574691249999993E-4</v>
      </c>
      <c r="K257">
        <f t="shared" si="202"/>
        <v>4.4003860000000001</v>
      </c>
      <c r="N257" s="72"/>
      <c r="O257" s="70"/>
      <c r="P257" s="66"/>
      <c r="Q257" t="s">
        <v>39</v>
      </c>
      <c r="R257">
        <f t="shared" si="203"/>
        <v>1.5081500000000005E-5</v>
      </c>
      <c r="S257">
        <f t="shared" si="204"/>
        <v>8.6459230000000007E-4</v>
      </c>
      <c r="U257">
        <f t="shared" si="205"/>
        <v>4.9000000000000014E-6</v>
      </c>
      <c r="V257">
        <f t="shared" si="206"/>
        <v>8.6419230000000006E-4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07">3*0.2*(1-0.2)*(1-0.2)*G59+3*0.2*0.2*(1-0.2)*K59+0.2*0.2*0.2*O52+(1-3*0.2*(1-0.2)*(1-0.2)-3*0.2*0.2*(1-0.2)-0.2*0.2*0.2)*C59</f>
        <v>2.0800000000000004E-5</v>
      </c>
      <c r="G261">
        <f t="shared" ref="G261:G263" si="208">3*0.2*(1-0.2)*(1-0.2)*H59+3*0.2*0.2*(1-0.2)*L59+0.2*0.2*0.2*P52+(1-3*0.2*(1-0.2)*(1-0.2)-3*0.2*0.2*(1-0.2)-0.2*0.2*0.2)*D59</f>
        <v>2.6839999999999998E-3</v>
      </c>
      <c r="I261">
        <f t="shared" ref="I261:I263" si="209">3*0.2*(1-0.2)*(1-0.2)*G52+3*0.2*0.2*(1-0.2)*K52+0.2*0.2*0.2*O59+(1-3*0.2*(1-0.2)*(1-0.2)-3*0.2*0.2*(1-0.2)-0.2*0.2*0.2)*C52</f>
        <v>2.0800000000000004E-5</v>
      </c>
      <c r="J261">
        <f t="shared" ref="J261:J263" si="210">3*0.2*(1-0.2)*(1-0.2)*H52+3*0.2*0.2*(1-0.2)*L52+0.2*0.2*0.2*P59+(1-3*0.2*(1-0.2)*(1-0.2)-3*0.2*0.2*(1-0.2)-0.2*0.2*0.2)*D52</f>
        <v>2.6839999999999998E-3</v>
      </c>
      <c r="L261">
        <f>3*0.2*(1-0.2)*(1-0.2)*G66+3*0.2*0.2*(1-0.2)*J66+0.2*0.2*0.2*N66+(1-3*0.2*(1-0.2)*(1-0.2)-3*0.2*0.2*(1-0.2)-0.2*0.2*0.2)*B66</f>
        <v>5.4883519999999997E-4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11">3*0.3*(1-0.3)*(1-0.3)*G59+3*0.3*0.3*(1-0.3)*K59+0.3*0.3*0.3*O52+(1-3*0.3*(1-0.3)*(1-0.3)-3*0.3*0.3*(1-0.3)-0.3*0.3*0.3)*C59</f>
        <v>7.0199999999999999E-5</v>
      </c>
      <c r="S261">
        <f t="shared" ref="S261:S263" si="212">3*0.3*(1-0.3)*(1-0.3)*H59+3*0.3*0.3*(1-0.3)*L59+0.3*0.3*0.3*P52+(1-3*0.3*(1-0.3)*(1-0.3)-3*0.3*0.3*(1-0.3)-0.3*0.3*0.3)*D59</f>
        <v>2.8834999999999998E-3</v>
      </c>
      <c r="U261">
        <f t="shared" ref="U261:U263" si="213">3*0.3*(1-0.3)*(1-0.3)*G52+3*0.3*0.3*(1-0.3)*K52+0.3*0.3*0.3*O59+(1-3*0.3*(1-0.3)*(1-0.3)-3*0.3*0.3*(1-0.3)-0.3*0.3*0.3)*C52</f>
        <v>7.0199999999999999E-5</v>
      </c>
      <c r="V261">
        <f t="shared" ref="V261:V263" si="214">3*0.3*(1-0.3)*(1-0.3)*H52+3*0.3*0.3*(1-0.3)*L52+0.3*0.3*0.3*P59+(1-3*0.3*(1-0.3)*(1-0.3)-3*0.3*0.3*(1-0.3)-0.3*0.3*0.3)*D52</f>
        <v>2.8834999999999998E-3</v>
      </c>
      <c r="X261">
        <f>3*0.3*(1-0.3)*(1-0.3)*G66+3*0.3*0.3*(1-0.3)*J66+0.3*0.3*0.3*N66+(1-3*0.3*(1-0.3)*(1-0.3)-3*0.3*0.3*(1-0.3)-0.3*0.3*0.3)*B66</f>
        <v>6.6176180000000002E-4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07"/>
        <v>2.8800000000000005E-5</v>
      </c>
      <c r="G262">
        <f t="shared" si="208"/>
        <v>1.3479999999999998E-3</v>
      </c>
      <c r="I262">
        <f t="shared" si="209"/>
        <v>3.1200000000000006E-5</v>
      </c>
      <c r="J262">
        <f t="shared" si="210"/>
        <v>1.3463999999999998E-3</v>
      </c>
      <c r="N262" s="72"/>
      <c r="O262" s="70"/>
      <c r="P262" s="66"/>
      <c r="Q262" t="s">
        <v>38</v>
      </c>
      <c r="R262">
        <f t="shared" si="211"/>
        <v>9.7199999999999991E-5</v>
      </c>
      <c r="S262">
        <f t="shared" si="212"/>
        <v>1.462E-3</v>
      </c>
      <c r="U262">
        <f t="shared" si="213"/>
        <v>1.053E-4</v>
      </c>
      <c r="V262">
        <f t="shared" si="214"/>
        <v>1.4566E-3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07"/>
        <v>6.7936000000000022E-5</v>
      </c>
      <c r="G263">
        <f t="shared" si="208"/>
        <v>9.0992639999999984E-4</v>
      </c>
      <c r="I263">
        <f t="shared" si="209"/>
        <v>3.9200000000000011E-5</v>
      </c>
      <c r="J263">
        <f t="shared" si="210"/>
        <v>9.0672639999999998E-4</v>
      </c>
      <c r="N263" s="72"/>
      <c r="O263" s="70"/>
      <c r="P263" s="66"/>
      <c r="Q263" t="s">
        <v>39</v>
      </c>
      <c r="R263">
        <f t="shared" si="211"/>
        <v>1.8230849999999998E-4</v>
      </c>
      <c r="S263">
        <f t="shared" si="212"/>
        <v>1.0199981000000001E-3</v>
      </c>
      <c r="U263">
        <f t="shared" si="213"/>
        <v>1.3229999999999999E-4</v>
      </c>
      <c r="V263">
        <f t="shared" si="214"/>
        <v>1.0091981E-3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3"/>
  <sheetViews>
    <sheetView topLeftCell="A6" zoomScale="55" zoomScaleNormal="55" workbookViewId="0">
      <selection activeCell="G88" sqref="G8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10.6640625"/>
    <col min="29" max="29" width="16.77734375" customWidth="1"/>
    <col min="30" max="30" width="11.77734375"/>
    <col min="31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4"/>
      <c r="AG7" s="4"/>
      <c r="AH7" s="4"/>
      <c r="AI7" s="4"/>
    </row>
    <row r="8" spans="1:35" x14ac:dyDescent="0.25">
      <c r="B8" s="74" t="s">
        <v>8</v>
      </c>
      <c r="C8" s="74"/>
      <c r="D8" s="74"/>
      <c r="E8" s="74"/>
      <c r="F8" s="74" t="s">
        <v>9</v>
      </c>
      <c r="G8" s="74"/>
      <c r="H8" s="74"/>
      <c r="I8" s="74"/>
      <c r="J8" s="74" t="s">
        <v>10</v>
      </c>
      <c r="K8" s="74"/>
      <c r="L8" s="74"/>
      <c r="M8" s="74"/>
      <c r="N8" s="76" t="s">
        <v>11</v>
      </c>
      <c r="O8" s="76"/>
      <c r="P8" s="76"/>
      <c r="Q8" s="76"/>
      <c r="T8" s="74" t="s">
        <v>8</v>
      </c>
      <c r="U8" s="74"/>
      <c r="V8" s="74"/>
      <c r="W8" s="74"/>
      <c r="X8" s="74" t="s">
        <v>9</v>
      </c>
      <c r="Y8" s="74"/>
      <c r="Z8" s="74"/>
      <c r="AA8" s="74"/>
      <c r="AB8" s="74" t="s">
        <v>10</v>
      </c>
      <c r="AC8" s="74"/>
      <c r="AD8" s="74"/>
      <c r="AE8" s="74"/>
      <c r="AF8" s="76" t="s">
        <v>11</v>
      </c>
      <c r="AG8" s="76"/>
      <c r="AH8" s="76"/>
      <c r="AI8" s="76"/>
    </row>
    <row r="9" spans="1:35" x14ac:dyDescent="0.25">
      <c r="A9" s="67" t="s">
        <v>12</v>
      </c>
      <c r="B9" s="74" t="s">
        <v>28</v>
      </c>
      <c r="C9" s="74"/>
      <c r="D9" s="74"/>
      <c r="E9" s="74"/>
      <c r="F9" s="74" t="s">
        <v>29</v>
      </c>
      <c r="G9" s="74"/>
      <c r="H9" s="74"/>
      <c r="I9" s="74"/>
      <c r="J9" s="74" t="s">
        <v>30</v>
      </c>
      <c r="K9" s="74"/>
      <c r="L9" s="74"/>
      <c r="M9" s="74"/>
      <c r="N9" s="76" t="s">
        <v>16</v>
      </c>
      <c r="O9" s="76"/>
      <c r="P9" s="76"/>
      <c r="Q9" s="76"/>
      <c r="S9" s="67" t="s">
        <v>12</v>
      </c>
      <c r="T9" s="74" t="s">
        <v>28</v>
      </c>
      <c r="U9" s="74"/>
      <c r="V9" s="74"/>
      <c r="W9" s="74"/>
      <c r="X9" s="74" t="s">
        <v>29</v>
      </c>
      <c r="Y9" s="74"/>
      <c r="Z9" s="74"/>
      <c r="AA9" s="74"/>
      <c r="AB9" s="74" t="s">
        <v>30</v>
      </c>
      <c r="AC9" s="74"/>
      <c r="AD9" s="74"/>
      <c r="AE9" s="74"/>
      <c r="AF9" s="76" t="s">
        <v>16</v>
      </c>
      <c r="AG9" s="76"/>
      <c r="AH9" s="76"/>
      <c r="AI9" s="76"/>
    </row>
    <row r="10" spans="1:35" x14ac:dyDescent="0.25">
      <c r="A10" s="67"/>
      <c r="C10" t="s">
        <v>17</v>
      </c>
      <c r="D10" t="s">
        <v>18</v>
      </c>
      <c r="E10" t="s">
        <v>19</v>
      </c>
      <c r="G10" t="s">
        <v>17</v>
      </c>
      <c r="H10" t="s">
        <v>18</v>
      </c>
      <c r="I10" t="s">
        <v>19</v>
      </c>
      <c r="K10" t="s">
        <v>17</v>
      </c>
      <c r="L10" t="s">
        <v>18</v>
      </c>
      <c r="M10" t="s">
        <v>19</v>
      </c>
      <c r="N10" s="4"/>
      <c r="O10" s="4" t="s">
        <v>17</v>
      </c>
      <c r="P10" s="4" t="s">
        <v>18</v>
      </c>
      <c r="Q10" s="4" t="s">
        <v>19</v>
      </c>
      <c r="S10" s="67"/>
      <c r="U10" t="s">
        <v>17</v>
      </c>
      <c r="V10" t="s">
        <v>18</v>
      </c>
      <c r="W10" t="s">
        <v>19</v>
      </c>
      <c r="Y10" t="s">
        <v>17</v>
      </c>
      <c r="Z10" t="s">
        <v>18</v>
      </c>
      <c r="AA10" t="s">
        <v>19</v>
      </c>
      <c r="AC10" t="s">
        <v>17</v>
      </c>
      <c r="AD10" t="s">
        <v>18</v>
      </c>
      <c r="AE10" t="s">
        <v>19</v>
      </c>
      <c r="AF10" s="4"/>
      <c r="AG10" s="4" t="s">
        <v>17</v>
      </c>
      <c r="AH10" s="4" t="s">
        <v>18</v>
      </c>
      <c r="AI10" s="4" t="s">
        <v>19</v>
      </c>
    </row>
    <row r="11" spans="1:35" x14ac:dyDescent="0.25">
      <c r="A11" s="67"/>
      <c r="B11" t="s">
        <v>20</v>
      </c>
      <c r="C11" s="3">
        <v>0</v>
      </c>
      <c r="D11" s="3">
        <v>2.5999999999999999E-3</v>
      </c>
      <c r="E11" s="3">
        <v>1.0289820000000001</v>
      </c>
      <c r="F11" t="s">
        <v>20</v>
      </c>
      <c r="G11" s="3">
        <v>0</v>
      </c>
      <c r="H11" s="3">
        <v>2.5999999999999999E-3</v>
      </c>
      <c r="I11" s="3">
        <v>1.0299609999999999</v>
      </c>
      <c r="J11" t="s">
        <v>20</v>
      </c>
      <c r="K11" s="3">
        <v>0</v>
      </c>
      <c r="L11" s="3">
        <v>2.5999999999999999E-3</v>
      </c>
      <c r="M11" s="3">
        <v>1.0181690000000001</v>
      </c>
      <c r="N11" s="4" t="s">
        <v>20</v>
      </c>
      <c r="O11" s="4">
        <v>2.5999999999999999E-3</v>
      </c>
      <c r="P11" s="4">
        <v>1.3100000000000001E-2</v>
      </c>
      <c r="Q11" s="4">
        <v>0.87568800000000002</v>
      </c>
      <c r="S11" s="67"/>
      <c r="T11" t="s">
        <v>20</v>
      </c>
      <c r="U11" s="3">
        <v>0</v>
      </c>
      <c r="V11" s="3">
        <v>2.5999999999999999E-3</v>
      </c>
      <c r="W11" s="3">
        <v>1.021252</v>
      </c>
      <c r="X11" t="s">
        <v>20</v>
      </c>
      <c r="Y11" s="3">
        <v>0</v>
      </c>
      <c r="Z11" s="3">
        <v>2.5999999999999999E-3</v>
      </c>
      <c r="AA11" s="3">
        <v>1.035933</v>
      </c>
      <c r="AB11" t="s">
        <v>20</v>
      </c>
      <c r="AC11" s="3">
        <v>0</v>
      </c>
      <c r="AD11" s="3">
        <v>2.5999999999999999E-3</v>
      </c>
      <c r="AE11" s="3">
        <v>1.013042</v>
      </c>
      <c r="AF11" s="4" t="s">
        <v>20</v>
      </c>
      <c r="AG11" s="4">
        <v>2.5999999999999999E-3</v>
      </c>
      <c r="AH11" s="4">
        <v>1.3100000000000001E-2</v>
      </c>
      <c r="AI11" s="4">
        <v>0.87940099999999999</v>
      </c>
    </row>
    <row r="12" spans="1:35" x14ac:dyDescent="0.25">
      <c r="A12" s="67"/>
      <c r="B12" t="s">
        <v>21</v>
      </c>
      <c r="C12" s="3">
        <v>0</v>
      </c>
      <c r="D12" s="3">
        <v>1.579E-5</v>
      </c>
      <c r="E12" s="3">
        <v>1.0370520000000001</v>
      </c>
      <c r="F12" t="s">
        <v>21</v>
      </c>
      <c r="G12" s="3">
        <v>0</v>
      </c>
      <c r="H12" s="3">
        <v>1.579E-5</v>
      </c>
      <c r="I12" s="3">
        <v>1.0749379999999999</v>
      </c>
      <c r="J12" t="s">
        <v>21</v>
      </c>
      <c r="K12" s="3">
        <v>0</v>
      </c>
      <c r="L12" s="3">
        <v>1.579E-5</v>
      </c>
      <c r="M12" s="3">
        <v>1.048546</v>
      </c>
      <c r="N12" s="4" t="s">
        <v>21</v>
      </c>
      <c r="O12" s="4">
        <v>1.29E-2</v>
      </c>
      <c r="P12" s="4">
        <v>1.2999999999999999E-2</v>
      </c>
      <c r="Q12" s="4">
        <v>0.90649800000000003</v>
      </c>
      <c r="S12" s="67"/>
      <c r="T12" t="s">
        <v>21</v>
      </c>
      <c r="U12" s="3">
        <v>0</v>
      </c>
      <c r="V12" s="3">
        <v>6.4850000000000004E-5</v>
      </c>
      <c r="W12" s="3">
        <v>1.0358639999999999</v>
      </c>
      <c r="X12" t="s">
        <v>21</v>
      </c>
      <c r="Y12" s="3">
        <v>0</v>
      </c>
      <c r="Z12" s="3">
        <v>6.4850000000000004E-5</v>
      </c>
      <c r="AA12" s="3">
        <v>1.040257</v>
      </c>
      <c r="AB12" t="s">
        <v>21</v>
      </c>
      <c r="AC12" s="3">
        <v>0</v>
      </c>
      <c r="AD12" s="3">
        <v>6.4850000000000004E-5</v>
      </c>
      <c r="AE12" s="3">
        <v>1.032745</v>
      </c>
      <c r="AF12" s="4" t="s">
        <v>21</v>
      </c>
      <c r="AG12" s="4">
        <v>1.23E-2</v>
      </c>
      <c r="AH12" s="4">
        <v>1.2800000000000001E-2</v>
      </c>
      <c r="AI12" s="4">
        <v>0.91202799999999995</v>
      </c>
    </row>
    <row r="13" spans="1:35" x14ac:dyDescent="0.25">
      <c r="A13" s="67"/>
      <c r="B13" t="s">
        <v>22</v>
      </c>
      <c r="C13" s="3">
        <v>0</v>
      </c>
      <c r="D13" s="3">
        <v>1.9219999999999999E-7</v>
      </c>
      <c r="E13" s="3">
        <v>1.0522089999999999</v>
      </c>
      <c r="F13" t="s">
        <v>22</v>
      </c>
      <c r="G13" s="3">
        <v>0</v>
      </c>
      <c r="H13" s="3">
        <v>2.8319999999999999E-7</v>
      </c>
      <c r="I13" s="3">
        <v>1.0651619999999999</v>
      </c>
      <c r="J13" t="s">
        <v>22</v>
      </c>
      <c r="K13" s="3">
        <v>0</v>
      </c>
      <c r="L13" s="3">
        <v>4.087E-7</v>
      </c>
      <c r="M13" s="3">
        <v>1.052289</v>
      </c>
      <c r="N13" s="4" t="s">
        <v>22</v>
      </c>
      <c r="O13" s="4">
        <v>1.29E-2</v>
      </c>
      <c r="P13" s="4">
        <v>1.29E-2</v>
      </c>
      <c r="Q13" s="4">
        <v>0.91664999999999996</v>
      </c>
      <c r="S13" s="67"/>
      <c r="T13" t="s">
        <v>22</v>
      </c>
      <c r="U13" s="3">
        <v>0</v>
      </c>
      <c r="V13" s="3">
        <v>4.8799999999999999E-6</v>
      </c>
      <c r="W13" s="3">
        <v>1.0694429999999999</v>
      </c>
      <c r="X13" t="s">
        <v>22</v>
      </c>
      <c r="Y13" s="3">
        <v>0</v>
      </c>
      <c r="Z13" s="3">
        <v>4.8799999999999999E-6</v>
      </c>
      <c r="AA13" s="3">
        <v>1.0495270000000001</v>
      </c>
      <c r="AB13" t="s">
        <v>22</v>
      </c>
      <c r="AC13" s="3">
        <v>0</v>
      </c>
      <c r="AD13" s="3">
        <v>4.8799999999999999E-6</v>
      </c>
      <c r="AE13" s="3">
        <v>1.049509</v>
      </c>
      <c r="AF13" s="4" t="s">
        <v>22</v>
      </c>
      <c r="AG13" s="4">
        <v>1.23E-2</v>
      </c>
      <c r="AH13" s="4">
        <v>1.23E-2</v>
      </c>
      <c r="AI13" s="4">
        <v>0.93034899999999998</v>
      </c>
    </row>
    <row r="14" spans="1:35" x14ac:dyDescent="0.25">
      <c r="N14" s="4"/>
      <c r="O14" s="4"/>
      <c r="P14" s="4"/>
      <c r="Q14" s="4"/>
      <c r="AF14" s="4"/>
      <c r="AG14" s="4"/>
      <c r="AH14" s="4"/>
      <c r="AI14" s="4"/>
    </row>
    <row r="15" spans="1:35" x14ac:dyDescent="0.25">
      <c r="N15" s="4"/>
      <c r="O15" s="4"/>
      <c r="P15" s="4"/>
      <c r="Q15" s="4"/>
      <c r="AF15" s="4"/>
      <c r="AG15" s="4"/>
      <c r="AH15" s="4"/>
      <c r="AI15" s="4"/>
    </row>
    <row r="16" spans="1:35" x14ac:dyDescent="0.25">
      <c r="A16" s="68" t="s">
        <v>23</v>
      </c>
      <c r="B16" s="74" t="s">
        <v>28</v>
      </c>
      <c r="C16" s="74"/>
      <c r="D16" s="74"/>
      <c r="E16" s="74"/>
      <c r="F16" s="74" t="s">
        <v>29</v>
      </c>
      <c r="G16" s="74"/>
      <c r="H16" s="74"/>
      <c r="I16" s="74"/>
      <c r="J16" s="74" t="s">
        <v>30</v>
      </c>
      <c r="K16" s="74"/>
      <c r="L16" s="74"/>
      <c r="M16" s="74"/>
      <c r="N16" s="76" t="s">
        <v>16</v>
      </c>
      <c r="O16" s="76"/>
      <c r="P16" s="76"/>
      <c r="Q16" s="76"/>
      <c r="S16" s="68" t="s">
        <v>23</v>
      </c>
      <c r="T16" s="74" t="s">
        <v>28</v>
      </c>
      <c r="U16" s="74"/>
      <c r="V16" s="74"/>
      <c r="W16" s="74"/>
      <c r="X16" s="74" t="s">
        <v>29</v>
      </c>
      <c r="Y16" s="74"/>
      <c r="Z16" s="74"/>
      <c r="AA16" s="74"/>
      <c r="AB16" s="74" t="s">
        <v>30</v>
      </c>
      <c r="AC16" s="74"/>
      <c r="AD16" s="74"/>
      <c r="AE16" s="74"/>
      <c r="AF16" s="76" t="s">
        <v>16</v>
      </c>
      <c r="AG16" s="76"/>
      <c r="AH16" s="76"/>
      <c r="AI16" s="76"/>
    </row>
    <row r="17" spans="1:35" x14ac:dyDescent="0.25">
      <c r="A17" s="68"/>
      <c r="C17" t="s">
        <v>17</v>
      </c>
      <c r="D17" t="s">
        <v>18</v>
      </c>
      <c r="E17" t="s">
        <v>19</v>
      </c>
      <c r="G17" t="s">
        <v>17</v>
      </c>
      <c r="H17" t="s">
        <v>18</v>
      </c>
      <c r="I17" t="s">
        <v>19</v>
      </c>
      <c r="K17" t="s">
        <v>17</v>
      </c>
      <c r="L17" t="s">
        <v>18</v>
      </c>
      <c r="M17" t="s">
        <v>19</v>
      </c>
      <c r="N17" s="4"/>
      <c r="O17" s="4" t="s">
        <v>17</v>
      </c>
      <c r="P17" s="4" t="s">
        <v>18</v>
      </c>
      <c r="Q17" s="4" t="s">
        <v>19</v>
      </c>
      <c r="S17" s="68"/>
      <c r="U17" t="s">
        <v>17</v>
      </c>
      <c r="V17" t="s">
        <v>18</v>
      </c>
      <c r="W17" t="s">
        <v>19</v>
      </c>
      <c r="Y17" t="s">
        <v>17</v>
      </c>
      <c r="Z17" t="s">
        <v>18</v>
      </c>
      <c r="AA17" t="s">
        <v>19</v>
      </c>
      <c r="AC17" t="s">
        <v>17</v>
      </c>
      <c r="AD17" t="s">
        <v>18</v>
      </c>
      <c r="AE17" t="s">
        <v>19</v>
      </c>
      <c r="AF17" s="4"/>
      <c r="AG17" s="4" t="s">
        <v>17</v>
      </c>
      <c r="AH17" s="4" t="s">
        <v>18</v>
      </c>
      <c r="AI17" s="4" t="s">
        <v>19</v>
      </c>
    </row>
    <row r="18" spans="1:35" x14ac:dyDescent="0.25">
      <c r="A18" s="68"/>
      <c r="B18" t="s">
        <v>20</v>
      </c>
      <c r="C18" s="8">
        <v>0</v>
      </c>
      <c r="D18" s="8">
        <v>2.5999999999999999E-3</v>
      </c>
      <c r="E18" s="8">
        <v>1.006178</v>
      </c>
      <c r="F18" t="s">
        <v>20</v>
      </c>
      <c r="G18" s="8">
        <v>0</v>
      </c>
      <c r="H18" s="8">
        <v>2.5999999999999999E-3</v>
      </c>
      <c r="I18" s="8">
        <v>0.97648400000000002</v>
      </c>
      <c r="J18" t="s">
        <v>20</v>
      </c>
      <c r="K18" s="8">
        <v>0</v>
      </c>
      <c r="L18" s="8">
        <v>2.5999999999999999E-3</v>
      </c>
      <c r="M18" s="8">
        <v>0.98518499999999998</v>
      </c>
      <c r="N18" s="4" t="s">
        <v>20</v>
      </c>
      <c r="O18" s="4">
        <v>2.5999999999999999E-3</v>
      </c>
      <c r="P18" s="4">
        <v>1.3100000000000001E-2</v>
      </c>
      <c r="Q18" s="4">
        <v>0.84557199999999999</v>
      </c>
      <c r="S18" s="68"/>
      <c r="T18" t="s">
        <v>20</v>
      </c>
      <c r="U18" s="8">
        <v>0</v>
      </c>
      <c r="V18" s="8">
        <v>2.5999999999999999E-3</v>
      </c>
      <c r="W18" s="22">
        <v>0.98470299999999999</v>
      </c>
      <c r="X18" t="s">
        <v>20</v>
      </c>
      <c r="Y18" s="8">
        <v>0</v>
      </c>
      <c r="Z18" s="8">
        <v>2.5999999999999999E-3</v>
      </c>
      <c r="AA18" s="22">
        <v>0.99773100000000003</v>
      </c>
      <c r="AB18" t="s">
        <v>20</v>
      </c>
      <c r="AC18" s="8">
        <v>0</v>
      </c>
      <c r="AD18" s="8">
        <v>2.5999999999999999E-3</v>
      </c>
      <c r="AE18" s="22">
        <v>0.97670900000000005</v>
      </c>
      <c r="AF18" s="4" t="s">
        <v>20</v>
      </c>
      <c r="AG18" s="4">
        <v>2.5999999999999999E-3</v>
      </c>
      <c r="AH18" s="4">
        <v>1.3100000000000001E-2</v>
      </c>
      <c r="AI18" s="4">
        <v>0.86358299999999999</v>
      </c>
    </row>
    <row r="19" spans="1:35" x14ac:dyDescent="0.25">
      <c r="A19" s="68"/>
      <c r="B19" t="s">
        <v>21</v>
      </c>
      <c r="C19" s="8">
        <v>0</v>
      </c>
      <c r="D19" s="8">
        <v>1.579E-5</v>
      </c>
      <c r="E19" s="8">
        <v>1.0207299999999999</v>
      </c>
      <c r="F19" t="s">
        <v>21</v>
      </c>
      <c r="G19" s="8">
        <v>0</v>
      </c>
      <c r="H19" s="8">
        <v>1.579E-5</v>
      </c>
      <c r="I19" s="8">
        <v>1.003228</v>
      </c>
      <c r="J19" t="s">
        <v>21</v>
      </c>
      <c r="K19" s="8">
        <v>0</v>
      </c>
      <c r="L19" s="8">
        <v>1.579E-5</v>
      </c>
      <c r="M19" s="8">
        <v>1.0017259999999999</v>
      </c>
      <c r="N19" s="4" t="s">
        <v>21</v>
      </c>
      <c r="O19" s="4">
        <v>1.29E-2</v>
      </c>
      <c r="P19" s="4">
        <v>1.2999999999999999E-2</v>
      </c>
      <c r="Q19" s="4">
        <v>0.86219900000000005</v>
      </c>
      <c r="S19" s="68"/>
      <c r="T19" t="s">
        <v>21</v>
      </c>
      <c r="U19" s="8">
        <v>0</v>
      </c>
      <c r="V19" s="8">
        <v>6.4850000000000004E-5</v>
      </c>
      <c r="W19" s="22">
        <v>0.99461299999999997</v>
      </c>
      <c r="X19" t="s">
        <v>21</v>
      </c>
      <c r="Y19" s="8">
        <v>0</v>
      </c>
      <c r="Z19" s="8">
        <v>6.4850000000000004E-5</v>
      </c>
      <c r="AA19" s="22">
        <v>0.99741000000000002</v>
      </c>
      <c r="AB19" t="s">
        <v>21</v>
      </c>
      <c r="AC19" s="8">
        <v>0</v>
      </c>
      <c r="AD19" s="8">
        <v>6.4850000000000004E-5</v>
      </c>
      <c r="AE19" s="22">
        <v>0.99714100000000006</v>
      </c>
      <c r="AF19" s="4" t="s">
        <v>21</v>
      </c>
      <c r="AG19" s="4">
        <v>1.23E-2</v>
      </c>
      <c r="AH19" s="4">
        <v>1.2800000000000001E-2</v>
      </c>
      <c r="AI19" s="4">
        <v>0.87743599999999999</v>
      </c>
    </row>
    <row r="20" spans="1:35" x14ac:dyDescent="0.25">
      <c r="A20" s="68"/>
      <c r="B20" t="s">
        <v>22</v>
      </c>
      <c r="C20" s="8">
        <v>0</v>
      </c>
      <c r="D20" s="8">
        <v>1.9219999999999999E-7</v>
      </c>
      <c r="E20" s="8">
        <v>1.0318940000000001</v>
      </c>
      <c r="F20" t="s">
        <v>22</v>
      </c>
      <c r="G20" s="8">
        <v>0</v>
      </c>
      <c r="H20" s="8">
        <v>1.9219999999999999E-7</v>
      </c>
      <c r="I20" s="8">
        <v>1.02993</v>
      </c>
      <c r="J20" t="s">
        <v>22</v>
      </c>
      <c r="K20" s="8">
        <v>0</v>
      </c>
      <c r="L20" s="8">
        <v>1.9219999999999999E-7</v>
      </c>
      <c r="M20" s="8">
        <v>1.0204899999999999</v>
      </c>
      <c r="N20" s="4" t="s">
        <v>22</v>
      </c>
      <c r="O20" s="4">
        <v>1.29E-2</v>
      </c>
      <c r="P20" s="4">
        <v>1.29E-2</v>
      </c>
      <c r="Q20" s="4">
        <v>0.94253100000000001</v>
      </c>
      <c r="S20" s="68"/>
      <c r="T20" t="s">
        <v>22</v>
      </c>
      <c r="U20" s="8">
        <v>0</v>
      </c>
      <c r="V20" s="8">
        <v>4.8799999999999999E-6</v>
      </c>
      <c r="W20" s="22">
        <v>1.0492669999999999</v>
      </c>
      <c r="X20" t="s">
        <v>22</v>
      </c>
      <c r="Y20" s="8">
        <v>0</v>
      </c>
      <c r="Z20" s="8">
        <v>4.8799999999999999E-6</v>
      </c>
      <c r="AA20" s="22">
        <v>1.0302819999999999</v>
      </c>
      <c r="AB20" t="s">
        <v>22</v>
      </c>
      <c r="AC20" s="8">
        <v>0</v>
      </c>
      <c r="AD20" s="8">
        <v>4.8799999999999999E-6</v>
      </c>
      <c r="AE20" s="22">
        <v>1.024932</v>
      </c>
      <c r="AF20" s="4" t="s">
        <v>22</v>
      </c>
      <c r="AG20" s="4">
        <v>1.23E-2</v>
      </c>
      <c r="AH20" s="4">
        <v>1.23E-2</v>
      </c>
      <c r="AI20" s="4">
        <v>0.93376499999999996</v>
      </c>
    </row>
    <row r="21" spans="1:35" x14ac:dyDescent="0.25">
      <c r="N21" s="4"/>
      <c r="O21" s="4"/>
      <c r="P21" s="4"/>
      <c r="Q21" s="4"/>
      <c r="AF21" s="4"/>
      <c r="AG21" s="4"/>
      <c r="AH21" s="4"/>
      <c r="AI21" s="4"/>
    </row>
    <row r="22" spans="1:35" x14ac:dyDescent="0.25">
      <c r="N22" s="4"/>
      <c r="O22" s="4"/>
      <c r="P22" s="4"/>
      <c r="Q22" s="4"/>
      <c r="AF22" s="4"/>
      <c r="AG22" s="4"/>
      <c r="AH22" s="4"/>
      <c r="AI22" s="4"/>
    </row>
    <row r="23" spans="1:35" x14ac:dyDescent="0.25">
      <c r="A23" s="69" t="s">
        <v>24</v>
      </c>
      <c r="B23" s="74" t="s">
        <v>28</v>
      </c>
      <c r="C23" s="74"/>
      <c r="D23" s="74"/>
      <c r="E23" s="74"/>
      <c r="F23" s="74" t="s">
        <v>29</v>
      </c>
      <c r="G23" s="74"/>
      <c r="H23" s="74"/>
      <c r="I23" s="74"/>
      <c r="J23" s="74" t="s">
        <v>30</v>
      </c>
      <c r="K23" s="74"/>
      <c r="L23" s="74"/>
      <c r="M23" s="74"/>
      <c r="N23" s="76" t="s">
        <v>16</v>
      </c>
      <c r="O23" s="76"/>
      <c r="P23" s="76"/>
      <c r="Q23" s="76"/>
      <c r="S23" s="69" t="s">
        <v>24</v>
      </c>
      <c r="T23" s="74" t="s">
        <v>28</v>
      </c>
      <c r="U23" s="74"/>
      <c r="V23" s="74"/>
      <c r="W23" s="74"/>
      <c r="X23" s="74" t="s">
        <v>29</v>
      </c>
      <c r="Y23" s="74"/>
      <c r="Z23" s="74"/>
      <c r="AA23" s="74"/>
      <c r="AB23" s="74" t="s">
        <v>30</v>
      </c>
      <c r="AC23" s="74"/>
      <c r="AD23" s="74"/>
      <c r="AE23" s="74"/>
      <c r="AF23" s="76" t="s">
        <v>16</v>
      </c>
      <c r="AG23" s="76"/>
      <c r="AH23" s="76"/>
      <c r="AI23" s="76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4" t="s">
        <v>25</v>
      </c>
      <c r="G24" s="74"/>
      <c r="H24" s="74"/>
      <c r="I24" t="s">
        <v>19</v>
      </c>
      <c r="J24" s="74" t="s">
        <v>25</v>
      </c>
      <c r="K24" s="74"/>
      <c r="L24" s="74"/>
      <c r="M24" t="s">
        <v>19</v>
      </c>
      <c r="N24" s="76" t="s">
        <v>25</v>
      </c>
      <c r="O24" s="76"/>
      <c r="P24" s="76"/>
      <c r="Q24" s="4" t="s">
        <v>19</v>
      </c>
      <c r="S24" s="69"/>
      <c r="T24" s="74" t="s">
        <v>25</v>
      </c>
      <c r="U24" s="74"/>
      <c r="V24" s="74"/>
      <c r="W24" t="s">
        <v>19</v>
      </c>
      <c r="X24" s="74" t="s">
        <v>25</v>
      </c>
      <c r="Y24" s="74"/>
      <c r="Z24" s="74"/>
      <c r="AA24" t="s">
        <v>19</v>
      </c>
      <c r="AB24" s="74" t="s">
        <v>25</v>
      </c>
      <c r="AC24" s="74"/>
      <c r="AD24" s="74"/>
      <c r="AE24" t="s">
        <v>19</v>
      </c>
      <c r="AF24" s="76" t="s">
        <v>25</v>
      </c>
      <c r="AG24" s="76"/>
      <c r="AH24" s="76"/>
      <c r="AI24" s="4" t="s">
        <v>19</v>
      </c>
    </row>
    <row r="25" spans="1:35" x14ac:dyDescent="0.25">
      <c r="A25" s="69"/>
      <c r="B25" s="74">
        <v>0</v>
      </c>
      <c r="C25" s="74"/>
      <c r="D25" s="74"/>
      <c r="E25" s="6">
        <v>1.768716</v>
      </c>
      <c r="F25" s="74">
        <v>0</v>
      </c>
      <c r="G25" s="74"/>
      <c r="H25" s="74"/>
      <c r="I25" s="6">
        <v>1.935362</v>
      </c>
      <c r="J25" s="74">
        <v>0</v>
      </c>
      <c r="K25" s="74"/>
      <c r="L25" s="74"/>
      <c r="M25" s="6">
        <v>1.904075</v>
      </c>
      <c r="N25" s="76">
        <v>1.29E-2</v>
      </c>
      <c r="O25" s="76"/>
      <c r="P25" s="76"/>
      <c r="Q25" s="4">
        <v>1.658369</v>
      </c>
      <c r="S25" s="69"/>
      <c r="T25" s="5">
        <v>0</v>
      </c>
      <c r="U25" s="5"/>
      <c r="V25" s="5"/>
      <c r="W25" s="9">
        <v>1.8809769999999999</v>
      </c>
      <c r="X25" s="5">
        <v>1.01E-2</v>
      </c>
      <c r="Y25" s="5"/>
      <c r="Z25" s="5"/>
      <c r="AA25" s="9">
        <v>1.895275</v>
      </c>
      <c r="AB25" s="5">
        <v>9.9999999999999995E-8</v>
      </c>
      <c r="AC25" s="5"/>
      <c r="AD25" s="5"/>
      <c r="AE25" s="9">
        <v>1.909286</v>
      </c>
      <c r="AF25" s="10">
        <v>1.23E-2</v>
      </c>
      <c r="AG25" s="10"/>
      <c r="AH25" s="10"/>
      <c r="AI25" s="4">
        <v>1.6517269999999999</v>
      </c>
    </row>
    <row r="26" spans="1:35" x14ac:dyDescent="0.25">
      <c r="N26" s="4"/>
      <c r="O26" s="4"/>
      <c r="P26" s="4"/>
      <c r="Q26" s="4"/>
      <c r="AF26" s="4"/>
      <c r="AG26" s="4"/>
      <c r="AH26" s="4"/>
      <c r="AI26" s="4"/>
    </row>
    <row r="27" spans="1:3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1"/>
      <c r="O27" s="11"/>
      <c r="P27" s="11"/>
      <c r="Q27" s="11"/>
      <c r="R27" s="7"/>
      <c r="S27" s="7"/>
      <c r="T27" s="7"/>
      <c r="AF27" s="4"/>
      <c r="AG27" s="4"/>
      <c r="AH27" s="4"/>
      <c r="AI27" s="4"/>
    </row>
    <row r="28" spans="1:35" x14ac:dyDescent="0.25">
      <c r="A28" s="1" t="s">
        <v>26</v>
      </c>
      <c r="N28" s="4"/>
      <c r="O28" s="4"/>
      <c r="P28" s="4"/>
      <c r="Q28" s="4"/>
      <c r="S28" s="1" t="s">
        <v>27</v>
      </c>
      <c r="AF28" s="4"/>
      <c r="AG28" s="4"/>
      <c r="AH28" s="4"/>
      <c r="AI28" s="4"/>
    </row>
    <row r="29" spans="1:35" x14ac:dyDescent="0.25">
      <c r="B29" s="74" t="s">
        <v>8</v>
      </c>
      <c r="C29" s="74"/>
      <c r="D29" s="74"/>
      <c r="E29" s="74"/>
      <c r="F29" s="74" t="s">
        <v>9</v>
      </c>
      <c r="G29" s="74"/>
      <c r="H29" s="74"/>
      <c r="I29" s="74"/>
      <c r="J29" s="74" t="s">
        <v>10</v>
      </c>
      <c r="K29" s="74"/>
      <c r="L29" s="74"/>
      <c r="M29" s="74"/>
      <c r="N29" s="76" t="s">
        <v>11</v>
      </c>
      <c r="O29" s="76"/>
      <c r="P29" s="76"/>
      <c r="Q29" s="76"/>
      <c r="T29" s="74" t="s">
        <v>8</v>
      </c>
      <c r="U29" s="74"/>
      <c r="V29" s="74"/>
      <c r="W29" s="74"/>
      <c r="X29" s="74" t="s">
        <v>9</v>
      </c>
      <c r="Y29" s="74"/>
      <c r="Z29" s="74"/>
      <c r="AA29" s="74"/>
      <c r="AB29" s="74" t="s">
        <v>10</v>
      </c>
      <c r="AC29" s="74"/>
      <c r="AD29" s="74"/>
      <c r="AE29" s="74"/>
      <c r="AF29" s="76" t="s">
        <v>11</v>
      </c>
      <c r="AG29" s="76"/>
      <c r="AH29" s="76"/>
      <c r="AI29" s="76"/>
    </row>
    <row r="30" spans="1:35" x14ac:dyDescent="0.25">
      <c r="A30" s="67" t="s">
        <v>12</v>
      </c>
      <c r="B30" s="74" t="s">
        <v>28</v>
      </c>
      <c r="C30" s="74"/>
      <c r="D30" s="74"/>
      <c r="E30" s="74"/>
      <c r="F30" s="74" t="s">
        <v>29</v>
      </c>
      <c r="G30" s="74"/>
      <c r="H30" s="74"/>
      <c r="I30" s="74"/>
      <c r="J30" s="74" t="s">
        <v>30</v>
      </c>
      <c r="K30" s="74"/>
      <c r="L30" s="74"/>
      <c r="M30" s="74"/>
      <c r="N30" s="76" t="s">
        <v>16</v>
      </c>
      <c r="O30" s="76"/>
      <c r="P30" s="76"/>
      <c r="Q30" s="76"/>
      <c r="S30" s="67" t="s">
        <v>12</v>
      </c>
      <c r="T30" s="74" t="s">
        <v>28</v>
      </c>
      <c r="U30" s="74"/>
      <c r="V30" s="74"/>
      <c r="W30" s="74"/>
      <c r="X30" s="74" t="s">
        <v>29</v>
      </c>
      <c r="Y30" s="74"/>
      <c r="Z30" s="74"/>
      <c r="AA30" s="74"/>
      <c r="AB30" s="74" t="s">
        <v>30</v>
      </c>
      <c r="AC30" s="74"/>
      <c r="AD30" s="74"/>
      <c r="AE30" s="74"/>
      <c r="AF30" s="76" t="s">
        <v>16</v>
      </c>
      <c r="AG30" s="76"/>
      <c r="AH30" s="76"/>
      <c r="AI30" s="76"/>
    </row>
    <row r="31" spans="1:35" x14ac:dyDescent="0.25">
      <c r="A31" s="67"/>
      <c r="C31" t="s">
        <v>17</v>
      </c>
      <c r="D31" t="s">
        <v>18</v>
      </c>
      <c r="E31" t="s">
        <v>19</v>
      </c>
      <c r="G31" t="s">
        <v>17</v>
      </c>
      <c r="H31" t="s">
        <v>18</v>
      </c>
      <c r="I31" t="s">
        <v>19</v>
      </c>
      <c r="K31" t="s">
        <v>17</v>
      </c>
      <c r="L31" t="s">
        <v>18</v>
      </c>
      <c r="M31" t="s">
        <v>19</v>
      </c>
      <c r="N31" s="4"/>
      <c r="O31" s="4" t="s">
        <v>17</v>
      </c>
      <c r="P31" s="4" t="s">
        <v>18</v>
      </c>
      <c r="Q31" s="4" t="s">
        <v>19</v>
      </c>
      <c r="S31" s="67"/>
      <c r="U31" t="s">
        <v>17</v>
      </c>
      <c r="V31" t="s">
        <v>18</v>
      </c>
      <c r="W31" t="s">
        <v>19</v>
      </c>
      <c r="Y31" t="s">
        <v>17</v>
      </c>
      <c r="Z31" t="s">
        <v>18</v>
      </c>
      <c r="AA31" t="s">
        <v>19</v>
      </c>
      <c r="AC31" t="s">
        <v>17</v>
      </c>
      <c r="AD31" t="s">
        <v>18</v>
      </c>
      <c r="AE31" t="s">
        <v>19</v>
      </c>
      <c r="AF31" s="4"/>
      <c r="AG31" s="4" t="s">
        <v>17</v>
      </c>
      <c r="AH31" s="4" t="s">
        <v>18</v>
      </c>
      <c r="AI31" s="4" t="s">
        <v>19</v>
      </c>
    </row>
    <row r="32" spans="1:35" x14ac:dyDescent="0.25">
      <c r="A32" s="67"/>
      <c r="B32" t="s">
        <v>20</v>
      </c>
      <c r="C32" s="3">
        <v>0</v>
      </c>
      <c r="D32" s="3">
        <v>2.5999999999999999E-3</v>
      </c>
      <c r="E32" s="3">
        <v>1.034699</v>
      </c>
      <c r="F32" t="s">
        <v>20</v>
      </c>
      <c r="G32" s="3">
        <v>0</v>
      </c>
      <c r="H32" s="3">
        <v>2.5999999999999999E-3</v>
      </c>
      <c r="I32" s="3">
        <v>0.98511700000000002</v>
      </c>
      <c r="J32" t="s">
        <v>20</v>
      </c>
      <c r="K32" s="3">
        <v>0</v>
      </c>
      <c r="L32" s="3">
        <v>2.5999999999999999E-3</v>
      </c>
      <c r="M32" s="3">
        <v>1.0106660000000001</v>
      </c>
      <c r="N32" s="4" t="s">
        <v>20</v>
      </c>
      <c r="O32" s="4">
        <v>2.5999999999999999E-3</v>
      </c>
      <c r="P32" s="4">
        <v>1.3100000000000001E-2</v>
      </c>
      <c r="Q32" s="4">
        <v>0.89790599999999998</v>
      </c>
      <c r="S32" s="67"/>
      <c r="T32" t="s">
        <v>20</v>
      </c>
      <c r="U32" s="3">
        <v>0</v>
      </c>
      <c r="V32" s="3">
        <v>2.5999999999999999E-3</v>
      </c>
      <c r="W32" s="3">
        <v>1.0354460000000001</v>
      </c>
      <c r="X32" t="s">
        <v>20</v>
      </c>
      <c r="Y32" s="3">
        <v>0</v>
      </c>
      <c r="Z32" s="3">
        <v>2.5999999999999999E-3</v>
      </c>
      <c r="AA32" s="3">
        <v>1.01179</v>
      </c>
      <c r="AB32" t="s">
        <v>20</v>
      </c>
      <c r="AC32" s="3">
        <v>0</v>
      </c>
      <c r="AD32" s="3">
        <v>2.5999999999999999E-3</v>
      </c>
      <c r="AE32" s="3">
        <v>1.017204</v>
      </c>
      <c r="AF32" s="4" t="s">
        <v>20</v>
      </c>
      <c r="AG32" s="4">
        <v>2.5999999999999999E-3</v>
      </c>
      <c r="AH32" s="4">
        <v>1.3100000000000001E-2</v>
      </c>
      <c r="AI32" s="4">
        <v>0.89291900000000002</v>
      </c>
    </row>
    <row r="33" spans="1:35" x14ac:dyDescent="0.25">
      <c r="A33" s="67"/>
      <c r="B33" t="s">
        <v>21</v>
      </c>
      <c r="C33" s="3">
        <v>0</v>
      </c>
      <c r="D33" s="3">
        <v>1.964E-4</v>
      </c>
      <c r="E33" s="8">
        <v>1.040713</v>
      </c>
      <c r="F33" t="s">
        <v>21</v>
      </c>
      <c r="G33" s="3">
        <v>0</v>
      </c>
      <c r="H33" s="3">
        <v>1.964E-4</v>
      </c>
      <c r="I33" s="3">
        <v>1.061272</v>
      </c>
      <c r="J33" t="s">
        <v>21</v>
      </c>
      <c r="K33" s="3">
        <v>0</v>
      </c>
      <c r="L33" s="3">
        <v>1.964E-4</v>
      </c>
      <c r="M33" s="3">
        <v>1.044389</v>
      </c>
      <c r="N33" s="4" t="s">
        <v>21</v>
      </c>
      <c r="O33" s="4">
        <v>1.0500000000000001E-2</v>
      </c>
      <c r="P33" s="4">
        <v>1.2200000000000001E-2</v>
      </c>
      <c r="Q33" s="4">
        <v>0.91591500000000003</v>
      </c>
      <c r="S33" s="67"/>
      <c r="T33" t="s">
        <v>21</v>
      </c>
      <c r="U33" s="3">
        <v>0</v>
      </c>
      <c r="V33" s="3">
        <v>5.0279999999999997E-4</v>
      </c>
      <c r="W33" s="3">
        <v>1.0753969999999999</v>
      </c>
      <c r="X33" t="s">
        <v>21</v>
      </c>
      <c r="Y33" s="3">
        <v>0</v>
      </c>
      <c r="Z33" s="3">
        <v>5.0279999999999997E-4</v>
      </c>
      <c r="AA33" s="3">
        <v>1.073609</v>
      </c>
      <c r="AB33" t="s">
        <v>21</v>
      </c>
      <c r="AC33" s="3">
        <v>0</v>
      </c>
      <c r="AD33" s="3">
        <v>5.0279999999999997E-4</v>
      </c>
      <c r="AE33" s="3">
        <v>1.0548979999999999</v>
      </c>
      <c r="AF33" s="4" t="s">
        <v>21</v>
      </c>
      <c r="AG33" s="4">
        <v>6.4000000000000003E-3</v>
      </c>
      <c r="AH33" s="4">
        <v>1.0800000000000001E-2</v>
      </c>
      <c r="AI33" s="4">
        <v>0.91790000000000005</v>
      </c>
    </row>
    <row r="34" spans="1:35" x14ac:dyDescent="0.25">
      <c r="A34" s="67"/>
      <c r="B34" t="s">
        <v>22</v>
      </c>
      <c r="C34" s="3">
        <v>0</v>
      </c>
      <c r="D34" s="3">
        <v>4.0899999999999998E-5</v>
      </c>
      <c r="E34" s="3">
        <v>1.05772</v>
      </c>
      <c r="F34" t="s">
        <v>22</v>
      </c>
      <c r="G34" s="3">
        <v>0</v>
      </c>
      <c r="H34" s="3">
        <v>4.0899999999999998E-5</v>
      </c>
      <c r="I34" s="3">
        <v>1.050503</v>
      </c>
      <c r="J34" t="s">
        <v>22</v>
      </c>
      <c r="K34" s="3">
        <v>0</v>
      </c>
      <c r="L34" s="3">
        <v>4.0899999999999998E-5</v>
      </c>
      <c r="M34" s="3">
        <v>1.0550839999999999</v>
      </c>
      <c r="N34" s="4" t="s">
        <v>22</v>
      </c>
      <c r="O34" s="4">
        <v>1.09E-2</v>
      </c>
      <c r="P34" s="4">
        <v>1.1299999999999999E-2</v>
      </c>
      <c r="Q34" s="4">
        <v>0.92364100000000005</v>
      </c>
      <c r="S34" s="67"/>
      <c r="T34" t="s">
        <v>22</v>
      </c>
      <c r="U34" s="3">
        <v>0</v>
      </c>
      <c r="V34" s="3">
        <v>2.0460000000000001E-4</v>
      </c>
      <c r="W34" s="3">
        <v>1.0866560000000001</v>
      </c>
      <c r="X34" t="s">
        <v>22</v>
      </c>
      <c r="Y34" s="3">
        <v>0</v>
      </c>
      <c r="Z34" s="3">
        <v>2.0460000000000001E-4</v>
      </c>
      <c r="AA34" s="3">
        <v>1.066489</v>
      </c>
      <c r="AB34" t="s">
        <v>22</v>
      </c>
      <c r="AC34" s="3">
        <v>0</v>
      </c>
      <c r="AD34" s="3">
        <v>2.0460000000000001E-4</v>
      </c>
      <c r="AE34" s="3">
        <v>1.0536019999999999</v>
      </c>
      <c r="AF34" s="4" t="s">
        <v>22</v>
      </c>
      <c r="AG34" s="4">
        <v>8.2000000000000007E-3</v>
      </c>
      <c r="AH34" s="4">
        <v>9.4999999999999998E-3</v>
      </c>
      <c r="AI34" s="4">
        <v>0.92244400000000004</v>
      </c>
    </row>
    <row r="35" spans="1:35" x14ac:dyDescent="0.25">
      <c r="N35" s="4"/>
      <c r="O35" s="4"/>
      <c r="P35" s="4"/>
      <c r="Q35" s="4"/>
      <c r="AF35" s="4"/>
      <c r="AG35" s="4"/>
      <c r="AH35" s="4"/>
      <c r="AI35" s="4"/>
    </row>
    <row r="36" spans="1:35" x14ac:dyDescent="0.25">
      <c r="N36" s="4"/>
      <c r="O36" s="4"/>
      <c r="P36" s="4"/>
      <c r="Q36" s="4"/>
      <c r="AF36" s="4"/>
      <c r="AG36" s="4"/>
      <c r="AH36" s="4"/>
      <c r="AI36" s="4"/>
    </row>
    <row r="37" spans="1:35" x14ac:dyDescent="0.25">
      <c r="A37" s="68" t="s">
        <v>23</v>
      </c>
      <c r="B37" s="74" t="s">
        <v>28</v>
      </c>
      <c r="C37" s="74"/>
      <c r="D37" s="74"/>
      <c r="E37" s="74"/>
      <c r="F37" s="74" t="s">
        <v>29</v>
      </c>
      <c r="G37" s="74"/>
      <c r="H37" s="74"/>
      <c r="I37" s="74"/>
      <c r="J37" s="74" t="s">
        <v>30</v>
      </c>
      <c r="K37" s="74"/>
      <c r="L37" s="74"/>
      <c r="M37" s="74"/>
      <c r="N37" s="76" t="s">
        <v>16</v>
      </c>
      <c r="O37" s="76"/>
      <c r="P37" s="76"/>
      <c r="Q37" s="76"/>
      <c r="S37" s="68" t="s">
        <v>23</v>
      </c>
      <c r="T37" s="74" t="s">
        <v>28</v>
      </c>
      <c r="U37" s="74"/>
      <c r="V37" s="74"/>
      <c r="W37" s="74"/>
      <c r="X37" s="74" t="s">
        <v>29</v>
      </c>
      <c r="Y37" s="74"/>
      <c r="Z37" s="74"/>
      <c r="AA37" s="74"/>
      <c r="AB37" s="74" t="s">
        <v>30</v>
      </c>
      <c r="AC37" s="74"/>
      <c r="AD37" s="74"/>
      <c r="AE37" s="74"/>
      <c r="AF37" s="76" t="s">
        <v>16</v>
      </c>
      <c r="AG37" s="76"/>
      <c r="AH37" s="76"/>
      <c r="AI37" s="76"/>
    </row>
    <row r="38" spans="1:35" x14ac:dyDescent="0.25">
      <c r="A38" s="68"/>
      <c r="C38" t="s">
        <v>17</v>
      </c>
      <c r="D38" t="s">
        <v>18</v>
      </c>
      <c r="E38" t="s">
        <v>19</v>
      </c>
      <c r="G38" t="s">
        <v>17</v>
      </c>
      <c r="H38" t="s">
        <v>18</v>
      </c>
      <c r="I38" t="s">
        <v>19</v>
      </c>
      <c r="K38" t="s">
        <v>17</v>
      </c>
      <c r="L38" t="s">
        <v>18</v>
      </c>
      <c r="M38" t="s">
        <v>19</v>
      </c>
      <c r="N38" s="4"/>
      <c r="O38" s="4" t="s">
        <v>17</v>
      </c>
      <c r="P38" s="4" t="s">
        <v>18</v>
      </c>
      <c r="Q38" s="4" t="s">
        <v>19</v>
      </c>
      <c r="S38" s="68"/>
      <c r="U38" t="s">
        <v>17</v>
      </c>
      <c r="V38" t="s">
        <v>18</v>
      </c>
      <c r="W38" t="s">
        <v>19</v>
      </c>
      <c r="Y38" t="s">
        <v>17</v>
      </c>
      <c r="Z38" t="s">
        <v>18</v>
      </c>
      <c r="AA38" t="s">
        <v>19</v>
      </c>
      <c r="AC38" t="s">
        <v>17</v>
      </c>
      <c r="AD38" t="s">
        <v>18</v>
      </c>
      <c r="AE38" t="s">
        <v>19</v>
      </c>
      <c r="AF38" s="4"/>
      <c r="AG38" s="4" t="s">
        <v>17</v>
      </c>
      <c r="AH38" s="4" t="s">
        <v>18</v>
      </c>
      <c r="AI38" s="4" t="s">
        <v>19</v>
      </c>
    </row>
    <row r="39" spans="1:35" x14ac:dyDescent="0.25">
      <c r="A39" s="68"/>
      <c r="B39" t="s">
        <v>20</v>
      </c>
      <c r="C39" s="8">
        <v>0</v>
      </c>
      <c r="D39" s="8">
        <v>2.5999999999999999E-3</v>
      </c>
      <c r="E39" s="8">
        <v>0.99106499999999997</v>
      </c>
      <c r="F39" t="s">
        <v>20</v>
      </c>
      <c r="G39" s="8">
        <v>0</v>
      </c>
      <c r="H39" s="8">
        <v>2.5999999999999999E-3</v>
      </c>
      <c r="I39" s="8">
        <v>0.96742899999999998</v>
      </c>
      <c r="J39" t="s">
        <v>20</v>
      </c>
      <c r="K39" s="8">
        <v>0</v>
      </c>
      <c r="L39" s="8">
        <v>2.5999999999999999E-3</v>
      </c>
      <c r="M39" s="8">
        <v>0.98200399999999999</v>
      </c>
      <c r="N39" s="4" t="s">
        <v>20</v>
      </c>
      <c r="O39" s="4">
        <v>2.5999999999999999E-3</v>
      </c>
      <c r="P39" s="4">
        <v>1.3100000000000001E-2</v>
      </c>
      <c r="Q39" s="4">
        <v>0.86556500000000003</v>
      </c>
      <c r="S39" s="68"/>
      <c r="T39" t="s">
        <v>20</v>
      </c>
      <c r="U39" s="8">
        <v>0</v>
      </c>
      <c r="V39" s="8">
        <v>2.5999999999999999E-3</v>
      </c>
      <c r="W39" s="8">
        <v>0.972329</v>
      </c>
      <c r="X39" t="s">
        <v>20</v>
      </c>
      <c r="Y39" s="8">
        <v>0</v>
      </c>
      <c r="Z39" s="8">
        <v>2.5999999999999999E-3</v>
      </c>
      <c r="AA39" s="8">
        <v>0.98600500000000002</v>
      </c>
      <c r="AB39" t="s">
        <v>20</v>
      </c>
      <c r="AC39" s="8">
        <v>0</v>
      </c>
      <c r="AD39" s="8">
        <v>2.5999999999999999E-3</v>
      </c>
      <c r="AE39" s="8">
        <v>0.993896</v>
      </c>
      <c r="AF39" s="4" t="s">
        <v>20</v>
      </c>
      <c r="AG39" s="4">
        <v>2.5999999999999999E-3</v>
      </c>
      <c r="AH39" s="4">
        <v>1.3100000000000001E-2</v>
      </c>
      <c r="AI39" s="4">
        <v>0.89820299999999997</v>
      </c>
    </row>
    <row r="40" spans="1:35" x14ac:dyDescent="0.25">
      <c r="A40" s="68"/>
      <c r="B40" t="s">
        <v>21</v>
      </c>
      <c r="C40" s="8">
        <v>0</v>
      </c>
      <c r="D40" s="8">
        <v>1.964E-4</v>
      </c>
      <c r="E40" s="8">
        <v>0.98875599999999997</v>
      </c>
      <c r="F40" t="s">
        <v>21</v>
      </c>
      <c r="G40" s="8">
        <v>0</v>
      </c>
      <c r="H40" s="8">
        <v>1.964E-4</v>
      </c>
      <c r="I40" s="8">
        <v>0.99474200000000002</v>
      </c>
      <c r="J40" t="s">
        <v>21</v>
      </c>
      <c r="K40" s="8">
        <v>0</v>
      </c>
      <c r="L40" s="8">
        <v>1.964E-4</v>
      </c>
      <c r="M40" s="8">
        <v>1.001242</v>
      </c>
      <c r="N40" s="4" t="s">
        <v>21</v>
      </c>
      <c r="O40" s="4">
        <v>1.0500000000000001E-2</v>
      </c>
      <c r="P40" s="4">
        <v>1.2200000000000001E-2</v>
      </c>
      <c r="Q40" s="4">
        <v>0.87607900000000005</v>
      </c>
      <c r="S40" s="68"/>
      <c r="T40" t="s">
        <v>21</v>
      </c>
      <c r="U40" s="8">
        <v>0</v>
      </c>
      <c r="V40" s="8">
        <v>5.0279999999999997E-4</v>
      </c>
      <c r="W40" s="8">
        <v>0.99063199999999996</v>
      </c>
      <c r="X40" t="s">
        <v>21</v>
      </c>
      <c r="Y40" s="8">
        <v>0</v>
      </c>
      <c r="Z40" s="8">
        <v>5.0279999999999997E-4</v>
      </c>
      <c r="AA40" s="8">
        <v>1.0421689999999999</v>
      </c>
      <c r="AB40" t="s">
        <v>21</v>
      </c>
      <c r="AC40" s="8">
        <v>0</v>
      </c>
      <c r="AD40" s="8">
        <v>5.0279999999999997E-4</v>
      </c>
      <c r="AE40" s="8">
        <v>0.99614899999999995</v>
      </c>
      <c r="AF40" s="4" t="s">
        <v>21</v>
      </c>
      <c r="AG40" s="4">
        <v>6.6E-3</v>
      </c>
      <c r="AH40" s="4">
        <v>1.0699999999999999E-2</v>
      </c>
      <c r="AI40" s="4">
        <v>0.88311200000000001</v>
      </c>
    </row>
    <row r="41" spans="1:35" x14ac:dyDescent="0.25">
      <c r="A41" s="68"/>
      <c r="B41" t="s">
        <v>22</v>
      </c>
      <c r="C41" s="8">
        <v>0</v>
      </c>
      <c r="D41" s="8">
        <v>4.0899999999999998E-5</v>
      </c>
      <c r="E41" s="8">
        <v>1.0038499999999999</v>
      </c>
      <c r="F41" t="s">
        <v>22</v>
      </c>
      <c r="G41" s="8">
        <v>0</v>
      </c>
      <c r="H41" s="8">
        <v>4.0899999999999998E-5</v>
      </c>
      <c r="I41" s="8">
        <v>1.0199400000000001</v>
      </c>
      <c r="J41" t="s">
        <v>22</v>
      </c>
      <c r="K41" s="8">
        <v>0</v>
      </c>
      <c r="L41" s="8">
        <v>4.0899999999999998E-5</v>
      </c>
      <c r="M41" s="8">
        <v>1.026132</v>
      </c>
      <c r="N41" s="4" t="s">
        <v>22</v>
      </c>
      <c r="O41" s="4">
        <v>1.09E-2</v>
      </c>
      <c r="P41" s="4">
        <v>1.1299999999999999E-2</v>
      </c>
      <c r="Q41" s="4">
        <v>0.94305899999999998</v>
      </c>
      <c r="S41" s="68"/>
      <c r="T41" t="s">
        <v>22</v>
      </c>
      <c r="U41" s="8">
        <v>0</v>
      </c>
      <c r="V41" s="8">
        <v>2.0460000000000001E-4</v>
      </c>
      <c r="W41" s="8">
        <v>1.027703</v>
      </c>
      <c r="X41" t="s">
        <v>22</v>
      </c>
      <c r="Y41" s="8">
        <v>0</v>
      </c>
      <c r="Z41" s="8">
        <v>2.0460000000000001E-4</v>
      </c>
      <c r="AA41" s="8">
        <v>1.0009760000000001</v>
      </c>
      <c r="AB41" t="s">
        <v>22</v>
      </c>
      <c r="AC41" s="8">
        <v>0</v>
      </c>
      <c r="AD41" s="8">
        <v>2.0460000000000001E-4</v>
      </c>
      <c r="AE41" s="8">
        <v>1.0118370000000001</v>
      </c>
      <c r="AF41" s="4" t="s">
        <v>22</v>
      </c>
      <c r="AG41" s="4">
        <v>8.2000000000000007E-3</v>
      </c>
      <c r="AH41" s="4">
        <v>9.4999999999999998E-3</v>
      </c>
      <c r="AI41" s="4">
        <v>0.95972000000000002</v>
      </c>
    </row>
    <row r="42" spans="1:35" x14ac:dyDescent="0.25">
      <c r="N42" s="4"/>
      <c r="O42" s="4"/>
      <c r="P42" s="4"/>
      <c r="Q42" s="4"/>
      <c r="AF42" s="4"/>
      <c r="AG42" s="4"/>
      <c r="AH42" s="4"/>
      <c r="AI42" s="4"/>
    </row>
    <row r="43" spans="1:35" x14ac:dyDescent="0.25">
      <c r="N43" s="4"/>
      <c r="O43" s="4"/>
      <c r="P43" s="4"/>
      <c r="Q43" s="4"/>
      <c r="AF43" s="4"/>
      <c r="AG43" s="4"/>
      <c r="AH43" s="4"/>
      <c r="AI43" s="4"/>
    </row>
    <row r="44" spans="1:35" x14ac:dyDescent="0.25">
      <c r="A44" s="69" t="s">
        <v>24</v>
      </c>
      <c r="B44" s="74" t="s">
        <v>28</v>
      </c>
      <c r="C44" s="74"/>
      <c r="D44" s="74"/>
      <c r="E44" s="74"/>
      <c r="F44" s="74" t="s">
        <v>29</v>
      </c>
      <c r="G44" s="74"/>
      <c r="H44" s="74"/>
      <c r="I44" s="74"/>
      <c r="J44" s="74" t="s">
        <v>30</v>
      </c>
      <c r="K44" s="74"/>
      <c r="L44" s="74"/>
      <c r="M44" s="74"/>
      <c r="N44" s="76" t="s">
        <v>16</v>
      </c>
      <c r="O44" s="76"/>
      <c r="P44" s="76"/>
      <c r="Q44" s="76"/>
      <c r="S44" s="69" t="s">
        <v>24</v>
      </c>
      <c r="T44" s="74" t="s">
        <v>28</v>
      </c>
      <c r="U44" s="74"/>
      <c r="V44" s="74"/>
      <c r="W44" s="74"/>
      <c r="X44" s="74" t="s">
        <v>29</v>
      </c>
      <c r="Y44" s="74"/>
      <c r="Z44" s="74"/>
      <c r="AA44" s="74"/>
      <c r="AB44" s="74" t="s">
        <v>30</v>
      </c>
      <c r="AC44" s="74"/>
      <c r="AD44" s="74"/>
      <c r="AE44" s="74"/>
      <c r="AF44" s="76" t="s">
        <v>16</v>
      </c>
      <c r="AG44" s="76"/>
      <c r="AH44" s="76"/>
      <c r="AI44" s="76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4" t="s">
        <v>25</v>
      </c>
      <c r="G45" s="74"/>
      <c r="H45" s="74"/>
      <c r="I45" t="s">
        <v>19</v>
      </c>
      <c r="J45" s="74" t="s">
        <v>25</v>
      </c>
      <c r="K45" s="74"/>
      <c r="L45" s="74"/>
      <c r="M45" t="s">
        <v>19</v>
      </c>
      <c r="N45" s="76" t="s">
        <v>25</v>
      </c>
      <c r="O45" s="76"/>
      <c r="P45" s="76"/>
      <c r="Q45" s="4" t="s">
        <v>19</v>
      </c>
      <c r="S45" s="69"/>
      <c r="T45" s="74" t="s">
        <v>25</v>
      </c>
      <c r="U45" s="74"/>
      <c r="V45" s="74"/>
      <c r="W45" t="s">
        <v>19</v>
      </c>
      <c r="X45" s="74" t="s">
        <v>25</v>
      </c>
      <c r="Y45" s="74"/>
      <c r="Z45" s="74"/>
      <c r="AA45" t="s">
        <v>19</v>
      </c>
      <c r="AB45" s="74" t="s">
        <v>25</v>
      </c>
      <c r="AC45" s="74"/>
      <c r="AD45" s="74"/>
      <c r="AE45" t="s">
        <v>19</v>
      </c>
      <c r="AF45" s="76" t="s">
        <v>25</v>
      </c>
      <c r="AG45" s="76"/>
      <c r="AH45" s="76"/>
      <c r="AI45" s="4" t="s">
        <v>19</v>
      </c>
    </row>
    <row r="46" spans="1:35" x14ac:dyDescent="0.25">
      <c r="A46" s="69"/>
      <c r="B46" s="12">
        <v>1.7E-6</v>
      </c>
      <c r="C46" s="5"/>
      <c r="D46" s="5"/>
      <c r="E46" s="9">
        <v>1.8932990000000001</v>
      </c>
      <c r="F46" s="12">
        <v>2.3E-6</v>
      </c>
      <c r="G46" s="5"/>
      <c r="H46" s="5"/>
      <c r="I46" s="9">
        <v>1.8922509999999999</v>
      </c>
      <c r="J46" s="12">
        <v>3.1E-6</v>
      </c>
      <c r="K46" s="5"/>
      <c r="L46" s="5"/>
      <c r="M46" s="9">
        <v>1.8708990000000001</v>
      </c>
      <c r="N46" s="10">
        <v>1.11E-2</v>
      </c>
      <c r="O46" s="10"/>
      <c r="P46" s="10"/>
      <c r="Q46" s="4">
        <v>1.6319239999999999</v>
      </c>
      <c r="S46" s="69"/>
      <c r="T46" s="12">
        <v>3.8399999999999998E-5</v>
      </c>
      <c r="U46" s="5"/>
      <c r="V46" s="5"/>
      <c r="W46" s="9">
        <v>1.84965</v>
      </c>
      <c r="X46" s="12">
        <v>4.5300000000000003E-5</v>
      </c>
      <c r="Y46" s="5"/>
      <c r="Z46" s="5"/>
      <c r="AA46" s="9">
        <v>1.863683</v>
      </c>
      <c r="AB46" s="12">
        <v>5.3900000000000002E-5</v>
      </c>
      <c r="AC46" s="5"/>
      <c r="AD46" s="5"/>
      <c r="AE46" s="9">
        <v>1.8737060000000001</v>
      </c>
      <c r="AF46" s="10">
        <v>8.8999999999999999E-3</v>
      </c>
      <c r="AG46" s="10"/>
      <c r="AH46" s="10"/>
      <c r="AI46" s="4">
        <v>1.642242</v>
      </c>
    </row>
    <row r="47" spans="1:35" x14ac:dyDescent="0.25">
      <c r="N47" s="4"/>
      <c r="O47" s="4"/>
      <c r="P47" s="4"/>
      <c r="Q47" s="4"/>
    </row>
    <row r="48" spans="1:35" x14ac:dyDescent="0.25">
      <c r="A48" s="1" t="s">
        <v>31</v>
      </c>
      <c r="N48" s="4"/>
      <c r="O48" s="4"/>
      <c r="P48" s="4"/>
      <c r="Q48" s="4"/>
    </row>
    <row r="49" spans="1:17" x14ac:dyDescent="0.25">
      <c r="B49" s="74" t="s">
        <v>8</v>
      </c>
      <c r="C49" s="74"/>
      <c r="D49" s="74"/>
      <c r="E49" s="74"/>
      <c r="F49" s="74" t="s">
        <v>9</v>
      </c>
      <c r="G49" s="74"/>
      <c r="H49" s="74"/>
      <c r="I49" s="74"/>
      <c r="J49" s="74" t="s">
        <v>10</v>
      </c>
      <c r="K49" s="74"/>
      <c r="L49" s="74"/>
      <c r="M49" s="74"/>
      <c r="N49" s="76" t="s">
        <v>11</v>
      </c>
      <c r="O49" s="76"/>
      <c r="P49" s="76"/>
      <c r="Q49" s="76"/>
    </row>
    <row r="50" spans="1:17" x14ac:dyDescent="0.25">
      <c r="A50" s="67" t="s">
        <v>12</v>
      </c>
      <c r="B50" s="74" t="s">
        <v>28</v>
      </c>
      <c r="C50" s="74"/>
      <c r="D50" s="74"/>
      <c r="E50" s="74"/>
      <c r="F50" s="74" t="s">
        <v>29</v>
      </c>
      <c r="G50" s="74"/>
      <c r="H50" s="74"/>
      <c r="I50" s="74"/>
      <c r="J50" s="74" t="s">
        <v>30</v>
      </c>
      <c r="K50" s="74"/>
      <c r="L50" s="74"/>
      <c r="M50" s="74"/>
      <c r="N50" s="76" t="s">
        <v>16</v>
      </c>
      <c r="O50" s="76"/>
      <c r="P50" s="76"/>
      <c r="Q50" s="76"/>
    </row>
    <row r="51" spans="1:17" x14ac:dyDescent="0.25">
      <c r="A51" s="67"/>
      <c r="C51" t="s">
        <v>17</v>
      </c>
      <c r="D51" t="s">
        <v>18</v>
      </c>
      <c r="E51" t="s">
        <v>19</v>
      </c>
      <c r="G51" t="s">
        <v>17</v>
      </c>
      <c r="H51" t="s">
        <v>18</v>
      </c>
      <c r="I51" t="s">
        <v>19</v>
      </c>
      <c r="K51" t="s">
        <v>17</v>
      </c>
      <c r="L51" t="s">
        <v>18</v>
      </c>
      <c r="M51" t="s">
        <v>19</v>
      </c>
      <c r="N51" s="4"/>
      <c r="O51" s="4" t="s">
        <v>17</v>
      </c>
      <c r="P51" s="4" t="s">
        <v>18</v>
      </c>
      <c r="Q51" s="4" t="s">
        <v>19</v>
      </c>
    </row>
    <row r="52" spans="1:17" x14ac:dyDescent="0.25">
      <c r="A52" s="67"/>
      <c r="B52" t="s">
        <v>20</v>
      </c>
      <c r="C52" s="3">
        <v>0</v>
      </c>
      <c r="D52" s="3">
        <v>2.5999999999999999E-3</v>
      </c>
      <c r="E52" s="3">
        <v>1.0138780000000001</v>
      </c>
      <c r="F52" t="s">
        <v>20</v>
      </c>
      <c r="G52" s="3">
        <v>0</v>
      </c>
      <c r="H52" s="3">
        <v>2.5999999999999999E-3</v>
      </c>
      <c r="I52" s="3">
        <v>1.0347029999999999</v>
      </c>
      <c r="J52" t="s">
        <v>20</v>
      </c>
      <c r="K52" s="3">
        <v>0</v>
      </c>
      <c r="L52" s="3">
        <v>2.5999999999999999E-3</v>
      </c>
      <c r="M52" s="3">
        <v>1.051258</v>
      </c>
      <c r="N52" s="4" t="s">
        <v>20</v>
      </c>
      <c r="O52" s="4">
        <v>2.5999999999999999E-3</v>
      </c>
      <c r="P52" s="4">
        <v>1.3100000000000001E-2</v>
      </c>
      <c r="Q52" s="4">
        <v>0.89981599999999995</v>
      </c>
    </row>
    <row r="53" spans="1:17" x14ac:dyDescent="0.25">
      <c r="A53" s="67"/>
      <c r="B53" t="s">
        <v>21</v>
      </c>
      <c r="C53" s="3">
        <v>0</v>
      </c>
      <c r="D53" s="3">
        <v>1.2999999999999999E-3</v>
      </c>
      <c r="E53" s="3">
        <v>1.027426</v>
      </c>
      <c r="F53" t="s">
        <v>21</v>
      </c>
      <c r="G53" s="3">
        <v>0</v>
      </c>
      <c r="H53" s="3">
        <v>1.2999999999999999E-3</v>
      </c>
      <c r="I53" s="3">
        <v>1.050332</v>
      </c>
      <c r="J53" t="s">
        <v>21</v>
      </c>
      <c r="K53" s="3">
        <v>0</v>
      </c>
      <c r="L53" s="3">
        <v>1.2999999999999999E-3</v>
      </c>
      <c r="M53" s="3">
        <v>1.063623</v>
      </c>
      <c r="N53" s="4" t="s">
        <v>21</v>
      </c>
      <c r="O53" s="4">
        <v>3.5999999999999999E-3</v>
      </c>
      <c r="P53" s="4">
        <v>7.3000000000000001E-3</v>
      </c>
      <c r="Q53" s="4">
        <v>0.91755600000000004</v>
      </c>
    </row>
    <row r="54" spans="1:17" x14ac:dyDescent="0.25">
      <c r="A54" s="67"/>
      <c r="B54" t="s">
        <v>22</v>
      </c>
      <c r="C54" s="3">
        <v>0</v>
      </c>
      <c r="D54" s="3">
        <v>8.2589999999999996E-4</v>
      </c>
      <c r="E54" s="3">
        <v>1.047679</v>
      </c>
      <c r="F54" t="s">
        <v>22</v>
      </c>
      <c r="G54" s="3">
        <v>0</v>
      </c>
      <c r="H54" s="3">
        <v>8.8159999999999996E-4</v>
      </c>
      <c r="I54" s="3">
        <v>1.0639829999999999</v>
      </c>
      <c r="J54" t="s">
        <v>22</v>
      </c>
      <c r="K54" s="3">
        <v>0</v>
      </c>
      <c r="L54" s="3">
        <v>8.8159999999999996E-4</v>
      </c>
      <c r="M54" s="13">
        <v>1.0508660000000001</v>
      </c>
      <c r="N54" s="4" t="s">
        <v>22</v>
      </c>
      <c r="O54" s="4">
        <v>4.7000000000000002E-3</v>
      </c>
      <c r="P54" s="4">
        <v>6.4000000000000003E-3</v>
      </c>
      <c r="Q54" s="4">
        <v>0.92989699999999997</v>
      </c>
    </row>
    <row r="55" spans="1:17" x14ac:dyDescent="0.25">
      <c r="N55" s="4"/>
      <c r="O55" s="4"/>
      <c r="P55" s="4"/>
      <c r="Q55" s="4"/>
    </row>
    <row r="56" spans="1:17" x14ac:dyDescent="0.25">
      <c r="N56" s="4"/>
      <c r="O56" s="4"/>
      <c r="P56" s="4"/>
      <c r="Q56" s="4"/>
    </row>
    <row r="57" spans="1:17" x14ac:dyDescent="0.25">
      <c r="A57" s="68" t="s">
        <v>23</v>
      </c>
      <c r="B57" s="74" t="s">
        <v>28</v>
      </c>
      <c r="C57" s="74"/>
      <c r="D57" s="74"/>
      <c r="E57" s="74"/>
      <c r="F57" s="74" t="s">
        <v>29</v>
      </c>
      <c r="G57" s="74"/>
      <c r="H57" s="74"/>
      <c r="I57" s="74"/>
      <c r="J57" s="74" t="s">
        <v>30</v>
      </c>
      <c r="K57" s="74"/>
      <c r="L57" s="74"/>
      <c r="M57" s="74"/>
      <c r="N57" s="76" t="s">
        <v>16</v>
      </c>
      <c r="O57" s="76"/>
      <c r="P57" s="76"/>
      <c r="Q57" s="76"/>
    </row>
    <row r="58" spans="1:17" x14ac:dyDescent="0.25">
      <c r="A58" s="68"/>
      <c r="C58" t="s">
        <v>17</v>
      </c>
      <c r="D58" t="s">
        <v>18</v>
      </c>
      <c r="E58" t="s">
        <v>19</v>
      </c>
      <c r="G58" t="s">
        <v>17</v>
      </c>
      <c r="H58" t="s">
        <v>18</v>
      </c>
      <c r="I58" t="s">
        <v>19</v>
      </c>
      <c r="K58" t="s">
        <v>17</v>
      </c>
      <c r="L58" t="s">
        <v>18</v>
      </c>
      <c r="M58" t="s">
        <v>19</v>
      </c>
      <c r="N58" s="4"/>
      <c r="O58" s="4" t="s">
        <v>17</v>
      </c>
      <c r="P58" s="4" t="s">
        <v>18</v>
      </c>
      <c r="Q58" s="4" t="s">
        <v>19</v>
      </c>
    </row>
    <row r="59" spans="1:17" x14ac:dyDescent="0.25">
      <c r="A59" s="68"/>
      <c r="B59" t="s">
        <v>20</v>
      </c>
      <c r="C59" s="8">
        <v>0</v>
      </c>
      <c r="D59" s="8">
        <v>2.5999999999999999E-3</v>
      </c>
      <c r="E59" s="8">
        <v>0.97307500000000002</v>
      </c>
      <c r="F59" t="s">
        <v>20</v>
      </c>
      <c r="G59" s="8">
        <v>0</v>
      </c>
      <c r="H59" s="8">
        <v>2.5999999999999999E-3</v>
      </c>
      <c r="I59" s="8">
        <v>0.92499200000000004</v>
      </c>
      <c r="J59" t="s">
        <v>20</v>
      </c>
      <c r="K59" s="8">
        <v>0</v>
      </c>
      <c r="L59" s="8">
        <v>2.5999999999999999E-3</v>
      </c>
      <c r="M59" s="8">
        <v>0.98983100000000002</v>
      </c>
      <c r="N59" s="4" t="s">
        <v>20</v>
      </c>
      <c r="O59" s="4">
        <v>2.5999999999999999E-3</v>
      </c>
      <c r="P59" s="4">
        <v>1.3100000000000001E-2</v>
      </c>
      <c r="Q59" s="4">
        <v>0.871896</v>
      </c>
    </row>
    <row r="60" spans="1:17" x14ac:dyDescent="0.25">
      <c r="A60" s="68"/>
      <c r="B60" t="s">
        <v>21</v>
      </c>
      <c r="C60" s="8">
        <v>0</v>
      </c>
      <c r="D60" s="8">
        <v>1.2999999999999999E-3</v>
      </c>
      <c r="E60" s="8">
        <v>1.0002949999999999</v>
      </c>
      <c r="F60" t="s">
        <v>21</v>
      </c>
      <c r="G60" s="8">
        <v>0</v>
      </c>
      <c r="H60" s="8">
        <v>1.2999999999999999E-3</v>
      </c>
      <c r="I60" s="8">
        <v>0.99046199999999995</v>
      </c>
      <c r="J60" t="s">
        <v>21</v>
      </c>
      <c r="K60" s="8">
        <v>0</v>
      </c>
      <c r="L60" s="8">
        <v>1.2999999999999999E-3</v>
      </c>
      <c r="M60" s="8">
        <v>0.99373100000000003</v>
      </c>
      <c r="N60" s="4" t="s">
        <v>21</v>
      </c>
      <c r="O60" s="4">
        <v>3.8999999999999998E-3</v>
      </c>
      <c r="P60" s="4">
        <v>7.1000000000000004E-3</v>
      </c>
      <c r="Q60" s="4">
        <v>0.882772</v>
      </c>
    </row>
    <row r="61" spans="1:17" x14ac:dyDescent="0.25">
      <c r="A61" s="68"/>
      <c r="B61" t="s">
        <v>22</v>
      </c>
      <c r="C61" s="8">
        <v>0</v>
      </c>
      <c r="D61" s="20">
        <v>8.2589999999999996E-4</v>
      </c>
      <c r="E61" s="8">
        <v>1.0194799999999999</v>
      </c>
      <c r="F61" t="s">
        <v>22</v>
      </c>
      <c r="G61" s="8">
        <v>0</v>
      </c>
      <c r="H61" s="20">
        <v>8.4520000000000005E-4</v>
      </c>
      <c r="I61" s="8">
        <v>1.009444</v>
      </c>
      <c r="J61" t="s">
        <v>22</v>
      </c>
      <c r="K61" s="8">
        <v>0</v>
      </c>
      <c r="L61" s="20">
        <v>8.8159999999999996E-4</v>
      </c>
      <c r="M61" s="21">
        <v>1.0246109999999999</v>
      </c>
      <c r="N61" s="4" t="s">
        <v>22</v>
      </c>
      <c r="O61" s="4">
        <v>4.8999999999999998E-3</v>
      </c>
      <c r="P61" s="4">
        <v>6.0000000000000001E-3</v>
      </c>
      <c r="Q61" s="4">
        <v>0.98008399999999996</v>
      </c>
    </row>
    <row r="62" spans="1:17" x14ac:dyDescent="0.25">
      <c r="N62" s="4"/>
      <c r="O62" s="4"/>
      <c r="P62" s="4"/>
      <c r="Q62" s="4"/>
    </row>
    <row r="63" spans="1:17" x14ac:dyDescent="0.25">
      <c r="N63" s="4"/>
      <c r="O63" s="4"/>
      <c r="P63" s="4"/>
      <c r="Q63" s="4"/>
    </row>
    <row r="64" spans="1:17" x14ac:dyDescent="0.25">
      <c r="A64" s="69" t="s">
        <v>24</v>
      </c>
      <c r="B64" s="74" t="s">
        <v>28</v>
      </c>
      <c r="C64" s="74"/>
      <c r="D64" s="74"/>
      <c r="E64" s="74"/>
      <c r="F64" s="74" t="s">
        <v>29</v>
      </c>
      <c r="G64" s="74"/>
      <c r="H64" s="74"/>
      <c r="I64" s="74"/>
      <c r="J64" s="74" t="s">
        <v>30</v>
      </c>
      <c r="K64" s="74"/>
      <c r="L64" s="74"/>
      <c r="M64" s="74"/>
      <c r="N64" s="76" t="s">
        <v>16</v>
      </c>
      <c r="O64" s="76"/>
      <c r="P64" s="76"/>
      <c r="Q64" s="76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4" t="s">
        <v>25</v>
      </c>
      <c r="G65" s="74"/>
      <c r="H65" s="74"/>
      <c r="I65" t="s">
        <v>19</v>
      </c>
      <c r="J65" s="74" t="s">
        <v>25</v>
      </c>
      <c r="K65" s="74"/>
      <c r="L65" s="74"/>
      <c r="M65" t="s">
        <v>19</v>
      </c>
      <c r="N65" s="76" t="s">
        <v>25</v>
      </c>
      <c r="O65" s="76"/>
      <c r="P65" s="76"/>
      <c r="Q65" s="4" t="s">
        <v>19</v>
      </c>
    </row>
    <row r="66" spans="1:27" x14ac:dyDescent="0.25">
      <c r="A66" s="69"/>
      <c r="B66" s="12">
        <v>4.2309999999999998E-4</v>
      </c>
      <c r="C66" s="5"/>
      <c r="D66" s="5"/>
      <c r="E66" s="9">
        <v>1.8722669999999999</v>
      </c>
      <c r="F66" s="5"/>
      <c r="G66" s="12">
        <v>4.6359999999999999E-4</v>
      </c>
      <c r="H66" s="5"/>
      <c r="I66" s="9">
        <v>1.8751469999999999</v>
      </c>
      <c r="J66" s="15">
        <v>5.0339999999999998E-4</v>
      </c>
      <c r="K66" s="5"/>
      <c r="L66" s="5"/>
      <c r="M66" s="14">
        <v>1.853942</v>
      </c>
      <c r="N66" s="10">
        <v>5.5999999999999999E-3</v>
      </c>
      <c r="O66" s="10"/>
      <c r="P66" s="10"/>
      <c r="Q66" s="4">
        <v>1.707891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G75" si="0">0.05*G11+(1-0.05)*C11</f>
        <v>0</v>
      </c>
      <c r="G73">
        <f t="shared" si="0"/>
        <v>2.5999999999999999E-3</v>
      </c>
      <c r="H73">
        <f>E11+I11</f>
        <v>2.0589430000000002</v>
      </c>
      <c r="I73">
        <f t="shared" ref="I73:J75" si="1">0.05*G18+(1-0.05)*C18</f>
        <v>0</v>
      </c>
      <c r="J73">
        <f t="shared" si="1"/>
        <v>2.5999999999999999E-3</v>
      </c>
      <c r="K73">
        <f>I18+E18</f>
        <v>1.9826619999999999</v>
      </c>
      <c r="L73">
        <f>0.05*F25+(1-0.05)*B25</f>
        <v>0</v>
      </c>
      <c r="M73">
        <f>I25+E25</f>
        <v>3.704078</v>
      </c>
      <c r="P73" s="66" t="s">
        <v>37</v>
      </c>
      <c r="Q73" t="s">
        <v>36</v>
      </c>
      <c r="R73">
        <f t="shared" ref="R73:S75" si="2">0.1*G11+(1-0.1)*C11</f>
        <v>0</v>
      </c>
      <c r="S73">
        <f t="shared" si="2"/>
        <v>2.5999999999999999E-3</v>
      </c>
      <c r="U73">
        <f t="shared" ref="U73:V75" si="3">0.1*G18+(1-0.1)*C18</f>
        <v>0</v>
      </c>
      <c r="V73">
        <f t="shared" si="3"/>
        <v>2.5999999999999999E-3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0"/>
        <v>1.579E-5</v>
      </c>
      <c r="H74">
        <f>E12+I12</f>
        <v>2.11199</v>
      </c>
      <c r="I74">
        <f t="shared" si="1"/>
        <v>0</v>
      </c>
      <c r="J74">
        <f t="shared" si="1"/>
        <v>1.579E-5</v>
      </c>
      <c r="K74">
        <f>I19+E19</f>
        <v>2.0239579999999999</v>
      </c>
      <c r="P74" s="66"/>
      <c r="Q74" t="s">
        <v>38</v>
      </c>
      <c r="R74">
        <f t="shared" si="2"/>
        <v>0</v>
      </c>
      <c r="S74">
        <f t="shared" si="2"/>
        <v>1.579E-5</v>
      </c>
      <c r="U74">
        <f t="shared" si="3"/>
        <v>0</v>
      </c>
      <c r="V74">
        <f t="shared" si="3"/>
        <v>1.579E-5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0"/>
        <v>1.9674999999999996E-7</v>
      </c>
      <c r="H75">
        <f>E13+I13</f>
        <v>2.1173709999999999</v>
      </c>
      <c r="I75">
        <f t="shared" si="1"/>
        <v>0</v>
      </c>
      <c r="J75">
        <f t="shared" si="1"/>
        <v>1.9219999999999996E-7</v>
      </c>
      <c r="K75">
        <f>I20+E20</f>
        <v>2.0618240000000001</v>
      </c>
      <c r="P75" s="66"/>
      <c r="Q75" t="s">
        <v>39</v>
      </c>
      <c r="R75">
        <f t="shared" si="2"/>
        <v>0</v>
      </c>
      <c r="S75">
        <f t="shared" si="2"/>
        <v>2.0130000000000001E-7</v>
      </c>
      <c r="U75">
        <f t="shared" si="3"/>
        <v>0</v>
      </c>
      <c r="V75">
        <f t="shared" si="3"/>
        <v>1.9220000000000001E-7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G81" si="4">0.2*G11+(1-0.2)*C11</f>
        <v>0</v>
      </c>
      <c r="G79">
        <f t="shared" si="4"/>
        <v>2.5999999999999999E-3</v>
      </c>
      <c r="I79">
        <f t="shared" ref="I79:J81" si="5">0.2*G18+(1-0.2)*C18</f>
        <v>0</v>
      </c>
      <c r="J79">
        <f t="shared" si="5"/>
        <v>2.5999999999999999E-3</v>
      </c>
      <c r="L79">
        <f>0.2*F25+(1-0.2)*B25</f>
        <v>0</v>
      </c>
      <c r="P79" s="66" t="s">
        <v>41</v>
      </c>
      <c r="Q79" t="s">
        <v>36</v>
      </c>
      <c r="R79">
        <f t="shared" ref="R79:S81" si="6">0.3*G11+(1-0.3)*C11</f>
        <v>0</v>
      </c>
      <c r="S79">
        <f t="shared" si="6"/>
        <v>2.5999999999999999E-3</v>
      </c>
      <c r="U79">
        <f t="shared" ref="U79:V81" si="7">0.3*G18+(1-0.3)*C18</f>
        <v>0</v>
      </c>
      <c r="V79">
        <f t="shared" si="7"/>
        <v>2.5999999999999999E-3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4"/>
        <v>0</v>
      </c>
      <c r="G80">
        <f t="shared" si="4"/>
        <v>1.579E-5</v>
      </c>
      <c r="I80">
        <f t="shared" si="5"/>
        <v>0</v>
      </c>
      <c r="J80">
        <f t="shared" si="5"/>
        <v>1.579E-5</v>
      </c>
      <c r="P80" s="66"/>
      <c r="Q80" t="s">
        <v>38</v>
      </c>
      <c r="R80">
        <f t="shared" si="6"/>
        <v>0</v>
      </c>
      <c r="S80">
        <f t="shared" si="6"/>
        <v>1.579E-5</v>
      </c>
      <c r="U80">
        <f t="shared" si="7"/>
        <v>0</v>
      </c>
      <c r="V80">
        <f t="shared" si="7"/>
        <v>1.579E-5</v>
      </c>
    </row>
    <row r="81" spans="2:25" x14ac:dyDescent="0.25">
      <c r="C81" s="67"/>
      <c r="D81" s="66"/>
      <c r="E81" t="s">
        <v>39</v>
      </c>
      <c r="F81">
        <f t="shared" si="4"/>
        <v>0</v>
      </c>
      <c r="G81">
        <f t="shared" si="4"/>
        <v>2.104E-7</v>
      </c>
      <c r="I81">
        <f t="shared" si="5"/>
        <v>0</v>
      </c>
      <c r="J81">
        <f t="shared" si="5"/>
        <v>1.9219999999999999E-7</v>
      </c>
      <c r="P81" s="66"/>
      <c r="Q81" t="s">
        <v>39</v>
      </c>
      <c r="R81">
        <f t="shared" si="6"/>
        <v>0</v>
      </c>
      <c r="S81">
        <f t="shared" si="6"/>
        <v>2.1949999999999997E-7</v>
      </c>
      <c r="U81">
        <f t="shared" si="7"/>
        <v>0</v>
      </c>
      <c r="V81">
        <f t="shared" si="7"/>
        <v>1.9219999999999999E-7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2.5999999999999999E-3</v>
      </c>
      <c r="H86">
        <f>M11+I11+E11</f>
        <v>3.0771120000000001</v>
      </c>
      <c r="I86">
        <f t="shared" ref="I86:J88" si="9">(0.05*(1-0.05)+0.05*(1-0.05))*G18+0.05*0.05*K18+(1-0.05*(1-0.05)-0.05*(1-0.05)-0.05*0.05)*C18</f>
        <v>0</v>
      </c>
      <c r="J86">
        <f t="shared" si="9"/>
        <v>2.5999999999999999E-3</v>
      </c>
      <c r="K86">
        <f>M18+I18+E18</f>
        <v>2.9678469999999999</v>
      </c>
      <c r="L86">
        <f>(0.05*(1-0.05)+0.05*(1-0.05))*F25+0.05*0.05*J25+(1-0.05*(1-0.05)-0.05*(1-0.05)-0.05*0.05)*B25</f>
        <v>0</v>
      </c>
      <c r="M86">
        <f>M25+I25+E25</f>
        <v>5.6081529999999997</v>
      </c>
      <c r="O86" s="70" t="s">
        <v>43</v>
      </c>
      <c r="P86" s="66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2.6000000000000003E-3</v>
      </c>
      <c r="U86">
        <f t="shared" ref="U86:V88" si="11">(0.1*0.9+0.1*0.9)*G18+0.1*0.1*K18+(1-0.1*0.9-0.1*0.9-0.1*0.1)*C18</f>
        <v>0</v>
      </c>
      <c r="V86">
        <f t="shared" si="11"/>
        <v>2.6000000000000003E-3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8"/>
        <v>0</v>
      </c>
      <c r="G87">
        <f t="shared" si="8"/>
        <v>1.579E-5</v>
      </c>
      <c r="H87">
        <f>M12+I12+E12</f>
        <v>3.160536</v>
      </c>
      <c r="I87">
        <f t="shared" si="9"/>
        <v>0</v>
      </c>
      <c r="J87">
        <f t="shared" si="9"/>
        <v>1.579E-5</v>
      </c>
      <c r="K87">
        <f>M19+I19+E19</f>
        <v>3.0256839999999996</v>
      </c>
      <c r="O87" s="70"/>
      <c r="P87" s="66"/>
      <c r="Q87" t="s">
        <v>38</v>
      </c>
      <c r="R87">
        <f t="shared" si="10"/>
        <v>0</v>
      </c>
      <c r="S87">
        <f t="shared" si="10"/>
        <v>1.5790000000000003E-5</v>
      </c>
      <c r="U87">
        <f t="shared" si="11"/>
        <v>0</v>
      </c>
      <c r="V87">
        <f t="shared" si="11"/>
        <v>1.5790000000000003E-5</v>
      </c>
    </row>
    <row r="88" spans="2:25" x14ac:dyDescent="0.25">
      <c r="B88" s="67"/>
      <c r="C88" s="70"/>
      <c r="D88" s="66"/>
      <c r="E88" t="s">
        <v>39</v>
      </c>
      <c r="F88">
        <f t="shared" si="8"/>
        <v>0</v>
      </c>
      <c r="G88">
        <f t="shared" si="8"/>
        <v>2.0138625000000001E-7</v>
      </c>
      <c r="H88">
        <f>M13+I13+E13</f>
        <v>3.1696599999999999</v>
      </c>
      <c r="I88">
        <f t="shared" si="9"/>
        <v>0</v>
      </c>
      <c r="J88">
        <f t="shared" si="9"/>
        <v>1.9220000000000001E-7</v>
      </c>
      <c r="K88">
        <f>M20+I20+E20</f>
        <v>3.0823140000000002</v>
      </c>
      <c r="O88" s="70"/>
      <c r="P88" s="66"/>
      <c r="Q88" t="s">
        <v>39</v>
      </c>
      <c r="R88">
        <f t="shared" si="10"/>
        <v>0</v>
      </c>
      <c r="S88">
        <f t="shared" si="10"/>
        <v>2.1074500000000003E-7</v>
      </c>
      <c r="U88">
        <f t="shared" si="11"/>
        <v>0</v>
      </c>
      <c r="V88">
        <f t="shared" si="11"/>
        <v>1.9220000000000001E-7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2.5999999999999999E-3</v>
      </c>
      <c r="I92">
        <f t="shared" ref="I92:J94" si="13">(0.2*0.8+0.2*0.8)*G18+0.2*0.2*K18+(1-0.2*0.8-0.2*0.8-0.2*0.2)*C18</f>
        <v>0</v>
      </c>
      <c r="J92">
        <f t="shared" si="13"/>
        <v>2.5999999999999999E-3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2.5999999999999999E-3</v>
      </c>
      <c r="U92">
        <f t="shared" ref="U92:V94" si="15">(0.3*0.7+0.3*0.7)*G18+0.3*0.3*K18+(1-0.3*0.7-0.3*0.7-0.3*0.3)*C18</f>
        <v>0</v>
      </c>
      <c r="V92">
        <f t="shared" si="15"/>
        <v>2.5999999999999999E-3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12"/>
        <v>0</v>
      </c>
      <c r="G93">
        <f t="shared" si="12"/>
        <v>1.579E-5</v>
      </c>
      <c r="I93">
        <f t="shared" si="13"/>
        <v>0</v>
      </c>
      <c r="J93">
        <f t="shared" si="13"/>
        <v>1.579E-5</v>
      </c>
      <c r="O93" s="70"/>
      <c r="P93" s="66"/>
      <c r="Q93" t="s">
        <v>38</v>
      </c>
      <c r="R93">
        <f t="shared" si="14"/>
        <v>0</v>
      </c>
      <c r="S93">
        <f t="shared" si="14"/>
        <v>1.579E-5</v>
      </c>
      <c r="U93">
        <f t="shared" si="15"/>
        <v>0</v>
      </c>
      <c r="V93">
        <f t="shared" si="15"/>
        <v>1.579E-5</v>
      </c>
    </row>
    <row r="94" spans="2:25" x14ac:dyDescent="0.25">
      <c r="B94" s="67"/>
      <c r="C94" s="70"/>
      <c r="D94" s="66"/>
      <c r="E94" t="s">
        <v>39</v>
      </c>
      <c r="F94">
        <f t="shared" si="12"/>
        <v>0</v>
      </c>
      <c r="G94">
        <f t="shared" si="12"/>
        <v>2.2998E-7</v>
      </c>
      <c r="I94">
        <f t="shared" si="13"/>
        <v>0</v>
      </c>
      <c r="J94">
        <f t="shared" si="13"/>
        <v>1.9219999999999999E-7</v>
      </c>
      <c r="O94" s="70"/>
      <c r="P94" s="66"/>
      <c r="Q94" t="s">
        <v>39</v>
      </c>
      <c r="R94">
        <f t="shared" si="14"/>
        <v>0</v>
      </c>
      <c r="S94">
        <f t="shared" si="14"/>
        <v>2.4990500000000001E-7</v>
      </c>
      <c r="U94">
        <f t="shared" si="15"/>
        <v>0</v>
      </c>
      <c r="V94">
        <f t="shared" si="15"/>
        <v>1.9219999999999999E-7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3.2500000000000006E-7</v>
      </c>
      <c r="G99">
        <f t="shared" si="16"/>
        <v>2.6013124999999995E-3</v>
      </c>
      <c r="H99">
        <f>Q11+M11+I11+E11</f>
        <v>3.9527999999999999</v>
      </c>
      <c r="I99">
        <f t="shared" ref="I99:J101" si="17">3*0.05*(1-0.05)*(1-0.05)*G18+3*0.05*0.05*(1-0.05)*K18+0.05*0.05*0.05*O18+(1-3*0.05*(1-0.05)*(1-0.05)-3*0.05*0.05*(1-0.05)-0.05*0.05*0.05)*C18</f>
        <v>3.2500000000000006E-7</v>
      </c>
      <c r="J99">
        <f t="shared" si="17"/>
        <v>2.6013124999999995E-3</v>
      </c>
      <c r="K99">
        <f>Q18+M18+E18+I18</f>
        <v>3.8134190000000001</v>
      </c>
      <c r="L99">
        <f>3*0.05*(1-0.05)*(1-0.05)*F25+3*0.05*0.05*(1-0.05)*J25+0.05*0.05*0.05*N25+(1-3*0.05*(1-0.05)*(1-0.05)-3*0.05*0.05*(1-0.05)-0.05*0.05*0.05)*B25</f>
        <v>1.6125000000000004E-6</v>
      </c>
      <c r="M99">
        <f>Q25+M25+I25+E25</f>
        <v>7.2665220000000001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2.6000000000000005E-6</v>
      </c>
      <c r="S99">
        <f t="shared" si="18"/>
        <v>2.6105E-3</v>
      </c>
      <c r="U99">
        <f t="shared" ref="U99:V101" si="19">3*0.1*(1-0.1)*(1-0.1)*G18+3*0.1*0.1*(1-0.1)*K18+0.1*0.1*0.1*O18+(1-3*0.1*(1-0.1)*(1-0.1)-3*0.1*0.1*(1-0.1)-0.1*0.1*0.1)*C18</f>
        <v>2.6000000000000005E-6</v>
      </c>
      <c r="V99">
        <f t="shared" si="19"/>
        <v>2.6105E-3</v>
      </c>
      <c r="X99">
        <f>3*0.1*(1-0.1)*(1-0.1)*F25+3*0.1*0.1*(1-0.1)*J25+0.1*0.1*0.1*N25+(1-3*0.1*(1-0.1)*(1-0.1)-3*0.1*0.1*(1-0.1)-0.1*0.1*0.1)*B25</f>
        <v>1.2900000000000004E-5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16"/>
        <v>1.6125000000000004E-6</v>
      </c>
      <c r="G100">
        <f t="shared" si="16"/>
        <v>1.7413026249999998E-5</v>
      </c>
      <c r="H100">
        <f>Q12+M12+I12+E12</f>
        <v>4.0670339999999996</v>
      </c>
      <c r="I100">
        <f t="shared" si="17"/>
        <v>1.6125000000000004E-6</v>
      </c>
      <c r="J100">
        <f t="shared" si="17"/>
        <v>1.7413026249999998E-5</v>
      </c>
      <c r="K100">
        <f>Q19+M19+E19+I19</f>
        <v>3.887883</v>
      </c>
      <c r="N100" s="72"/>
      <c r="O100" s="70"/>
      <c r="P100" s="66"/>
      <c r="Q100" t="s">
        <v>38</v>
      </c>
      <c r="R100">
        <f t="shared" si="18"/>
        <v>1.2900000000000004E-5</v>
      </c>
      <c r="S100">
        <f t="shared" si="18"/>
        <v>2.877421E-5</v>
      </c>
      <c r="U100">
        <f t="shared" si="19"/>
        <v>1.2900000000000004E-5</v>
      </c>
      <c r="V100">
        <f t="shared" si="19"/>
        <v>2.877421E-5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16"/>
        <v>1.6125000000000004E-6</v>
      </c>
      <c r="G101">
        <f t="shared" si="16"/>
        <v>1.8185376625000002E-6</v>
      </c>
      <c r="H101">
        <f>Q13+M13+I13+E13</f>
        <v>4.0863099999999992</v>
      </c>
      <c r="I101">
        <f t="shared" si="17"/>
        <v>1.6125000000000004E-6</v>
      </c>
      <c r="J101">
        <f t="shared" si="17"/>
        <v>1.8046759750000003E-6</v>
      </c>
      <c r="K101">
        <f>Q20+M20+E20+I20</f>
        <v>4.024845</v>
      </c>
      <c r="N101" s="72"/>
      <c r="O101" s="70"/>
      <c r="P101" s="66"/>
      <c r="Q101" t="s">
        <v>39</v>
      </c>
      <c r="R101">
        <f t="shared" si="18"/>
        <v>1.2900000000000004E-5</v>
      </c>
      <c r="S101">
        <f t="shared" si="18"/>
        <v>1.3119966300000005E-5</v>
      </c>
      <c r="U101">
        <f t="shared" si="19"/>
        <v>1.2900000000000004E-5</v>
      </c>
      <c r="V101">
        <f t="shared" si="19"/>
        <v>1.3092007800000005E-5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2.0800000000000004E-5</v>
      </c>
      <c r="G105">
        <f t="shared" si="20"/>
        <v>2.6839999999999998E-3</v>
      </c>
      <c r="I105">
        <f t="shared" ref="I105:J107" si="21">3*0.2*(1-0.2)*(1-0.2)*G18+3*0.2*0.2*(1-0.2)*K18+0.2*0.2*0.2*O18+(1-3*0.2*(1-0.2)*(1-0.2)-3*0.2*0.2*(1-0.2)-0.2*0.2*0.2)*C18</f>
        <v>2.0800000000000004E-5</v>
      </c>
      <c r="J105">
        <f t="shared" si="21"/>
        <v>2.6839999999999998E-3</v>
      </c>
      <c r="L105">
        <f>3*0.2*(1-0.2)*(1-0.2)*F25+3*0.2*0.2*(1-0.2)*J25+0.2*0.2*0.2*N25+(1-3*0.2*(1-0.2)*(1-0.2)-3*0.2*0.2*(1-0.2)-0.2*0.2*0.2)*B25</f>
        <v>1.0320000000000003E-4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7.0199999999999999E-5</v>
      </c>
      <c r="S105">
        <f t="shared" si="22"/>
        <v>2.8834999999999998E-3</v>
      </c>
      <c r="U105">
        <f t="shared" ref="U105:V107" si="23">3*0.3*(1-0.3)*(1-0.3)*G18+3*0.3*0.3*(1-0.3)*K18+0.3*0.3*0.3*O18+(1-3*0.3*(1-0.3)*(1-0.3)-3*0.3*0.3*(1-0.3)-0.3*0.3*0.3)*C18</f>
        <v>7.0199999999999999E-5</v>
      </c>
      <c r="V105">
        <f t="shared" si="23"/>
        <v>2.8834999999999998E-3</v>
      </c>
      <c r="X105">
        <f>3*0.3*(1-0.3)*(1-0.3)*F25+3*0.3*0.3*(1-0.3)*J25+0.3*0.3*0.3*N25+(1-3*0.3*(1-0.3)*(1-0.3)-3*0.3*0.3*(1-0.3)-0.3*0.3*0.3)*B25</f>
        <v>3.4830000000000001E-4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20"/>
        <v>1.0320000000000003E-4</v>
      </c>
      <c r="G106">
        <f t="shared" si="20"/>
        <v>1.1966368000000002E-4</v>
      </c>
      <c r="I106">
        <f t="shared" si="21"/>
        <v>1.0320000000000003E-4</v>
      </c>
      <c r="J106">
        <f t="shared" si="21"/>
        <v>1.1966368000000002E-4</v>
      </c>
      <c r="N106" s="72"/>
      <c r="O106" s="70"/>
      <c r="P106" s="66"/>
      <c r="Q106" t="s">
        <v>38</v>
      </c>
      <c r="R106">
        <f t="shared" si="22"/>
        <v>3.4830000000000001E-4</v>
      </c>
      <c r="S106">
        <f t="shared" si="22"/>
        <v>3.6636366999999995E-4</v>
      </c>
      <c r="U106">
        <f t="shared" si="23"/>
        <v>3.4830000000000001E-4</v>
      </c>
      <c r="V106">
        <f t="shared" si="23"/>
        <v>3.6636366999999995E-4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20"/>
        <v>1.0320000000000003E-4</v>
      </c>
      <c r="G107">
        <f t="shared" si="20"/>
        <v>1.0344639040000002E-4</v>
      </c>
      <c r="I107">
        <f t="shared" si="21"/>
        <v>1.0320000000000003E-4</v>
      </c>
      <c r="J107">
        <f t="shared" si="21"/>
        <v>1.0339066240000003E-4</v>
      </c>
      <c r="N107" s="72"/>
      <c r="O107" s="70"/>
      <c r="P107" s="66"/>
      <c r="Q107" t="s">
        <v>39</v>
      </c>
      <c r="R107">
        <f t="shared" si="22"/>
        <v>3.4830000000000001E-4</v>
      </c>
      <c r="S107">
        <f t="shared" si="22"/>
        <v>3.4856806010000001E-4</v>
      </c>
      <c r="U107">
        <f t="shared" si="23"/>
        <v>3.4830000000000001E-4</v>
      </c>
      <c r="V107">
        <f t="shared" si="23"/>
        <v>3.4848701060000002E-4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G114" si="24">0.05*Y11+(1-0.05)*U11</f>
        <v>0</v>
      </c>
      <c r="G112">
        <f t="shared" si="24"/>
        <v>2.5999999999999999E-3</v>
      </c>
      <c r="H112">
        <f>AA11+W11</f>
        <v>2.057185</v>
      </c>
      <c r="I112">
        <f t="shared" ref="I112:J114" si="25">0.05*Y18+(1-0.05)*U18</f>
        <v>0</v>
      </c>
      <c r="J112">
        <f t="shared" si="25"/>
        <v>2.5999999999999999E-3</v>
      </c>
      <c r="K112">
        <f>AA18+W18</f>
        <v>1.982434</v>
      </c>
      <c r="L112">
        <f>0.05*X25+(1-0.05)*T25</f>
        <v>5.0500000000000002E-4</v>
      </c>
      <c r="M112">
        <f>AA25+W25</f>
        <v>3.7762519999999999</v>
      </c>
      <c r="P112" s="66" t="s">
        <v>37</v>
      </c>
      <c r="Q112" t="s">
        <v>36</v>
      </c>
      <c r="R112">
        <f t="shared" ref="R112:S114" si="26">0.1*Y11+(1-0.1)*U11</f>
        <v>0</v>
      </c>
      <c r="S112">
        <f t="shared" si="26"/>
        <v>2.5999999999999999E-3</v>
      </c>
      <c r="U112">
        <f t="shared" ref="U112:V114" si="27">0.1*Y18+(1-0.1)*U18</f>
        <v>0</v>
      </c>
      <c r="V112">
        <f t="shared" si="27"/>
        <v>2.5999999999999999E-3</v>
      </c>
      <c r="X112">
        <f>0.1*X25+(1-0.1)*T25</f>
        <v>1.01E-3</v>
      </c>
    </row>
    <row r="113" spans="2:25" x14ac:dyDescent="0.25">
      <c r="C113" s="67"/>
      <c r="D113" s="66"/>
      <c r="E113" t="s">
        <v>38</v>
      </c>
      <c r="F113">
        <f t="shared" si="24"/>
        <v>0</v>
      </c>
      <c r="G113">
        <f t="shared" si="24"/>
        <v>6.4850000000000004E-5</v>
      </c>
      <c r="H113">
        <f>AA12+W12</f>
        <v>2.0761209999999997</v>
      </c>
      <c r="I113">
        <f t="shared" si="25"/>
        <v>0</v>
      </c>
      <c r="J113">
        <f t="shared" si="25"/>
        <v>6.4850000000000004E-5</v>
      </c>
      <c r="K113">
        <f>AA19+W19</f>
        <v>1.9920230000000001</v>
      </c>
      <c r="P113" s="66"/>
      <c r="Q113" t="s">
        <v>38</v>
      </c>
      <c r="R113">
        <f t="shared" si="26"/>
        <v>0</v>
      </c>
      <c r="S113">
        <f t="shared" si="26"/>
        <v>6.4850000000000004E-5</v>
      </c>
      <c r="U113">
        <f t="shared" si="27"/>
        <v>0</v>
      </c>
      <c r="V113">
        <f t="shared" si="27"/>
        <v>6.4850000000000004E-5</v>
      </c>
    </row>
    <row r="114" spans="2:25" x14ac:dyDescent="0.25">
      <c r="C114" s="67"/>
      <c r="D114" s="66"/>
      <c r="E114" t="s">
        <v>39</v>
      </c>
      <c r="F114">
        <f t="shared" si="24"/>
        <v>0</v>
      </c>
      <c r="G114">
        <f t="shared" si="24"/>
        <v>4.879999999999999E-6</v>
      </c>
      <c r="H114">
        <f>AA13+W13</f>
        <v>2.11897</v>
      </c>
      <c r="I114">
        <f t="shared" si="25"/>
        <v>0</v>
      </c>
      <c r="J114">
        <f t="shared" si="25"/>
        <v>4.879999999999999E-6</v>
      </c>
      <c r="K114">
        <f>AA20+W20</f>
        <v>2.0795490000000001</v>
      </c>
      <c r="P114" s="66"/>
      <c r="Q114" t="s">
        <v>39</v>
      </c>
      <c r="R114">
        <f t="shared" si="26"/>
        <v>0</v>
      </c>
      <c r="S114">
        <f t="shared" si="26"/>
        <v>4.8799999999999999E-6</v>
      </c>
      <c r="U114">
        <f t="shared" si="27"/>
        <v>0</v>
      </c>
      <c r="V114">
        <f t="shared" si="27"/>
        <v>4.8799999999999999E-6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G120" si="28">0.2*Y11+(1-0.2)*U11</f>
        <v>0</v>
      </c>
      <c r="G118">
        <f t="shared" si="28"/>
        <v>2.5999999999999999E-3</v>
      </c>
      <c r="I118">
        <f t="shared" ref="I118:J120" si="29">0.2*Y18+(1-0.2)*U18</f>
        <v>0</v>
      </c>
      <c r="J118">
        <f t="shared" si="29"/>
        <v>2.5999999999999999E-3</v>
      </c>
      <c r="L118">
        <f>0.2*X25+(1-0.2)*T25</f>
        <v>2.0200000000000001E-3</v>
      </c>
      <c r="P118" s="66" t="s">
        <v>41</v>
      </c>
      <c r="Q118" t="s">
        <v>36</v>
      </c>
      <c r="R118">
        <f t="shared" ref="R118:S120" si="30">0.3*Y11+(1-0.3)*U11</f>
        <v>0</v>
      </c>
      <c r="S118">
        <f t="shared" si="30"/>
        <v>2.5999999999999999E-3</v>
      </c>
      <c r="U118">
        <f t="shared" ref="U118:V120" si="31">0.3*Y18+(1-0.3)*U18</f>
        <v>0</v>
      </c>
      <c r="V118">
        <f t="shared" si="31"/>
        <v>2.5999999999999999E-3</v>
      </c>
      <c r="X118">
        <f>0.3*X25+(1-0.3)*T25</f>
        <v>3.0299999999999997E-3</v>
      </c>
    </row>
    <row r="119" spans="2:25" x14ac:dyDescent="0.25">
      <c r="C119" s="67"/>
      <c r="D119" s="66"/>
      <c r="E119" t="s">
        <v>38</v>
      </c>
      <c r="F119">
        <f t="shared" si="28"/>
        <v>0</v>
      </c>
      <c r="G119">
        <f t="shared" si="28"/>
        <v>6.4850000000000004E-5</v>
      </c>
      <c r="I119">
        <f t="shared" si="29"/>
        <v>0</v>
      </c>
      <c r="J119">
        <f t="shared" si="29"/>
        <v>6.4850000000000004E-5</v>
      </c>
      <c r="P119" s="66"/>
      <c r="Q119" t="s">
        <v>38</v>
      </c>
      <c r="R119">
        <f t="shared" si="30"/>
        <v>0</v>
      </c>
      <c r="S119">
        <f t="shared" si="30"/>
        <v>6.4850000000000004E-5</v>
      </c>
      <c r="U119">
        <f t="shared" si="31"/>
        <v>0</v>
      </c>
      <c r="V119">
        <f t="shared" si="31"/>
        <v>6.4850000000000004E-5</v>
      </c>
    </row>
    <row r="120" spans="2:25" x14ac:dyDescent="0.25">
      <c r="C120" s="67"/>
      <c r="D120" s="66"/>
      <c r="E120" t="s">
        <v>39</v>
      </c>
      <c r="F120">
        <f t="shared" si="28"/>
        <v>0</v>
      </c>
      <c r="G120">
        <f t="shared" si="28"/>
        <v>4.8800000000000007E-6</v>
      </c>
      <c r="I120">
        <f t="shared" si="29"/>
        <v>0</v>
      </c>
      <c r="J120">
        <f t="shared" si="29"/>
        <v>4.8800000000000007E-6</v>
      </c>
      <c r="P120" s="66"/>
      <c r="Q120" t="s">
        <v>39</v>
      </c>
      <c r="R120">
        <f t="shared" si="30"/>
        <v>0</v>
      </c>
      <c r="S120">
        <f t="shared" si="30"/>
        <v>4.879999999999999E-6</v>
      </c>
      <c r="U120">
        <f t="shared" si="31"/>
        <v>0</v>
      </c>
      <c r="V120">
        <f t="shared" si="31"/>
        <v>4.879999999999999E-6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2.5999999999999999E-3</v>
      </c>
      <c r="H125">
        <f>AE11+AA11+W11</f>
        <v>3.070227</v>
      </c>
      <c r="I125">
        <f t="shared" ref="I125:J127" si="33">(0.05*(1-0.05)+0.05*(1-0.05))*Y18+0.05*0.05*AC18+(1-0.05*(1-0.05)-0.05*(1-0.05)-0.05*0.05)*U18</f>
        <v>0</v>
      </c>
      <c r="J125">
        <f t="shared" si="33"/>
        <v>2.5999999999999999E-3</v>
      </c>
      <c r="K125">
        <f>AE18+AA18+W18</f>
        <v>2.9591430000000001</v>
      </c>
      <c r="L125">
        <f>(0.05*(1-0.05)+0.05*(1-0.05))*X25+0.05*0.05*AB25+(1-0.05*(1-0.05)-0.05*(1-0.05)-0.05*0.05)*T25</f>
        <v>9.5950024999999993E-4</v>
      </c>
      <c r="M125">
        <f>AE25+AA25+W25</f>
        <v>5.6855380000000002</v>
      </c>
      <c r="O125" s="70" t="s">
        <v>43</v>
      </c>
      <c r="P125" s="66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2.6000000000000003E-3</v>
      </c>
      <c r="U125">
        <f t="shared" ref="U125:V127" si="35">(0.1*0.9+0.1*0.9)*Y18+0.1*0.1*AC18+(1-0.1*0.9-0.1*0.9-0.1*0.1)*U18</f>
        <v>0</v>
      </c>
      <c r="V125">
        <f t="shared" si="35"/>
        <v>2.6000000000000003E-3</v>
      </c>
      <c r="X125">
        <f>(0.1*0.9+0.1*0.9)*X25+0.1*0.1*AB25+(1-0.1*0.9-0.1*0.9-0.1*0.1)*T25</f>
        <v>1.8180010000000001E-3</v>
      </c>
    </row>
    <row r="126" spans="2:25" x14ac:dyDescent="0.25">
      <c r="B126" s="67"/>
      <c r="C126" s="70"/>
      <c r="D126" s="66"/>
      <c r="E126" t="s">
        <v>38</v>
      </c>
      <c r="F126">
        <f t="shared" si="32"/>
        <v>0</v>
      </c>
      <c r="G126">
        <f t="shared" si="32"/>
        <v>6.4850000000000004E-5</v>
      </c>
      <c r="H126">
        <f>AE12+AA12+W12</f>
        <v>3.1088659999999999</v>
      </c>
      <c r="I126">
        <f t="shared" si="33"/>
        <v>0</v>
      </c>
      <c r="J126">
        <f t="shared" si="33"/>
        <v>6.4850000000000004E-5</v>
      </c>
      <c r="K126">
        <f>AE19+AA19+W19</f>
        <v>2.9891639999999997</v>
      </c>
      <c r="O126" s="70"/>
      <c r="P126" s="66"/>
      <c r="Q126" t="s">
        <v>38</v>
      </c>
      <c r="R126">
        <f t="shared" si="34"/>
        <v>0</v>
      </c>
      <c r="S126">
        <f t="shared" si="34"/>
        <v>6.4850000000000004E-5</v>
      </c>
      <c r="U126">
        <f t="shared" si="35"/>
        <v>0</v>
      </c>
      <c r="V126">
        <f t="shared" si="35"/>
        <v>6.4850000000000004E-5</v>
      </c>
    </row>
    <row r="127" spans="2:25" x14ac:dyDescent="0.25">
      <c r="B127" s="67"/>
      <c r="C127" s="70"/>
      <c r="D127" s="66"/>
      <c r="E127" t="s">
        <v>39</v>
      </c>
      <c r="F127">
        <f t="shared" si="32"/>
        <v>0</v>
      </c>
      <c r="G127">
        <f t="shared" si="32"/>
        <v>4.8799999999999999E-6</v>
      </c>
      <c r="H127">
        <f>AE13+AA13+W13</f>
        <v>3.1684789999999996</v>
      </c>
      <c r="I127">
        <f t="shared" si="33"/>
        <v>0</v>
      </c>
      <c r="J127">
        <f t="shared" si="33"/>
        <v>4.8799999999999999E-6</v>
      </c>
      <c r="K127">
        <f>AE20+AA20+W20</f>
        <v>3.1044809999999998</v>
      </c>
      <c r="O127" s="70"/>
      <c r="P127" s="66"/>
      <c r="Q127" t="s">
        <v>39</v>
      </c>
      <c r="R127">
        <f t="shared" si="34"/>
        <v>0</v>
      </c>
      <c r="S127">
        <f t="shared" si="34"/>
        <v>4.8800000000000007E-6</v>
      </c>
      <c r="U127">
        <f t="shared" si="35"/>
        <v>0</v>
      </c>
      <c r="V127">
        <f t="shared" si="35"/>
        <v>4.8800000000000007E-6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2.5999999999999999E-3</v>
      </c>
      <c r="I131">
        <f t="shared" ref="I131:J133" si="37">(0.2*0.8+0.2*0.8)*Y18+0.2*0.2*AC18+(1-0.2*0.8-0.2*0.8-0.2*0.2)*U18</f>
        <v>0</v>
      </c>
      <c r="J131">
        <f t="shared" si="37"/>
        <v>2.5999999999999999E-3</v>
      </c>
      <c r="L131">
        <f>(0.2*0.8+0.2*0.8)*X25+0.2*0.2*AB25+(1-0.2*0.8-0.2*0.8-0.2*0.2)*T25</f>
        <v>3.2320040000000006E-3</v>
      </c>
      <c r="O131" s="70" t="s">
        <v>45</v>
      </c>
      <c r="P131" s="66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2.5999999999999999E-3</v>
      </c>
      <c r="U131">
        <f t="shared" ref="U131:V133" si="39">(0.3*0.7+0.3*0.7)*Y18+0.3*0.3*AC18+(1-0.3*0.7-0.3*0.7-0.3*0.3)*U18</f>
        <v>0</v>
      </c>
      <c r="V131">
        <f t="shared" si="39"/>
        <v>2.5999999999999999E-3</v>
      </c>
      <c r="X131">
        <f>(0.3*0.7+0.3*0.7)*X25+0.3*0.3*AB25+(1-0.3*0.7-0.3*0.7-0.3*0.3)*T25</f>
        <v>4.2420089999999988E-3</v>
      </c>
    </row>
    <row r="132" spans="1:25" x14ac:dyDescent="0.25">
      <c r="B132" s="67"/>
      <c r="C132" s="70"/>
      <c r="D132" s="66"/>
      <c r="E132" t="s">
        <v>38</v>
      </c>
      <c r="F132">
        <f t="shared" si="36"/>
        <v>0</v>
      </c>
      <c r="G132">
        <f t="shared" si="36"/>
        <v>6.4850000000000004E-5</v>
      </c>
      <c r="I132">
        <f t="shared" si="37"/>
        <v>0</v>
      </c>
      <c r="J132">
        <f t="shared" si="37"/>
        <v>6.4850000000000004E-5</v>
      </c>
      <c r="O132" s="70"/>
      <c r="P132" s="66"/>
      <c r="Q132" t="s">
        <v>38</v>
      </c>
      <c r="R132">
        <f t="shared" si="38"/>
        <v>0</v>
      </c>
      <c r="S132">
        <f t="shared" si="38"/>
        <v>6.4850000000000004E-5</v>
      </c>
      <c r="U132">
        <f t="shared" si="39"/>
        <v>0</v>
      </c>
      <c r="V132">
        <f t="shared" si="39"/>
        <v>6.4850000000000004E-5</v>
      </c>
    </row>
    <row r="133" spans="1:25" x14ac:dyDescent="0.25">
      <c r="B133" s="67"/>
      <c r="C133" s="70"/>
      <c r="D133" s="66"/>
      <c r="E133" t="s">
        <v>39</v>
      </c>
      <c r="F133">
        <f t="shared" si="36"/>
        <v>0</v>
      </c>
      <c r="G133">
        <f t="shared" si="36"/>
        <v>4.8799999999999999E-6</v>
      </c>
      <c r="I133">
        <f t="shared" si="37"/>
        <v>0</v>
      </c>
      <c r="J133">
        <f t="shared" si="37"/>
        <v>4.8799999999999999E-6</v>
      </c>
      <c r="O133" s="70"/>
      <c r="P133" s="66"/>
      <c r="Q133" t="s">
        <v>39</v>
      </c>
      <c r="R133">
        <f t="shared" si="38"/>
        <v>0</v>
      </c>
      <c r="S133">
        <f t="shared" si="38"/>
        <v>4.8800000000000007E-6</v>
      </c>
      <c r="U133">
        <f t="shared" si="39"/>
        <v>0</v>
      </c>
      <c r="V133">
        <f t="shared" si="39"/>
        <v>4.8800000000000007E-6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3.2500000000000006E-7</v>
      </c>
      <c r="G138">
        <f t="shared" si="40"/>
        <v>2.6013124999999995E-3</v>
      </c>
      <c r="H138">
        <f>AI11+AE11+AA11+W11</f>
        <v>3.9496280000000001</v>
      </c>
      <c r="I138">
        <f t="shared" ref="I138:J140" si="41">3*0.05*(1-0.05)*(1-0.05)*Y18+3*0.05*0.05*(1-0.05)*AC18+0.05*0.05*0.05*AG18+(1-3*0.05*(1-0.05)*(1-0.05)-3*0.05*0.05*(1-0.05)-0.05*0.05*0.05)*U18</f>
        <v>3.2500000000000006E-7</v>
      </c>
      <c r="J138">
        <f t="shared" si="41"/>
        <v>2.6013124999999995E-3</v>
      </c>
      <c r="K138">
        <f>AI18+AE18+AA18+W18</f>
        <v>3.8227260000000003</v>
      </c>
      <c r="L138">
        <f>3*0.05*(1-0.05)*(1-0.05)*X25+3*0.05*0.05*(1-0.05)*AB25+0.05*0.05*0.05*AF25+(1-3*0.05*(1-0.05)*(1-0.05)-3*0.05*0.05*(1-0.05)-0.05*0.05*0.05)*T25</f>
        <v>1.3688257124999999E-3</v>
      </c>
      <c r="M138">
        <f>AI25+AE25+AA25+W25</f>
        <v>7.3372649999999995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2.6000000000000005E-6</v>
      </c>
      <c r="S138">
        <f t="shared" si="42"/>
        <v>2.6105E-3</v>
      </c>
      <c r="U138">
        <f t="shared" ref="U138:V140" si="43">3*0.1*(1-0.1)*(1-0.1)*Y18+3*0.1*0.1*(1-0.1)*AC18+0.1*0.1*0.1*AG18+(1-3*0.1*(1-0.1)*(1-0.1)-3*0.1*0.1*(1-0.1)-0.1*0.1*0.1)*U18</f>
        <v>2.6000000000000005E-6</v>
      </c>
      <c r="V138">
        <f t="shared" si="43"/>
        <v>2.6105E-3</v>
      </c>
      <c r="X138">
        <f>3*0.1*(1-0.1)*(1-0.1)*X25+3*0.1*0.1*(1-0.1)*AB25+0.1*0.1*0.1*AF25+(1-3*0.1*(1-0.1)*(1-0.1)-3*0.1*0.1*(1-0.1)-0.1*0.1*0.1)*T25</f>
        <v>2.4666027000000007E-3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40"/>
        <v>1.5375000000000003E-6</v>
      </c>
      <c r="G139">
        <f t="shared" si="40"/>
        <v>6.6441893749999989E-5</v>
      </c>
      <c r="H139">
        <f>AI12+AE12+AA12+W12</f>
        <v>4.0208940000000002</v>
      </c>
      <c r="I139">
        <f t="shared" si="41"/>
        <v>1.5375000000000003E-6</v>
      </c>
      <c r="J139">
        <f t="shared" si="41"/>
        <v>6.6441893749999989E-5</v>
      </c>
      <c r="K139">
        <f>AI19+AE19+AA19+W19</f>
        <v>3.8666</v>
      </c>
      <c r="N139" s="72"/>
      <c r="O139" s="70"/>
      <c r="P139" s="66"/>
      <c r="Q139" t="s">
        <v>38</v>
      </c>
      <c r="R139">
        <f t="shared" si="42"/>
        <v>1.2300000000000003E-5</v>
      </c>
      <c r="S139">
        <f t="shared" si="42"/>
        <v>7.7585150000000007E-5</v>
      </c>
      <c r="U139">
        <f t="shared" si="43"/>
        <v>1.2300000000000003E-5</v>
      </c>
      <c r="V139">
        <f t="shared" si="43"/>
        <v>7.7585150000000007E-5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40"/>
        <v>1.5375000000000003E-6</v>
      </c>
      <c r="G140">
        <f t="shared" si="40"/>
        <v>6.4168899999999996E-6</v>
      </c>
      <c r="H140">
        <f>AI13+AE13+AA13+W13</f>
        <v>4.0988280000000001</v>
      </c>
      <c r="I140">
        <f t="shared" si="41"/>
        <v>1.5375000000000003E-6</v>
      </c>
      <c r="J140">
        <f t="shared" si="41"/>
        <v>6.4168899999999996E-6</v>
      </c>
      <c r="K140">
        <f>AI20+AE20+AA20+W20</f>
        <v>4.0382459999999991</v>
      </c>
      <c r="N140" s="72"/>
      <c r="O140" s="70"/>
      <c r="P140" s="66"/>
      <c r="Q140" t="s">
        <v>39</v>
      </c>
      <c r="R140">
        <f t="shared" si="42"/>
        <v>1.2300000000000003E-5</v>
      </c>
      <c r="S140">
        <f t="shared" si="42"/>
        <v>1.7175120000000002E-5</v>
      </c>
      <c r="U140">
        <f t="shared" si="43"/>
        <v>1.2300000000000003E-5</v>
      </c>
      <c r="V140">
        <f t="shared" si="43"/>
        <v>1.7175120000000002E-5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2.0800000000000004E-5</v>
      </c>
      <c r="G144">
        <f t="shared" si="44"/>
        <v>2.6839999999999998E-3</v>
      </c>
      <c r="I144">
        <f t="shared" ref="I144:J146" si="45">3*0.2*(1-0.2)*(1-0.2)*Y18+3*0.2*0.2*(1-0.2)*AC18+0.2*0.2*0.2*AG18+(1-3*0.2*(1-0.2)*(1-0.2)-3*0.2*0.2*(1-0.2)-0.2*0.2*0.2)*U18</f>
        <v>2.0800000000000004E-5</v>
      </c>
      <c r="J144">
        <f t="shared" si="45"/>
        <v>2.6839999999999998E-3</v>
      </c>
      <c r="L144">
        <f>3*0.2*(1-0.2)*(1-0.2)*X25+3*0.2*0.2*(1-0.2)*AB25+0.2*0.2*0.2*AF25+(1-3*0.2*(1-0.2)*(1-0.2)-3*0.2*0.2*(1-0.2)-0.2*0.2*0.2)*T25</f>
        <v>3.9768096000000006E-3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7.0199999999999999E-5</v>
      </c>
      <c r="S144">
        <f t="shared" si="46"/>
        <v>2.8834999999999998E-3</v>
      </c>
      <c r="U144">
        <f t="shared" ref="U144:V146" si="47">3*0.3*(1-0.3)*(1-0.3)*Y18+3*0.3*0.3*(1-0.3)*AC18+0.3*0.3*0.3*AG18+(1-3*0.3*(1-0.3)*(1-0.3)-3*0.3*0.3*(1-0.3)-0.3*0.3*0.3)*U18</f>
        <v>7.0199999999999999E-5</v>
      </c>
      <c r="V144">
        <f t="shared" si="47"/>
        <v>2.8834999999999998E-3</v>
      </c>
      <c r="X144">
        <f>3*0.3*(1-0.3)*(1-0.3)*X25+3*0.3*0.3*(1-0.3)*AB25+0.3*0.3*0.3*AF25+(1-3*0.3*(1-0.3)*(1-0.3)-3*0.3*0.3*(1-0.3)-0.3*0.3*0.3)*T25</f>
        <v>4.7862188999999991E-3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44"/>
        <v>9.840000000000002E-5</v>
      </c>
      <c r="G145">
        <f t="shared" si="44"/>
        <v>1.667312E-4</v>
      </c>
      <c r="I145">
        <f t="shared" si="45"/>
        <v>9.840000000000002E-5</v>
      </c>
      <c r="J145">
        <f t="shared" si="45"/>
        <v>1.667312E-4</v>
      </c>
      <c r="N145" s="72"/>
      <c r="O145" s="70"/>
      <c r="P145" s="66"/>
      <c r="Q145" t="s">
        <v>38</v>
      </c>
      <c r="R145">
        <f t="shared" si="46"/>
        <v>3.321E-4</v>
      </c>
      <c r="S145">
        <f t="shared" si="46"/>
        <v>4.0869905000000002E-4</v>
      </c>
      <c r="U145">
        <f t="shared" si="47"/>
        <v>3.321E-4</v>
      </c>
      <c r="V145">
        <f t="shared" si="47"/>
        <v>4.0869905000000002E-4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44"/>
        <v>9.840000000000002E-5</v>
      </c>
      <c r="G146">
        <f t="shared" si="44"/>
        <v>1.0324096000000002E-4</v>
      </c>
      <c r="I146">
        <f t="shared" si="45"/>
        <v>9.840000000000002E-5</v>
      </c>
      <c r="J146">
        <f t="shared" si="45"/>
        <v>1.0324096000000002E-4</v>
      </c>
      <c r="N146" s="72"/>
      <c r="O146" s="70"/>
      <c r="P146" s="66"/>
      <c r="Q146" t="s">
        <v>39</v>
      </c>
      <c r="R146">
        <f t="shared" si="46"/>
        <v>3.321E-4</v>
      </c>
      <c r="S146">
        <f t="shared" si="46"/>
        <v>3.3684824000000001E-4</v>
      </c>
      <c r="U146">
        <f t="shared" si="47"/>
        <v>3.321E-4</v>
      </c>
      <c r="V146">
        <f t="shared" si="47"/>
        <v>3.3684824000000001E-4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G153" si="48">0.05*G32+(1-0.05)*C32</f>
        <v>0</v>
      </c>
      <c r="G151">
        <f t="shared" si="48"/>
        <v>2.5999999999999999E-3</v>
      </c>
      <c r="H151">
        <f>I32++E32</f>
        <v>2.0198160000000001</v>
      </c>
      <c r="I151">
        <f t="shared" ref="I151:J153" si="49">0.05*G39+(1-0.05)*C39</f>
        <v>0</v>
      </c>
      <c r="J151">
        <f t="shared" si="49"/>
        <v>2.5999999999999999E-3</v>
      </c>
      <c r="K151">
        <f>I39+E39</f>
        <v>1.958494</v>
      </c>
      <c r="L151">
        <f>0.05*F46+(1-0.05)*B46</f>
        <v>1.73E-6</v>
      </c>
      <c r="M151">
        <f>I46+E46</f>
        <v>3.7855499999999997</v>
      </c>
      <c r="P151" s="66" t="s">
        <v>37</v>
      </c>
      <c r="Q151" t="s">
        <v>36</v>
      </c>
      <c r="R151">
        <f t="shared" ref="R151:S153" si="50">0.1*G32+(1-0.1)*C32</f>
        <v>0</v>
      </c>
      <c r="S151">
        <f t="shared" si="50"/>
        <v>2.5999999999999999E-3</v>
      </c>
      <c r="U151">
        <f t="shared" ref="U151:V153" si="51">0.1*G39+(1-0.1)*C39</f>
        <v>0</v>
      </c>
      <c r="V151">
        <f t="shared" si="51"/>
        <v>2.5999999999999999E-3</v>
      </c>
      <c r="X151">
        <f>0.1*F46+(1-0.1)*B46</f>
        <v>1.7600000000000001E-6</v>
      </c>
    </row>
    <row r="152" spans="1:25" x14ac:dyDescent="0.25">
      <c r="C152" s="67"/>
      <c r="D152" s="66"/>
      <c r="E152" t="s">
        <v>38</v>
      </c>
      <c r="F152">
        <f t="shared" si="48"/>
        <v>0</v>
      </c>
      <c r="G152">
        <f t="shared" si="48"/>
        <v>1.964E-4</v>
      </c>
      <c r="H152">
        <f>I33++E33</f>
        <v>2.101985</v>
      </c>
      <c r="I152">
        <f t="shared" si="49"/>
        <v>0</v>
      </c>
      <c r="J152">
        <f t="shared" si="49"/>
        <v>1.964E-4</v>
      </c>
      <c r="K152">
        <f>I40+E40</f>
        <v>1.983498</v>
      </c>
      <c r="P152" s="66"/>
      <c r="Q152" t="s">
        <v>38</v>
      </c>
      <c r="R152">
        <f t="shared" si="50"/>
        <v>0</v>
      </c>
      <c r="S152">
        <f t="shared" si="50"/>
        <v>1.964E-4</v>
      </c>
      <c r="U152">
        <f t="shared" si="51"/>
        <v>0</v>
      </c>
      <c r="V152">
        <f t="shared" si="51"/>
        <v>1.964E-4</v>
      </c>
    </row>
    <row r="153" spans="1:25" x14ac:dyDescent="0.25">
      <c r="C153" s="67"/>
      <c r="D153" s="66"/>
      <c r="E153" t="s">
        <v>39</v>
      </c>
      <c r="F153">
        <f t="shared" si="48"/>
        <v>0</v>
      </c>
      <c r="G153">
        <f t="shared" si="48"/>
        <v>4.0899999999999991E-5</v>
      </c>
      <c r="H153">
        <f>I34++E34</f>
        <v>2.1082229999999997</v>
      </c>
      <c r="I153">
        <f t="shared" si="49"/>
        <v>0</v>
      </c>
      <c r="J153">
        <f t="shared" si="49"/>
        <v>4.0899999999999991E-5</v>
      </c>
      <c r="K153">
        <f>I41+E41</f>
        <v>2.02379</v>
      </c>
      <c r="P153" s="66"/>
      <c r="Q153" t="s">
        <v>39</v>
      </c>
      <c r="R153">
        <f t="shared" si="50"/>
        <v>0</v>
      </c>
      <c r="S153">
        <f t="shared" si="50"/>
        <v>4.0900000000000005E-5</v>
      </c>
      <c r="U153">
        <f t="shared" si="51"/>
        <v>0</v>
      </c>
      <c r="V153">
        <f t="shared" si="51"/>
        <v>4.0900000000000005E-5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G159" si="52">0.2*G32+(1-0.2)*C32</f>
        <v>0</v>
      </c>
      <c r="G157">
        <f t="shared" si="52"/>
        <v>2.5999999999999999E-3</v>
      </c>
      <c r="I157">
        <f t="shared" ref="I157:J159" si="53">0.2*G39+(1-0.2)*C39</f>
        <v>0</v>
      </c>
      <c r="J157">
        <f t="shared" si="53"/>
        <v>2.5999999999999999E-3</v>
      </c>
      <c r="L157">
        <f>0.2*F46+(1-0.2)*B46</f>
        <v>1.8200000000000002E-6</v>
      </c>
      <c r="P157" s="66" t="s">
        <v>41</v>
      </c>
      <c r="Q157" t="s">
        <v>36</v>
      </c>
      <c r="R157">
        <f t="shared" ref="R157:S159" si="54">0.3*G32+(1-0.3)*C32</f>
        <v>0</v>
      </c>
      <c r="S157">
        <f t="shared" si="54"/>
        <v>2.5999999999999999E-3</v>
      </c>
      <c r="U157">
        <f t="shared" ref="U157:V159" si="55">0.3*G39+(1-0.3)*C39</f>
        <v>0</v>
      </c>
      <c r="V157">
        <f t="shared" si="55"/>
        <v>2.5999999999999999E-3</v>
      </c>
      <c r="X157">
        <f>0.3*F46+(1-0.3)*B46</f>
        <v>1.88E-6</v>
      </c>
    </row>
    <row r="158" spans="1:25" x14ac:dyDescent="0.25">
      <c r="C158" s="67"/>
      <c r="D158" s="66"/>
      <c r="E158" t="s">
        <v>38</v>
      </c>
      <c r="F158">
        <f t="shared" si="52"/>
        <v>0</v>
      </c>
      <c r="G158">
        <f t="shared" si="52"/>
        <v>1.964E-4</v>
      </c>
      <c r="I158">
        <f t="shared" si="53"/>
        <v>0</v>
      </c>
      <c r="J158">
        <f t="shared" si="53"/>
        <v>1.964E-4</v>
      </c>
      <c r="P158" s="66"/>
      <c r="Q158" t="s">
        <v>38</v>
      </c>
      <c r="R158">
        <f t="shared" si="54"/>
        <v>0</v>
      </c>
      <c r="S158">
        <f t="shared" si="54"/>
        <v>1.964E-4</v>
      </c>
      <c r="U158">
        <f t="shared" si="55"/>
        <v>0</v>
      </c>
      <c r="V158">
        <f t="shared" si="55"/>
        <v>1.964E-4</v>
      </c>
    </row>
    <row r="159" spans="1:25" x14ac:dyDescent="0.25">
      <c r="C159" s="67"/>
      <c r="D159" s="66"/>
      <c r="E159" t="s">
        <v>39</v>
      </c>
      <c r="F159">
        <f t="shared" si="52"/>
        <v>0</v>
      </c>
      <c r="G159">
        <f t="shared" si="52"/>
        <v>4.0899999999999998E-5</v>
      </c>
      <c r="I159">
        <f t="shared" si="53"/>
        <v>0</v>
      </c>
      <c r="J159">
        <f t="shared" si="53"/>
        <v>4.0899999999999998E-5</v>
      </c>
      <c r="P159" s="66"/>
      <c r="Q159" t="s">
        <v>39</v>
      </c>
      <c r="R159">
        <f t="shared" si="54"/>
        <v>0</v>
      </c>
      <c r="S159">
        <f t="shared" si="54"/>
        <v>4.0899999999999991E-5</v>
      </c>
      <c r="U159">
        <f t="shared" si="55"/>
        <v>0</v>
      </c>
      <c r="V159">
        <f t="shared" si="55"/>
        <v>4.0899999999999991E-5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2.5999999999999999E-3</v>
      </c>
      <c r="H164">
        <f>M32+I32+E32</f>
        <v>3.0304820000000001</v>
      </c>
      <c r="I164">
        <f t="shared" ref="I164:J166" si="57">(0.05*(1-0.05)+0.05*(1-0.05))*G39+0.05*0.05*K39+(1-0.05*(1-0.05)-0.05*(1-0.05)-0.05*0.05)*C39</f>
        <v>0</v>
      </c>
      <c r="J164">
        <f t="shared" si="57"/>
        <v>2.5999999999999999E-3</v>
      </c>
      <c r="K164">
        <f>M39+I39+E39</f>
        <v>2.9404979999999998</v>
      </c>
      <c r="L164">
        <f>(0.05*(1-0.05)+0.05*(1-0.05))*F46+0.05*0.05*J46+(1-0.05*(1-0.05)-0.05*(1-0.05)-0.05*0.05)*B46</f>
        <v>1.7605000000000001E-6</v>
      </c>
      <c r="M164">
        <f>M46+I46+E46</f>
        <v>5.6564490000000003</v>
      </c>
      <c r="O164" s="70" t="s">
        <v>43</v>
      </c>
      <c r="P164" s="66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2.6000000000000003E-3</v>
      </c>
      <c r="U164">
        <f t="shared" ref="U164:V166" si="59">(0.1*0.9+0.1*0.9)*G39+0.1*0.1*K39+(1-0.1*0.9-0.1*0.9-0.1*0.1)*C39</f>
        <v>0</v>
      </c>
      <c r="V164">
        <f t="shared" si="59"/>
        <v>2.6000000000000003E-3</v>
      </c>
      <c r="X164">
        <f>(0.1*0.9+0.1*0.9)*F46+0.1*0.1*J46+(1-0.1*0.9-0.1*0.9-0.1*0.1)*B46</f>
        <v>1.8220000000000001E-6</v>
      </c>
    </row>
    <row r="165" spans="2:25" x14ac:dyDescent="0.25">
      <c r="B165" s="67"/>
      <c r="C165" s="70"/>
      <c r="D165" s="66"/>
      <c r="E165" t="s">
        <v>38</v>
      </c>
      <c r="F165">
        <f t="shared" si="56"/>
        <v>0</v>
      </c>
      <c r="G165">
        <f t="shared" si="56"/>
        <v>1.964E-4</v>
      </c>
      <c r="H165">
        <f>M33+I33+E33</f>
        <v>3.1463739999999998</v>
      </c>
      <c r="I165">
        <f t="shared" si="57"/>
        <v>0</v>
      </c>
      <c r="J165">
        <f t="shared" si="57"/>
        <v>1.964E-4</v>
      </c>
      <c r="K165">
        <f>M40+I40+E40</f>
        <v>2.9847399999999999</v>
      </c>
      <c r="O165" s="70"/>
      <c r="P165" s="66"/>
      <c r="Q165" t="s">
        <v>38</v>
      </c>
      <c r="R165">
        <f t="shared" si="58"/>
        <v>0</v>
      </c>
      <c r="S165">
        <f t="shared" si="58"/>
        <v>1.964E-4</v>
      </c>
      <c r="U165">
        <f t="shared" si="59"/>
        <v>0</v>
      </c>
      <c r="V165">
        <f t="shared" si="59"/>
        <v>1.964E-4</v>
      </c>
    </row>
    <row r="166" spans="2:25" x14ac:dyDescent="0.25">
      <c r="B166" s="67"/>
      <c r="C166" s="70"/>
      <c r="D166" s="66"/>
      <c r="E166" t="s">
        <v>39</v>
      </c>
      <c r="F166">
        <f t="shared" si="56"/>
        <v>0</v>
      </c>
      <c r="G166">
        <f t="shared" si="56"/>
        <v>4.0899999999999998E-5</v>
      </c>
      <c r="H166">
        <f>M34+I34+E34</f>
        <v>3.1633069999999996</v>
      </c>
      <c r="I166">
        <f t="shared" si="57"/>
        <v>0</v>
      </c>
      <c r="J166">
        <f t="shared" si="57"/>
        <v>4.0899999999999998E-5</v>
      </c>
      <c r="K166">
        <f>M41+I41+E41</f>
        <v>3.049922</v>
      </c>
      <c r="O166" s="70"/>
      <c r="P166" s="66"/>
      <c r="Q166" t="s">
        <v>39</v>
      </c>
      <c r="R166">
        <f t="shared" si="58"/>
        <v>0</v>
      </c>
      <c r="S166">
        <f t="shared" si="58"/>
        <v>4.0900000000000005E-5</v>
      </c>
      <c r="U166">
        <f t="shared" si="59"/>
        <v>0</v>
      </c>
      <c r="V166">
        <f t="shared" si="59"/>
        <v>4.0900000000000005E-5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2.5999999999999999E-3</v>
      </c>
      <c r="I170">
        <f t="shared" ref="I170:J172" si="61">(0.2*0.8+0.2*0.8)*G39+0.2*0.2*K39+(1-0.2*0.8-0.2*0.8-0.2*0.2)*C39</f>
        <v>0</v>
      </c>
      <c r="J170">
        <f t="shared" si="61"/>
        <v>2.5999999999999999E-3</v>
      </c>
      <c r="L170">
        <f>(0.2*0.8+0.2*0.8)*F46+0.2*0.2*J46+(1-0.2*0.8-0.2*0.8-0.2*0.2)*B46</f>
        <v>1.9479999999999998E-6</v>
      </c>
      <c r="O170" s="70" t="s">
        <v>45</v>
      </c>
      <c r="P170" s="66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2.5999999999999999E-3</v>
      </c>
      <c r="U170">
        <f t="shared" ref="U170:V172" si="63">(0.3*0.7+0.3*0.7)*G39+0.3*0.3*K39+(1-0.3*0.7-0.3*0.7-0.3*0.3)*C39</f>
        <v>0</v>
      </c>
      <c r="V170">
        <f t="shared" si="63"/>
        <v>2.5999999999999999E-3</v>
      </c>
      <c r="X170">
        <f>(0.3*0.7+0.3*0.7)*F46+0.3*0.3*J46+(1-0.3*0.7-0.3*0.7-0.3*0.3)*B46</f>
        <v>2.0780000000000003E-6</v>
      </c>
    </row>
    <row r="171" spans="2:25" x14ac:dyDescent="0.25">
      <c r="B171" s="67"/>
      <c r="C171" s="70"/>
      <c r="D171" s="66"/>
      <c r="E171" t="s">
        <v>38</v>
      </c>
      <c r="F171">
        <f t="shared" si="60"/>
        <v>0</v>
      </c>
      <c r="G171">
        <f t="shared" si="60"/>
        <v>1.964E-4</v>
      </c>
      <c r="I171">
        <f t="shared" si="61"/>
        <v>0</v>
      </c>
      <c r="J171">
        <f t="shared" si="61"/>
        <v>1.964E-4</v>
      </c>
      <c r="O171" s="70"/>
      <c r="P171" s="66"/>
      <c r="Q171" t="s">
        <v>38</v>
      </c>
      <c r="R171">
        <f t="shared" si="62"/>
        <v>0</v>
      </c>
      <c r="S171">
        <f t="shared" si="62"/>
        <v>1.964E-4</v>
      </c>
      <c r="U171">
        <f t="shared" si="63"/>
        <v>0</v>
      </c>
      <c r="V171">
        <f t="shared" si="63"/>
        <v>1.964E-4</v>
      </c>
    </row>
    <row r="172" spans="2:25" x14ac:dyDescent="0.25">
      <c r="B172" s="67"/>
      <c r="C172" s="70"/>
      <c r="D172" s="66"/>
      <c r="E172" t="s">
        <v>39</v>
      </c>
      <c r="F172">
        <f t="shared" si="60"/>
        <v>0</v>
      </c>
      <c r="G172">
        <f t="shared" si="60"/>
        <v>4.0899999999999998E-5</v>
      </c>
      <c r="I172">
        <f t="shared" si="61"/>
        <v>0</v>
      </c>
      <c r="J172">
        <f t="shared" si="61"/>
        <v>4.0899999999999998E-5</v>
      </c>
      <c r="O172" s="70"/>
      <c r="P172" s="66"/>
      <c r="Q172" t="s">
        <v>39</v>
      </c>
      <c r="R172">
        <f t="shared" si="62"/>
        <v>0</v>
      </c>
      <c r="S172">
        <f t="shared" si="62"/>
        <v>4.0900000000000005E-5</v>
      </c>
      <c r="U172">
        <f t="shared" si="63"/>
        <v>0</v>
      </c>
      <c r="V172">
        <f t="shared" si="63"/>
        <v>4.0900000000000005E-5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3.2500000000000006E-7</v>
      </c>
      <c r="G177">
        <f t="shared" si="64"/>
        <v>2.6013124999999995E-3</v>
      </c>
      <c r="H177">
        <f>Q32+M32+I32+E32</f>
        <v>3.928388</v>
      </c>
      <c r="I177">
        <f t="shared" ref="I177:J179" si="65">3*0.05*(1-0.05)*(1-0.05)*G39+3*0.05*0.05*(1-0.05)*K39+0.05*0.05*0.05*O39+(1-3*0.05*(1-0.05)*(1-0.05)-3*0.05*0.05*(1-0.05)-0.05*0.05*0.05)*C39</f>
        <v>3.2500000000000006E-7</v>
      </c>
      <c r="J177">
        <f t="shared" si="65"/>
        <v>2.6013124999999995E-3</v>
      </c>
      <c r="K177">
        <f>Q39+M39+I39+E39</f>
        <v>3.806063</v>
      </c>
      <c r="L177">
        <f>3*0.05*(1-0.05)*(1-0.05)*F46+3*0.05*0.05*(1-0.05)*J46+0.05*0.05*0.05*N46+(1-3*0.05*(1-0.05)*(1-0.05)-3*0.05*0.05*(1-0.05)-0.05*0.05*0.05)*B46</f>
        <v>3.1784875000000001E-6</v>
      </c>
      <c r="M177">
        <f>Q46+M46+I46+E46</f>
        <v>7.288373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2.6000000000000005E-6</v>
      </c>
      <c r="S177">
        <f t="shared" si="66"/>
        <v>2.6105E-3</v>
      </c>
      <c r="U177">
        <f t="shared" ref="U177:V179" si="67">3*0.1*(1-0.1)*(1-0.1)*G39+3*0.1*0.1*(1-0.1)*K39+0.1*0.1*0.1*O39+(1-3*0.1*(1-0.1)*(1-0.1)-3*0.1*0.1*(1-0.1)-0.1*0.1*0.1)*C39</f>
        <v>2.6000000000000005E-6</v>
      </c>
      <c r="V177">
        <f t="shared" si="67"/>
        <v>2.6105E-3</v>
      </c>
      <c r="X177">
        <f>3*0.1*(1-0.1)*(1-0.1)*F46+3*0.1*0.1*(1-0.1)*J46+0.1*0.1*0.1*N46+(1-3*0.1*(1-0.1)*(1-0.1)-3*0.1*0.1*(1-0.1)-0.1*0.1*0.1)*B46</f>
        <v>1.2981900000000004E-5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64"/>
        <v>1.3125000000000004E-6</v>
      </c>
      <c r="G178">
        <f t="shared" si="64"/>
        <v>1.9790044999999998E-4</v>
      </c>
      <c r="H178">
        <f>Q33+M33+I33+E33</f>
        <v>4.0622889999999998</v>
      </c>
      <c r="I178">
        <f t="shared" si="65"/>
        <v>1.3125000000000004E-6</v>
      </c>
      <c r="J178">
        <f t="shared" si="65"/>
        <v>1.9790044999999998E-4</v>
      </c>
      <c r="K178">
        <f>Q40+M40+I40+E40</f>
        <v>3.8608189999999998</v>
      </c>
      <c r="N178" s="72"/>
      <c r="O178" s="70"/>
      <c r="P178" s="66"/>
      <c r="Q178" t="s">
        <v>38</v>
      </c>
      <c r="R178">
        <f t="shared" si="66"/>
        <v>1.0500000000000003E-5</v>
      </c>
      <c r="S178">
        <f t="shared" si="66"/>
        <v>2.084036E-4</v>
      </c>
      <c r="U178">
        <f t="shared" si="67"/>
        <v>1.0500000000000003E-5</v>
      </c>
      <c r="V178">
        <f t="shared" si="67"/>
        <v>2.084036E-4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64"/>
        <v>1.3625000000000003E-6</v>
      </c>
      <c r="G179">
        <f t="shared" si="64"/>
        <v>4.2307387499999997E-5</v>
      </c>
      <c r="H179">
        <f>Q34+M34+I34+E34</f>
        <v>4.0869479999999996</v>
      </c>
      <c r="I179">
        <f t="shared" si="65"/>
        <v>1.3625000000000003E-6</v>
      </c>
      <c r="J179">
        <f t="shared" si="65"/>
        <v>4.2307387499999997E-5</v>
      </c>
      <c r="K179">
        <f>Q41+M41+I41+E41</f>
        <v>3.9929809999999999</v>
      </c>
      <c r="N179" s="72"/>
      <c r="O179" s="70"/>
      <c r="P179" s="66"/>
      <c r="Q179" t="s">
        <v>39</v>
      </c>
      <c r="R179">
        <f t="shared" si="66"/>
        <v>1.0900000000000002E-5</v>
      </c>
      <c r="S179">
        <f t="shared" si="66"/>
        <v>5.21591E-5</v>
      </c>
      <c r="U179">
        <f t="shared" si="67"/>
        <v>1.0900000000000002E-5</v>
      </c>
      <c r="V179">
        <f t="shared" si="67"/>
        <v>5.21591E-5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2.0800000000000004E-5</v>
      </c>
      <c r="G183">
        <f t="shared" si="68"/>
        <v>2.6839999999999998E-3</v>
      </c>
      <c r="I183">
        <f t="shared" ref="I183:J185" si="69">3*0.2*(1-0.2)*(1-0.2)*G39+3*0.2*0.2*(1-0.2)*K39+0.2*0.2*0.2*O39+(1-3*0.2*(1-0.2)*(1-0.2)-3*0.2*0.2*(1-0.2)-0.2*0.2*0.2)*C39</f>
        <v>2.0800000000000004E-5</v>
      </c>
      <c r="J183">
        <f t="shared" si="69"/>
        <v>2.6839999999999998E-3</v>
      </c>
      <c r="L183">
        <f>3*0.2*(1-0.2)*(1-0.2)*F46+3*0.2*0.2*(1-0.2)*J46+0.2*0.2*0.2*N46+(1-3*0.2*(1-0.2)*(1-0.2)-3*0.2*0.2*(1-0.2)-0.2*0.2*0.2)*B46</f>
        <v>9.0851200000000029E-5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7.0199999999999999E-5</v>
      </c>
      <c r="S183">
        <f t="shared" si="70"/>
        <v>2.8834999999999998E-3</v>
      </c>
      <c r="U183">
        <f t="shared" ref="U183:V185" si="71">3*0.3*(1-0.3)*(1-0.3)*G39+3*0.3*0.3*(1-0.3)*K39+0.3*0.3*0.3*O39+(1-3*0.3*(1-0.3)*(1-0.3)-3*0.3*0.3*(1-0.3)-0.3*0.3*0.3)*C39</f>
        <v>7.0199999999999999E-5</v>
      </c>
      <c r="V183">
        <f t="shared" si="71"/>
        <v>2.8834999999999998E-3</v>
      </c>
      <c r="X183">
        <f>3*0.3*(1-0.3)*(1-0.3)*F46+3*0.3*0.3*(1-0.3)*J46+0.3*0.3*0.3*N46+(1-3*0.3*(1-0.3)*(1-0.3)-3*0.3*0.3*(1-0.3)-0.3*0.3*0.3)*B46</f>
        <v>3.0188330000000002E-4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68"/>
        <v>8.4000000000000022E-5</v>
      </c>
      <c r="G184">
        <f t="shared" si="68"/>
        <v>2.9242880000000001E-4</v>
      </c>
      <c r="I184">
        <f t="shared" si="69"/>
        <v>8.4000000000000022E-5</v>
      </c>
      <c r="J184">
        <f t="shared" si="69"/>
        <v>2.9242880000000001E-4</v>
      </c>
      <c r="N184" s="72"/>
      <c r="O184" s="70"/>
      <c r="P184" s="66"/>
      <c r="Q184" t="s">
        <v>38</v>
      </c>
      <c r="R184">
        <f t="shared" si="70"/>
        <v>2.8350000000000001E-4</v>
      </c>
      <c r="S184">
        <f t="shared" si="70"/>
        <v>5.2049720000000004E-4</v>
      </c>
      <c r="U184">
        <f t="shared" si="71"/>
        <v>2.8350000000000001E-4</v>
      </c>
      <c r="V184">
        <f t="shared" si="71"/>
        <v>5.2049720000000004E-4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68"/>
        <v>8.7200000000000019E-5</v>
      </c>
      <c r="G185">
        <f t="shared" si="68"/>
        <v>1.3097280000000001E-4</v>
      </c>
      <c r="I185">
        <f t="shared" si="69"/>
        <v>8.7200000000000019E-5</v>
      </c>
      <c r="J185">
        <f t="shared" si="69"/>
        <v>1.3097280000000001E-4</v>
      </c>
      <c r="N185" s="72"/>
      <c r="O185" s="70"/>
      <c r="P185" s="66"/>
      <c r="Q185" t="s">
        <v>39</v>
      </c>
      <c r="R185">
        <f t="shared" si="70"/>
        <v>2.943E-4</v>
      </c>
      <c r="S185">
        <f t="shared" si="70"/>
        <v>3.4489569999999998E-4</v>
      </c>
      <c r="U185">
        <f t="shared" si="71"/>
        <v>2.943E-4</v>
      </c>
      <c r="V185">
        <f t="shared" si="71"/>
        <v>3.4489569999999998E-4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G192" si="72">0.05*Y32+(1-0.05)*U32</f>
        <v>0</v>
      </c>
      <c r="G190">
        <f t="shared" si="72"/>
        <v>2.5999999999999999E-3</v>
      </c>
      <c r="H190">
        <f>AA32+W32</f>
        <v>2.0472359999999998</v>
      </c>
      <c r="I190">
        <f t="shared" ref="I190:J192" si="73">0.05*Y39+(1-0.05)*U39</f>
        <v>0</v>
      </c>
      <c r="J190">
        <f t="shared" si="73"/>
        <v>2.5999999999999999E-3</v>
      </c>
      <c r="K190">
        <f>AA39+W39</f>
        <v>1.958334</v>
      </c>
      <c r="L190">
        <f>0.05*X46+(1-0.05)*T46</f>
        <v>3.8744999999999996E-5</v>
      </c>
      <c r="M190">
        <f>AA46+W46</f>
        <v>3.713333</v>
      </c>
      <c r="P190" s="66" t="s">
        <v>37</v>
      </c>
      <c r="Q190" t="s">
        <v>36</v>
      </c>
      <c r="R190">
        <f t="shared" ref="R190:S192" si="74">0.1*Y32+(1-0.1)*U32</f>
        <v>0</v>
      </c>
      <c r="S190">
        <f t="shared" si="74"/>
        <v>2.5999999999999999E-3</v>
      </c>
      <c r="U190">
        <f t="shared" ref="U190:V192" si="75">0.1*Y39+(1-0.1)*U39</f>
        <v>0</v>
      </c>
      <c r="V190">
        <f t="shared" si="75"/>
        <v>2.5999999999999999E-3</v>
      </c>
      <c r="X190">
        <f>0.1*X46+(1-0.1)*T46</f>
        <v>3.909E-5</v>
      </c>
    </row>
    <row r="191" spans="1:25" x14ac:dyDescent="0.25">
      <c r="C191" s="67"/>
      <c r="D191" s="66"/>
      <c r="E191" t="s">
        <v>38</v>
      </c>
      <c r="F191">
        <f t="shared" si="72"/>
        <v>0</v>
      </c>
      <c r="G191">
        <f t="shared" si="72"/>
        <v>5.0279999999999997E-4</v>
      </c>
      <c r="H191">
        <f>AA33+W33</f>
        <v>2.149006</v>
      </c>
      <c r="I191">
        <f t="shared" si="73"/>
        <v>0</v>
      </c>
      <c r="J191">
        <f t="shared" si="73"/>
        <v>5.0279999999999997E-4</v>
      </c>
      <c r="K191">
        <f>AA40+W40</f>
        <v>2.0328010000000001</v>
      </c>
      <c r="P191" s="66"/>
      <c r="Q191" t="s">
        <v>38</v>
      </c>
      <c r="R191">
        <f t="shared" si="74"/>
        <v>0</v>
      </c>
      <c r="S191">
        <f t="shared" si="74"/>
        <v>5.0279999999999997E-4</v>
      </c>
      <c r="U191">
        <f t="shared" si="75"/>
        <v>0</v>
      </c>
      <c r="V191">
        <f t="shared" si="75"/>
        <v>5.0279999999999997E-4</v>
      </c>
    </row>
    <row r="192" spans="1:25" x14ac:dyDescent="0.25">
      <c r="C192" s="67"/>
      <c r="D192" s="66"/>
      <c r="E192" t="s">
        <v>39</v>
      </c>
      <c r="F192">
        <f t="shared" si="72"/>
        <v>0</v>
      </c>
      <c r="G192">
        <f t="shared" si="72"/>
        <v>2.0459999999999999E-4</v>
      </c>
      <c r="H192">
        <f>AA34+W34</f>
        <v>2.1531450000000003</v>
      </c>
      <c r="I192">
        <f t="shared" si="73"/>
        <v>0</v>
      </c>
      <c r="J192">
        <f t="shared" si="73"/>
        <v>2.0459999999999999E-4</v>
      </c>
      <c r="K192">
        <f>AA41+W41</f>
        <v>2.0286790000000003</v>
      </c>
      <c r="P192" s="66"/>
      <c r="Q192" t="s">
        <v>39</v>
      </c>
      <c r="R192">
        <f t="shared" si="74"/>
        <v>0</v>
      </c>
      <c r="S192">
        <f t="shared" si="74"/>
        <v>2.0460000000000001E-4</v>
      </c>
      <c r="U192">
        <f t="shared" si="75"/>
        <v>0</v>
      </c>
      <c r="V192">
        <f t="shared" si="75"/>
        <v>2.0460000000000001E-4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G198" si="76">0.2*Y32+(1-0.2)*U32</f>
        <v>0</v>
      </c>
      <c r="G196">
        <f t="shared" si="76"/>
        <v>2.5999999999999999E-3</v>
      </c>
      <c r="I196">
        <f t="shared" ref="I196:J198" si="77">0.2*Y39+(1-0.2)*U39</f>
        <v>0</v>
      </c>
      <c r="J196">
        <f t="shared" si="77"/>
        <v>2.5999999999999999E-3</v>
      </c>
      <c r="L196">
        <f>0.2*X46+(1-0.2)*T46</f>
        <v>3.9780000000000002E-5</v>
      </c>
      <c r="P196" s="66" t="s">
        <v>41</v>
      </c>
      <c r="Q196" t="s">
        <v>36</v>
      </c>
      <c r="R196">
        <f t="shared" ref="R196:S198" si="78">0.3*Y32+(1-0.3)*U32</f>
        <v>0</v>
      </c>
      <c r="S196">
        <f t="shared" si="78"/>
        <v>2.5999999999999999E-3</v>
      </c>
      <c r="U196">
        <f t="shared" ref="U196:V198" si="79">0.3*Y39+(1-0.3)*U39</f>
        <v>0</v>
      </c>
      <c r="V196">
        <f t="shared" si="79"/>
        <v>2.5999999999999999E-3</v>
      </c>
      <c r="X196">
        <f>0.3*X46+(1-0.3)*T46</f>
        <v>4.0469999999999997E-5</v>
      </c>
    </row>
    <row r="197" spans="2:25" x14ac:dyDescent="0.25">
      <c r="C197" s="67"/>
      <c r="D197" s="66"/>
      <c r="E197" t="s">
        <v>38</v>
      </c>
      <c r="F197">
        <f t="shared" si="76"/>
        <v>0</v>
      </c>
      <c r="G197">
        <f t="shared" si="76"/>
        <v>5.0279999999999997E-4</v>
      </c>
      <c r="I197">
        <f t="shared" si="77"/>
        <v>0</v>
      </c>
      <c r="J197">
        <f t="shared" si="77"/>
        <v>5.0279999999999997E-4</v>
      </c>
      <c r="P197" s="66"/>
      <c r="Q197" t="s">
        <v>38</v>
      </c>
      <c r="R197">
        <f t="shared" si="78"/>
        <v>0</v>
      </c>
      <c r="S197">
        <f t="shared" si="78"/>
        <v>5.0279999999999997E-4</v>
      </c>
      <c r="U197">
        <f t="shared" si="79"/>
        <v>0</v>
      </c>
      <c r="V197">
        <f t="shared" si="79"/>
        <v>5.0279999999999997E-4</v>
      </c>
    </row>
    <row r="198" spans="2:25" x14ac:dyDescent="0.25">
      <c r="C198" s="67"/>
      <c r="D198" s="66"/>
      <c r="E198" t="s">
        <v>39</v>
      </c>
      <c r="F198">
        <f t="shared" si="76"/>
        <v>0</v>
      </c>
      <c r="G198">
        <f t="shared" si="76"/>
        <v>2.0460000000000004E-4</v>
      </c>
      <c r="I198">
        <f t="shared" si="77"/>
        <v>0</v>
      </c>
      <c r="J198">
        <f t="shared" si="77"/>
        <v>2.0460000000000004E-4</v>
      </c>
      <c r="P198" s="66"/>
      <c r="Q198" t="s">
        <v>39</v>
      </c>
      <c r="R198">
        <f t="shared" si="78"/>
        <v>0</v>
      </c>
      <c r="S198">
        <f t="shared" si="78"/>
        <v>2.0459999999999999E-4</v>
      </c>
      <c r="U198">
        <f t="shared" si="79"/>
        <v>0</v>
      </c>
      <c r="V198">
        <f t="shared" si="79"/>
        <v>2.0459999999999999E-4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2.5999999999999999E-3</v>
      </c>
      <c r="H203">
        <f>AE32+AA32+W32</f>
        <v>3.0644400000000003</v>
      </c>
      <c r="I203">
        <f t="shared" ref="I203:J205" si="81">(0.05*(1-0.05)+0.05*(1-0.05))*Y39+0.05*0.05*AC39+(1-0.05*(1-0.05)-0.05*(1-0.05)-0.05*0.05)*U39</f>
        <v>0</v>
      </c>
      <c r="J203">
        <f t="shared" si="81"/>
        <v>2.5999999999999999E-3</v>
      </c>
      <c r="K203">
        <f>AE39+AA39+W39</f>
        <v>2.9522300000000001</v>
      </c>
      <c r="L203">
        <f>(0.05*(1-0.05)+0.05*(1-0.05))*X46+0.05*0.05*AB46+(1-0.05*(1-0.05)-0.05*(1-0.05)-0.05*0.05)*T46</f>
        <v>3.9094249999999999E-5</v>
      </c>
      <c r="M203">
        <f>AE46+AA46+W46</f>
        <v>5.5870390000000008</v>
      </c>
      <c r="O203" s="70" t="s">
        <v>43</v>
      </c>
      <c r="P203" s="66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2.6000000000000003E-3</v>
      </c>
      <c r="U203">
        <f t="shared" ref="U203:V205" si="83">(0.1*0.9+0.1*0.9)*Y39+0.1*0.1*AC39+(1-0.1*0.9-0.1*0.9-0.1*0.1)*U39</f>
        <v>0</v>
      </c>
      <c r="V203">
        <f t="shared" si="83"/>
        <v>2.6000000000000003E-3</v>
      </c>
      <c r="X203">
        <f>(0.1*0.9+0.1*0.9)*X46+0.1*0.1*AB46+(1-0.1*0.9-0.1*0.9-0.1*0.1)*T46</f>
        <v>3.9796999999999999E-5</v>
      </c>
    </row>
    <row r="204" spans="2:25" x14ac:dyDescent="0.25">
      <c r="B204" s="67"/>
      <c r="C204" s="70"/>
      <c r="D204" s="66"/>
      <c r="E204" t="s">
        <v>38</v>
      </c>
      <c r="F204">
        <f t="shared" si="80"/>
        <v>0</v>
      </c>
      <c r="G204">
        <f t="shared" si="80"/>
        <v>5.0279999999999997E-4</v>
      </c>
      <c r="H204">
        <f>AE33+AA33+W33</f>
        <v>3.2039039999999996</v>
      </c>
      <c r="I204">
        <f t="shared" si="81"/>
        <v>0</v>
      </c>
      <c r="J204">
        <f t="shared" si="81"/>
        <v>5.0279999999999997E-4</v>
      </c>
      <c r="K204">
        <f t="shared" ref="K204:K205" si="84">AE117+AA117+W117</f>
        <v>0</v>
      </c>
      <c r="O204" s="70"/>
      <c r="P204" s="66"/>
      <c r="Q204" t="s">
        <v>38</v>
      </c>
      <c r="R204">
        <f t="shared" si="82"/>
        <v>0</v>
      </c>
      <c r="S204">
        <f t="shared" si="82"/>
        <v>5.0280000000000008E-4</v>
      </c>
      <c r="U204">
        <f t="shared" si="83"/>
        <v>0</v>
      </c>
      <c r="V204">
        <f t="shared" si="83"/>
        <v>5.0280000000000008E-4</v>
      </c>
    </row>
    <row r="205" spans="2:25" x14ac:dyDescent="0.25">
      <c r="B205" s="67"/>
      <c r="C205" s="70"/>
      <c r="D205" s="66"/>
      <c r="E205" t="s">
        <v>39</v>
      </c>
      <c r="F205">
        <f t="shared" si="80"/>
        <v>0</v>
      </c>
      <c r="G205">
        <f t="shared" si="80"/>
        <v>2.0460000000000004E-4</v>
      </c>
      <c r="H205">
        <f>AE34+AA34+W34</f>
        <v>3.206747</v>
      </c>
      <c r="I205">
        <f t="shared" si="81"/>
        <v>0</v>
      </c>
      <c r="J205">
        <f t="shared" si="81"/>
        <v>2.0460000000000004E-4</v>
      </c>
      <c r="K205">
        <f t="shared" si="84"/>
        <v>0</v>
      </c>
      <c r="O205" s="70"/>
      <c r="P205" s="66"/>
      <c r="Q205" t="s">
        <v>39</v>
      </c>
      <c r="R205">
        <f t="shared" si="82"/>
        <v>0</v>
      </c>
      <c r="S205">
        <f t="shared" si="82"/>
        <v>2.0460000000000004E-4</v>
      </c>
      <c r="U205">
        <f t="shared" si="83"/>
        <v>0</v>
      </c>
      <c r="V205">
        <f t="shared" si="83"/>
        <v>2.0460000000000004E-4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G211" si="85">(0.2*0.8+0.2*0.8)*Y32+0.2*0.2*AC32+(1-0.2*0.8-0.2*0.8-0.2*0.2)*U32</f>
        <v>0</v>
      </c>
      <c r="G209">
        <f t="shared" si="85"/>
        <v>2.5999999999999999E-3</v>
      </c>
      <c r="I209">
        <f t="shared" ref="I209:J211" si="86">(0.2*0.8+0.2*0.8)*Y39+0.2*0.2*AC39+(1-0.2*0.8-0.2*0.8-0.2*0.2)*U39</f>
        <v>0</v>
      </c>
      <c r="J209">
        <f t="shared" si="86"/>
        <v>2.5999999999999999E-3</v>
      </c>
      <c r="L209">
        <f>(0.2*0.8+0.2*0.8)*X46+0.2*0.2*AB46+(1-0.2*0.8-0.2*0.8-0.2*0.2)*T46</f>
        <v>4.1227999999999999E-5</v>
      </c>
      <c r="O209" s="70" t="s">
        <v>45</v>
      </c>
      <c r="P209" s="66" t="s">
        <v>41</v>
      </c>
      <c r="Q209" t="s">
        <v>36</v>
      </c>
      <c r="R209">
        <f t="shared" ref="R209:S211" si="87">(0.3*0.7+0.3*0.7)*Y32+0.3*0.3*AC32+(1-0.3*0.7-0.3*0.7-0.3*0.3)*U32</f>
        <v>0</v>
      </c>
      <c r="S209">
        <f t="shared" si="87"/>
        <v>2.5999999999999999E-3</v>
      </c>
      <c r="U209">
        <f t="shared" ref="U209:V211" si="88">(0.3*0.7+0.3*0.7)*Y39+0.3*0.3*AC39+(1-0.3*0.7-0.3*0.7-0.3*0.3)*U39</f>
        <v>0</v>
      </c>
      <c r="V209">
        <f t="shared" si="88"/>
        <v>2.5999999999999999E-3</v>
      </c>
      <c r="X209">
        <f>(0.3*0.7+0.3*0.7)*X46+0.3*0.3*AB46+(1-0.3*0.7-0.3*0.7-0.3*0.3)*T46</f>
        <v>4.2693000000000006E-5</v>
      </c>
    </row>
    <row r="210" spans="1:25" x14ac:dyDescent="0.25">
      <c r="B210" s="67"/>
      <c r="C210" s="70"/>
      <c r="D210" s="66"/>
      <c r="E210" t="s">
        <v>38</v>
      </c>
      <c r="F210">
        <f t="shared" si="85"/>
        <v>0</v>
      </c>
      <c r="G210">
        <f t="shared" si="85"/>
        <v>5.0279999999999997E-4</v>
      </c>
      <c r="I210">
        <f t="shared" si="86"/>
        <v>0</v>
      </c>
      <c r="J210">
        <f t="shared" si="86"/>
        <v>5.0279999999999997E-4</v>
      </c>
      <c r="O210" s="70"/>
      <c r="P210" s="66"/>
      <c r="Q210" t="s">
        <v>38</v>
      </c>
      <c r="R210">
        <f t="shared" si="87"/>
        <v>0</v>
      </c>
      <c r="S210">
        <f t="shared" si="87"/>
        <v>5.0279999999999997E-4</v>
      </c>
      <c r="U210">
        <f t="shared" si="88"/>
        <v>0</v>
      </c>
      <c r="V210">
        <f t="shared" si="88"/>
        <v>5.0279999999999997E-4</v>
      </c>
    </row>
    <row r="211" spans="1:25" x14ac:dyDescent="0.25">
      <c r="B211" s="67"/>
      <c r="C211" s="70"/>
      <c r="D211" s="66"/>
      <c r="E211" t="s">
        <v>39</v>
      </c>
      <c r="F211">
        <f t="shared" si="85"/>
        <v>0</v>
      </c>
      <c r="G211">
        <f t="shared" si="85"/>
        <v>2.0460000000000001E-4</v>
      </c>
      <c r="I211">
        <f t="shared" si="86"/>
        <v>0</v>
      </c>
      <c r="J211">
        <f t="shared" si="86"/>
        <v>2.0460000000000001E-4</v>
      </c>
      <c r="O211" s="70"/>
      <c r="P211" s="66"/>
      <c r="Q211" t="s">
        <v>39</v>
      </c>
      <c r="R211">
        <f t="shared" si="87"/>
        <v>0</v>
      </c>
      <c r="S211">
        <f t="shared" si="87"/>
        <v>2.0460000000000004E-4</v>
      </c>
      <c r="U211">
        <f t="shared" si="88"/>
        <v>0</v>
      </c>
      <c r="V211">
        <f t="shared" si="88"/>
        <v>2.0460000000000004E-4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G218" si="89">3*0.05*(1-0.05)*(1-0.05)*Y32+3*0.05*0.05*(1-0.05)*AC32+0.05*0.05*0.05*AG32+(1-3*0.05*(1-0.05)*(1-0.05)-3*0.05*0.05*(1-0.05)-0.05*0.05*0.05)*U32</f>
        <v>3.2500000000000006E-7</v>
      </c>
      <c r="G216">
        <f t="shared" si="89"/>
        <v>2.6013124999999995E-3</v>
      </c>
      <c r="H216">
        <f>AI32+AE32+AA32+W32</f>
        <v>3.9573590000000003</v>
      </c>
      <c r="I216">
        <f t="shared" ref="I216:J218" si="90">3*0.05*(1-0.05)*(1-0.05)*Y39+3*0.05*0.05*(1-0.05)*AC39+0.05*0.05*0.05*AG39+(1-3*0.05*(1-0.05)*(1-0.05)-3*0.05*0.05*(1-0.05)-0.05*0.05*0.05)*U39</f>
        <v>3.2500000000000006E-7</v>
      </c>
      <c r="J216">
        <f t="shared" si="90"/>
        <v>2.6013124999999995E-3</v>
      </c>
      <c r="K216">
        <f>AI39+AE39+AA39+W39</f>
        <v>3.8504329999999998</v>
      </c>
      <c r="L216">
        <f>3*0.05*(1-0.05)*(1-0.05)*X46+3*0.05*0.05*(1-0.05)*AB46+0.05*0.05*0.05*AF46+(1-3*0.05*(1-0.05)*(1-0.05)-3*0.05*0.05*(1-0.05)-0.05*0.05*0.05)*T46</f>
        <v>4.0552224999999996E-5</v>
      </c>
      <c r="M216">
        <f>AI46+AE46+AA46+W46</f>
        <v>7.2292810000000003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S218" si="91">3*0.1*(1-0.1)*(1-0.1)*Y32+3*0.1*0.1*(1-0.1)*AC32+0.1*0.1*0.1*AG32+(1-3*0.1*(1-0.1)*(1-0.1)-3*0.1*0.1*(1-0.1)-0.1*0.1*0.1)*U32</f>
        <v>2.6000000000000005E-6</v>
      </c>
      <c r="S216">
        <f t="shared" si="91"/>
        <v>2.6105E-3</v>
      </c>
      <c r="U216">
        <f t="shared" ref="U216:V218" si="92">3*0.1*(1-0.1)*(1-0.1)*Y39+3*0.1*0.1*(1-0.1)*AC39+0.1*0.1*0.1*AG39+(1-3*0.1*(1-0.1)*(1-0.1)-3*0.1*0.1*(1-0.1)-0.1*0.1*0.1)*U39</f>
        <v>2.6000000000000005E-6</v>
      </c>
      <c r="V216">
        <f t="shared" si="92"/>
        <v>2.6105E-3</v>
      </c>
      <c r="X216">
        <f>3*0.1*(1-0.1)*(1-0.1)*X46+3*0.1*0.1*(1-0.1)*AB46+0.1*0.1*0.1*AF46+(1-3*0.1*(1-0.1)*(1-0.1)-3*0.1*0.1*(1-0.1)-0.1*0.1*0.1)*T46</f>
        <v>4.9356799999999995E-5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89"/>
        <v>8.0000000000000018E-7</v>
      </c>
      <c r="G217">
        <f t="shared" si="89"/>
        <v>5.040871499999999E-4</v>
      </c>
      <c r="H217">
        <f>AI33+AE33+AA33+W33</f>
        <v>4.121804</v>
      </c>
      <c r="I217">
        <f t="shared" si="90"/>
        <v>8.2500000000000015E-7</v>
      </c>
      <c r="J217">
        <f t="shared" si="90"/>
        <v>5.0407464999999998E-4</v>
      </c>
      <c r="K217">
        <f>AI40+AE40+AA40+W40</f>
        <v>3.9120619999999997</v>
      </c>
      <c r="N217" s="72"/>
      <c r="O217" s="70"/>
      <c r="P217" s="66"/>
      <c r="Q217" t="s">
        <v>38</v>
      </c>
      <c r="R217">
        <f t="shared" si="91"/>
        <v>6.4000000000000014E-6</v>
      </c>
      <c r="S217">
        <f t="shared" si="91"/>
        <v>5.1309719999999997E-4</v>
      </c>
      <c r="U217">
        <f t="shared" si="92"/>
        <v>6.6000000000000012E-6</v>
      </c>
      <c r="V217">
        <f t="shared" si="92"/>
        <v>5.1299719999999991E-4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89"/>
        <v>1.0250000000000004E-6</v>
      </c>
      <c r="G218">
        <f t="shared" si="89"/>
        <v>2.0576192499999999E-4</v>
      </c>
      <c r="H218">
        <f>AI34+AE34+AA34+W34</f>
        <v>4.1291910000000005</v>
      </c>
      <c r="I218">
        <f t="shared" si="90"/>
        <v>1.0250000000000004E-6</v>
      </c>
      <c r="J218">
        <f t="shared" si="90"/>
        <v>2.0576192499999999E-4</v>
      </c>
      <c r="K218">
        <f>AI41+AE41+AA41+W41</f>
        <v>4.0002360000000001</v>
      </c>
      <c r="N218" s="72"/>
      <c r="O218" s="70"/>
      <c r="P218" s="66"/>
      <c r="Q218" t="s">
        <v>39</v>
      </c>
      <c r="R218">
        <f t="shared" si="91"/>
        <v>8.2000000000000028E-6</v>
      </c>
      <c r="S218">
        <f t="shared" si="91"/>
        <v>2.138954E-4</v>
      </c>
      <c r="U218">
        <f t="shared" si="92"/>
        <v>8.2000000000000028E-6</v>
      </c>
      <c r="V218">
        <f t="shared" si="92"/>
        <v>2.138954E-4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G224" si="93">3*0.2*(1-0.2)*(1-0.2)*Y32+3*0.2*0.2*(1-0.2)*AC32+0.2*0.2*0.2*AG32+(1-3*0.2*(1-0.2)*(1-0.2)-3*0.2*0.2*(1-0.2)-0.2*0.2*0.2)*U32</f>
        <v>2.0800000000000004E-5</v>
      </c>
      <c r="G222">
        <f t="shared" si="93"/>
        <v>2.6839999999999998E-3</v>
      </c>
      <c r="I222">
        <f t="shared" ref="I222:J224" si="94">3*0.2*(1-0.2)*(1-0.2)*Y39+3*0.2*0.2*(1-0.2)*AC39+0.2*0.2*0.2*AG39+(1-3*0.2*(1-0.2)*(1-0.2)-3*0.2*0.2*(1-0.2)-0.2*0.2*0.2)*U39</f>
        <v>2.0800000000000004E-5</v>
      </c>
      <c r="J222">
        <f t="shared" si="94"/>
        <v>2.6839999999999998E-3</v>
      </c>
      <c r="L222">
        <f>3*0.2*(1-0.2)*(1-0.2)*X46+3*0.2*0.2*(1-0.2)*AB46+0.2*0.2*0.2*AF46+(1-3*0.2*(1-0.2)*(1-0.2)-3*0.2*0.2*(1-0.2)-0.2*0.2*0.2)*T46</f>
        <v>1.1343040000000002E-4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S224" si="95">3*0.3*(1-0.3)*(1-0.3)*Y32+3*0.3*0.3*(1-0.3)*AC32+0.3*0.3*0.3*AG32+(1-3*0.3*(1-0.3)*(1-0.3)-3*0.3*0.3*(1-0.3)-0.3*0.3*0.3)*U32</f>
        <v>7.0199999999999999E-5</v>
      </c>
      <c r="S222">
        <f t="shared" si="95"/>
        <v>2.8834999999999998E-3</v>
      </c>
      <c r="U222">
        <f t="shared" ref="U222:V224" si="96">3*0.3*(1-0.3)*(1-0.3)*Y39+3*0.3*0.3*(1-0.3)*AC39+0.3*0.3*0.3*AG39+(1-3*0.3*(1-0.3)*(1-0.3)-3*0.3*0.3*(1-0.3)-0.3*0.3*0.3)*U39</f>
        <v>7.0199999999999999E-5</v>
      </c>
      <c r="V222">
        <f t="shared" si="96"/>
        <v>2.8834999999999998E-3</v>
      </c>
      <c r="X222">
        <f>3*0.3*(1-0.3)*(1-0.3)*X46+3*0.3*0.3*(1-0.3)*AB46+0.3*0.3*0.3*AF46+(1-3*0.3*(1-0.3)*(1-0.3)-3*0.3*0.3*(1-0.3)-0.3*0.3*0.3)*T46</f>
        <v>2.8363559999999995E-4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93"/>
        <v>5.1200000000000011E-5</v>
      </c>
      <c r="G223">
        <f t="shared" si="93"/>
        <v>5.8517759999999997E-4</v>
      </c>
      <c r="I223">
        <f t="shared" si="94"/>
        <v>5.2800000000000009E-5</v>
      </c>
      <c r="J223">
        <f t="shared" si="94"/>
        <v>5.8437760000000006E-4</v>
      </c>
      <c r="N223" s="72"/>
      <c r="O223" s="70"/>
      <c r="P223" s="66"/>
      <c r="Q223" t="s">
        <v>38</v>
      </c>
      <c r="R223">
        <f t="shared" si="95"/>
        <v>1.728E-4</v>
      </c>
      <c r="S223">
        <f t="shared" si="95"/>
        <v>7.8082439999999998E-4</v>
      </c>
      <c r="U223">
        <f t="shared" si="96"/>
        <v>1.7819999999999999E-4</v>
      </c>
      <c r="V223">
        <f t="shared" si="96"/>
        <v>7.7812439999999997E-4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93"/>
        <v>6.5600000000000022E-5</v>
      </c>
      <c r="G224">
        <f t="shared" si="93"/>
        <v>2.7896320000000003E-4</v>
      </c>
      <c r="I224">
        <f t="shared" si="94"/>
        <v>6.5600000000000022E-5</v>
      </c>
      <c r="J224">
        <f t="shared" si="94"/>
        <v>2.7896320000000003E-4</v>
      </c>
      <c r="N224" s="72"/>
      <c r="O224" s="70"/>
      <c r="P224" s="66"/>
      <c r="Q224" t="s">
        <v>39</v>
      </c>
      <c r="R224">
        <f t="shared" si="95"/>
        <v>2.2140000000000001E-4</v>
      </c>
      <c r="S224">
        <f t="shared" si="95"/>
        <v>4.5557580000000006E-4</v>
      </c>
      <c r="U224">
        <f t="shared" si="96"/>
        <v>2.2140000000000001E-4</v>
      </c>
      <c r="V224">
        <f t="shared" si="96"/>
        <v>4.5557580000000006E-4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G231" si="97">0.05*G52+(1-0.05)*C52</f>
        <v>0</v>
      </c>
      <c r="G229">
        <f t="shared" si="97"/>
        <v>2.5999999999999999E-3</v>
      </c>
      <c r="H229">
        <f>I52+E52</f>
        <v>2.048581</v>
      </c>
      <c r="I229">
        <f t="shared" ref="I229:J231" si="98">0.05*G59+(1-0.05)*C59</f>
        <v>0</v>
      </c>
      <c r="J229">
        <f t="shared" si="98"/>
        <v>2.5999999999999999E-3</v>
      </c>
      <c r="K229">
        <f>I59+E59</f>
        <v>1.8980670000000002</v>
      </c>
      <c r="L229">
        <f>0.05*G66+(1-0.05)*B66</f>
        <v>4.2512499999999994E-4</v>
      </c>
      <c r="M229">
        <f>I66+E66</f>
        <v>3.747414</v>
      </c>
      <c r="P229" s="66" t="s">
        <v>37</v>
      </c>
      <c r="Q229" t="s">
        <v>36</v>
      </c>
      <c r="R229">
        <f t="shared" ref="R229:S231" si="99">0.1*G52+(1-0.1)*C52</f>
        <v>0</v>
      </c>
      <c r="S229">
        <f t="shared" si="99"/>
        <v>2.5999999999999999E-3</v>
      </c>
      <c r="U229">
        <f t="shared" ref="U229:V231" si="100">0.1*G59+(1-0.1)*C59</f>
        <v>0</v>
      </c>
      <c r="V229">
        <f t="shared" si="100"/>
        <v>2.5999999999999999E-3</v>
      </c>
      <c r="X229">
        <f>0.1*G66+(1-0.1)*B66</f>
        <v>4.2715E-4</v>
      </c>
    </row>
    <row r="230" spans="1:25" x14ac:dyDescent="0.25">
      <c r="C230" s="67"/>
      <c r="D230" s="66"/>
      <c r="E230" t="s">
        <v>38</v>
      </c>
      <c r="F230">
        <f t="shared" si="97"/>
        <v>0</v>
      </c>
      <c r="G230">
        <f t="shared" si="97"/>
        <v>1.2999999999999999E-3</v>
      </c>
      <c r="H230">
        <f>I53+E53</f>
        <v>2.0777580000000002</v>
      </c>
      <c r="I230">
        <f t="shared" si="98"/>
        <v>0</v>
      </c>
      <c r="J230">
        <f t="shared" si="98"/>
        <v>1.2999999999999999E-3</v>
      </c>
      <c r="K230">
        <f>I60+E60</f>
        <v>1.9907569999999999</v>
      </c>
      <c r="P230" s="66"/>
      <c r="Q230" t="s">
        <v>38</v>
      </c>
      <c r="R230">
        <f t="shared" si="99"/>
        <v>0</v>
      </c>
      <c r="S230">
        <f t="shared" si="99"/>
        <v>1.2999999999999999E-3</v>
      </c>
      <c r="U230">
        <f t="shared" si="100"/>
        <v>0</v>
      </c>
      <c r="V230">
        <f t="shared" si="100"/>
        <v>1.2999999999999999E-3</v>
      </c>
    </row>
    <row r="231" spans="1:25" x14ac:dyDescent="0.25">
      <c r="C231" s="67"/>
      <c r="D231" s="66"/>
      <c r="E231" t="s">
        <v>39</v>
      </c>
      <c r="F231">
        <f t="shared" si="97"/>
        <v>0</v>
      </c>
      <c r="G231">
        <f t="shared" si="97"/>
        <v>8.2868500000000001E-4</v>
      </c>
      <c r="H231">
        <f>I54+E54</f>
        <v>2.1116619999999999</v>
      </c>
      <c r="I231">
        <f t="shared" si="98"/>
        <v>0</v>
      </c>
      <c r="J231">
        <f t="shared" si="98"/>
        <v>8.2686499999999998E-4</v>
      </c>
      <c r="K231">
        <f>I61+E61</f>
        <v>2.0289239999999999</v>
      </c>
      <c r="P231" s="66"/>
      <c r="Q231" t="s">
        <v>39</v>
      </c>
      <c r="R231">
        <f t="shared" si="99"/>
        <v>0</v>
      </c>
      <c r="S231">
        <f t="shared" si="99"/>
        <v>8.3146999999999995E-4</v>
      </c>
      <c r="U231">
        <f t="shared" si="100"/>
        <v>0</v>
      </c>
      <c r="V231">
        <f t="shared" si="100"/>
        <v>8.2782999999999999E-4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G237" si="101">0.2*G52+(1-0.2)*C52</f>
        <v>0</v>
      </c>
      <c r="G235">
        <f t="shared" si="101"/>
        <v>2.5999999999999999E-3</v>
      </c>
      <c r="I235">
        <f t="shared" ref="I235:J237" si="102">0.2*G59+(1-0.2)*C59</f>
        <v>0</v>
      </c>
      <c r="J235">
        <f t="shared" si="102"/>
        <v>2.5999999999999999E-3</v>
      </c>
      <c r="L235">
        <f>0.2*G66+(1-0.2)*B66</f>
        <v>4.3120000000000002E-4</v>
      </c>
      <c r="P235" s="66" t="s">
        <v>41</v>
      </c>
      <c r="Q235" t="s">
        <v>36</v>
      </c>
      <c r="R235">
        <f t="shared" ref="R235:S237" si="103">0.3*G52+(1-0.3)*C52</f>
        <v>0</v>
      </c>
      <c r="S235">
        <f t="shared" si="103"/>
        <v>2.5999999999999999E-3</v>
      </c>
      <c r="U235">
        <f t="shared" ref="U235:V237" si="104">0.3*G59+(1-0.3)*C59</f>
        <v>0</v>
      </c>
      <c r="V235">
        <f t="shared" si="104"/>
        <v>2.5999999999999999E-3</v>
      </c>
      <c r="X235">
        <f>0.3*G66+(1-0.3)*B66</f>
        <v>4.3524999999999998E-4</v>
      </c>
    </row>
    <row r="236" spans="1:25" x14ac:dyDescent="0.25">
      <c r="C236" s="67"/>
      <c r="D236" s="66"/>
      <c r="E236" t="s">
        <v>38</v>
      </c>
      <c r="F236">
        <f t="shared" si="101"/>
        <v>0</v>
      </c>
      <c r="G236">
        <f t="shared" si="101"/>
        <v>1.2999999999999999E-3</v>
      </c>
      <c r="I236">
        <f t="shared" si="102"/>
        <v>0</v>
      </c>
      <c r="J236">
        <f t="shared" si="102"/>
        <v>1.2999999999999999E-3</v>
      </c>
      <c r="P236" s="66"/>
      <c r="Q236" t="s">
        <v>38</v>
      </c>
      <c r="R236">
        <f t="shared" si="103"/>
        <v>0</v>
      </c>
      <c r="S236">
        <f t="shared" si="103"/>
        <v>1.2999999999999999E-3</v>
      </c>
      <c r="U236">
        <f t="shared" si="104"/>
        <v>0</v>
      </c>
      <c r="V236">
        <f t="shared" si="104"/>
        <v>1.2999999999999999E-3</v>
      </c>
    </row>
    <row r="237" spans="1:25" x14ac:dyDescent="0.25">
      <c r="C237" s="67"/>
      <c r="D237" s="66"/>
      <c r="E237" t="s">
        <v>39</v>
      </c>
      <c r="F237">
        <f t="shared" si="101"/>
        <v>0</v>
      </c>
      <c r="G237">
        <f t="shared" si="101"/>
        <v>8.3704000000000005E-4</v>
      </c>
      <c r="I237">
        <f t="shared" si="102"/>
        <v>0</v>
      </c>
      <c r="J237">
        <f t="shared" si="102"/>
        <v>8.2976000000000013E-4</v>
      </c>
      <c r="P237" s="66"/>
      <c r="Q237" t="s">
        <v>39</v>
      </c>
      <c r="R237">
        <f t="shared" si="103"/>
        <v>0</v>
      </c>
      <c r="S237">
        <f t="shared" si="103"/>
        <v>8.4260999999999993E-4</v>
      </c>
      <c r="U237">
        <f t="shared" si="104"/>
        <v>0</v>
      </c>
      <c r="V237">
        <f t="shared" si="104"/>
        <v>8.3168999999999995E-4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G244" si="105">(0.05*(1-0.05)+0.05*(1-0.05))*G52+0.05*0.05*K52+(1-0.05*(1-0.05)-0.05*(1-0.05)-0.05*0.05)*C52</f>
        <v>0</v>
      </c>
      <c r="G242">
        <f t="shared" si="105"/>
        <v>2.5999999999999999E-3</v>
      </c>
      <c r="H242">
        <f>M52+I52+E52</f>
        <v>3.0998390000000002</v>
      </c>
      <c r="I242">
        <f t="shared" ref="I242:J244" si="106">(0.05*(1-0.05)+0.05*(1-0.05))*G59+0.05*0.05*K59+(1-0.05*(1-0.05)-0.05*(1-0.05)-0.05*0.05)*C59</f>
        <v>0</v>
      </c>
      <c r="J242">
        <f t="shared" si="106"/>
        <v>2.5999999999999999E-3</v>
      </c>
      <c r="K242">
        <f>M59+I59+E59</f>
        <v>2.8878980000000003</v>
      </c>
      <c r="L242">
        <f>(0.05*(1-0.05)+0.05*(1-0.05))*G66+0.05*0.05*J66+(1-0.05*(1-0.05)-0.05*(1-0.05)-0.05*0.05)*B66</f>
        <v>4.2714825000000006E-4</v>
      </c>
      <c r="M242">
        <f>M66+I66+E66</f>
        <v>5.601356</v>
      </c>
      <c r="O242" s="70" t="s">
        <v>43</v>
      </c>
      <c r="P242" s="66" t="s">
        <v>37</v>
      </c>
      <c r="Q242" t="s">
        <v>36</v>
      </c>
      <c r="R242">
        <f t="shared" ref="R242:S244" si="107">(0.1*0.9+0.1*0.9)*G52+0.1*0.1*K52+(1-0.1*0.9-0.1*0.9-0.1*0.1)*C52</f>
        <v>0</v>
      </c>
      <c r="S242">
        <f t="shared" si="107"/>
        <v>2.6000000000000003E-3</v>
      </c>
      <c r="U242">
        <f t="shared" ref="U242:V244" si="108">(0.1*0.9+0.1*0.9)*G59+0.1*0.1*K59+(1-0.1*0.9-0.1*0.9-0.1*0.1)*C59</f>
        <v>0</v>
      </c>
      <c r="V242">
        <f t="shared" si="108"/>
        <v>2.6000000000000003E-3</v>
      </c>
      <c r="X242">
        <f>(0.1*0.9+0.1*0.9)*G66+0.1*0.1*J66+(1-0.1*0.9-0.1*0.9-0.1*0.1)*B66</f>
        <v>4.3119300000000002E-4</v>
      </c>
    </row>
    <row r="243" spans="1:25" x14ac:dyDescent="0.25">
      <c r="B243" s="67"/>
      <c r="C243" s="70"/>
      <c r="D243" s="66"/>
      <c r="E243" t="s">
        <v>38</v>
      </c>
      <c r="F243">
        <f t="shared" si="105"/>
        <v>0</v>
      </c>
      <c r="G243">
        <f t="shared" si="105"/>
        <v>1.2999999999999999E-3</v>
      </c>
      <c r="H243">
        <f>M53+I53+E53</f>
        <v>3.141381</v>
      </c>
      <c r="I243">
        <f t="shared" si="106"/>
        <v>0</v>
      </c>
      <c r="J243">
        <f t="shared" si="106"/>
        <v>1.2999999999999999E-3</v>
      </c>
      <c r="K243">
        <f>M60+I60+E60</f>
        <v>2.9844879999999998</v>
      </c>
      <c r="O243" s="70"/>
      <c r="P243" s="66"/>
      <c r="Q243" t="s">
        <v>38</v>
      </c>
      <c r="R243">
        <f t="shared" si="107"/>
        <v>0</v>
      </c>
      <c r="S243">
        <f t="shared" si="107"/>
        <v>1.3000000000000002E-3</v>
      </c>
      <c r="U243">
        <f t="shared" si="108"/>
        <v>0</v>
      </c>
      <c r="V243">
        <f t="shared" si="108"/>
        <v>1.3000000000000002E-3</v>
      </c>
    </row>
    <row r="244" spans="1:25" x14ac:dyDescent="0.25">
      <c r="B244" s="67"/>
      <c r="C244" s="70"/>
      <c r="D244" s="66"/>
      <c r="E244" t="s">
        <v>39</v>
      </c>
      <c r="F244">
        <f t="shared" si="105"/>
        <v>0</v>
      </c>
      <c r="G244">
        <f t="shared" si="105"/>
        <v>8.3133075000000006E-4</v>
      </c>
      <c r="H244">
        <f>M54+I54+E54</f>
        <v>3.162528</v>
      </c>
      <c r="I244">
        <f t="shared" si="106"/>
        <v>0</v>
      </c>
      <c r="J244">
        <f t="shared" si="106"/>
        <v>8.2787275000000004E-4</v>
      </c>
      <c r="K244">
        <f>M61+I61+E61</f>
        <v>3.0535350000000001</v>
      </c>
      <c r="O244" s="70"/>
      <c r="P244" s="66"/>
      <c r="Q244" t="s">
        <v>39</v>
      </c>
      <c r="R244">
        <f t="shared" si="107"/>
        <v>0</v>
      </c>
      <c r="S244">
        <f t="shared" si="107"/>
        <v>8.3648300000000006E-4</v>
      </c>
      <c r="U244">
        <f t="shared" si="108"/>
        <v>0</v>
      </c>
      <c r="V244">
        <f t="shared" si="108"/>
        <v>8.2993100000000001E-4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G250" si="109">(0.2*0.8+0.2*0.8)*G52+0.2*0.2*K52+(1-0.2*0.8-0.2*0.8-0.2*0.2)*C52</f>
        <v>0</v>
      </c>
      <c r="G248">
        <f t="shared" si="109"/>
        <v>2.5999999999999999E-3</v>
      </c>
      <c r="I248">
        <f t="shared" ref="I248:J250" si="110">(0.2*0.8+0.2*0.8)*G59+0.2*0.2*K59+(1-0.2*0.8-0.2*0.8-0.2*0.2)*C59</f>
        <v>0</v>
      </c>
      <c r="J248">
        <f t="shared" si="110"/>
        <v>2.5999999999999999E-3</v>
      </c>
      <c r="L248">
        <f>(0.2*0.8+0.2*0.8)*G66+0.2*0.2*J66+(1-0.2*0.8-0.2*0.8-0.2*0.2)*B66</f>
        <v>4.3927199999999999E-4</v>
      </c>
      <c r="O248" s="70" t="s">
        <v>45</v>
      </c>
      <c r="P248" s="66" t="s">
        <v>41</v>
      </c>
      <c r="Q248" t="s">
        <v>36</v>
      </c>
      <c r="R248">
        <f t="shared" ref="R248:S250" si="111">(0.3*0.7+0.3*0.7)*G52+0.3*0.3*K52+(1-0.3*0.7-0.3*0.7-0.3*0.3)*C52</f>
        <v>0</v>
      </c>
      <c r="S248">
        <f t="shared" si="111"/>
        <v>2.5999999999999999E-3</v>
      </c>
      <c r="U248">
        <f t="shared" ref="U248:V250" si="112">(0.3*0.7+0.3*0.7)*G59+0.3*0.3*K59+(1-0.3*0.7-0.3*0.7-0.3*0.3)*C59</f>
        <v>0</v>
      </c>
      <c r="V248">
        <f t="shared" si="112"/>
        <v>2.5999999999999999E-3</v>
      </c>
      <c r="X248">
        <f>(0.3*0.7+0.3*0.7)*G66+0.3*0.3*J66+(1-0.3*0.7-0.3*0.7-0.3*0.3)*B66</f>
        <v>4.4733700000000002E-4</v>
      </c>
    </row>
    <row r="249" spans="1:25" x14ac:dyDescent="0.25">
      <c r="B249" s="67"/>
      <c r="C249" s="70"/>
      <c r="D249" s="66"/>
      <c r="E249" t="s">
        <v>38</v>
      </c>
      <c r="F249">
        <f t="shared" si="109"/>
        <v>0</v>
      </c>
      <c r="G249">
        <f t="shared" si="109"/>
        <v>1.2999999999999999E-3</v>
      </c>
      <c r="I249">
        <f t="shared" si="110"/>
        <v>0</v>
      </c>
      <c r="J249">
        <f t="shared" si="110"/>
        <v>1.2999999999999999E-3</v>
      </c>
      <c r="O249" s="70"/>
      <c r="P249" s="66"/>
      <c r="Q249" t="s">
        <v>38</v>
      </c>
      <c r="R249">
        <f t="shared" si="111"/>
        <v>0</v>
      </c>
      <c r="S249">
        <f t="shared" si="111"/>
        <v>1.2999999999999999E-3</v>
      </c>
      <c r="U249">
        <f t="shared" si="112"/>
        <v>0</v>
      </c>
      <c r="V249">
        <f t="shared" si="112"/>
        <v>1.2999999999999999E-3</v>
      </c>
    </row>
    <row r="250" spans="1:25" x14ac:dyDescent="0.25">
      <c r="B250" s="67"/>
      <c r="C250" s="70"/>
      <c r="D250" s="66"/>
      <c r="E250" t="s">
        <v>39</v>
      </c>
      <c r="F250">
        <f t="shared" si="109"/>
        <v>0</v>
      </c>
      <c r="G250">
        <f t="shared" si="109"/>
        <v>8.4595199999999997E-4</v>
      </c>
      <c r="I250">
        <f t="shared" si="110"/>
        <v>0</v>
      </c>
      <c r="J250">
        <f t="shared" si="110"/>
        <v>8.3430399999999991E-4</v>
      </c>
      <c r="O250" s="70"/>
      <c r="P250" s="66"/>
      <c r="Q250" t="s">
        <v>39</v>
      </c>
      <c r="R250">
        <f t="shared" si="111"/>
        <v>0</v>
      </c>
      <c r="S250">
        <f t="shared" si="111"/>
        <v>8.5430700000000011E-4</v>
      </c>
      <c r="U250">
        <f t="shared" si="112"/>
        <v>0</v>
      </c>
      <c r="V250">
        <f t="shared" si="112"/>
        <v>8.3901900000000009E-4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G257" si="113">3*0.05*(1-0.05)*(1-0.05)*G52+3*0.05*0.05*(1-0.05)*K52+0.05*0.05*0.05*O52+(1-3*0.05*(1-0.05)*(1-0.05)-3*0.05*0.05*(1-0.05)-0.05*0.05*0.05)*C52</f>
        <v>3.2500000000000006E-7</v>
      </c>
      <c r="G255">
        <f t="shared" si="113"/>
        <v>2.6013124999999995E-3</v>
      </c>
      <c r="H255">
        <f>Q52+M52+I52+E52</f>
        <v>3.9996549999999997</v>
      </c>
      <c r="I255">
        <f t="shared" ref="I255:J257" si="114">3*0.05*(1-0.05)*(1-0.05)*G59+3*0.05*0.05*(1-0.05)*K59+0.05*0.05*0.05*O59+(1-3*0.05*(1-0.05)*(1-0.05)-3*0.05*0.05*(1-0.05)-0.05*0.05*0.05)*C59</f>
        <v>3.2500000000000006E-7</v>
      </c>
      <c r="J255">
        <f t="shared" si="114"/>
        <v>2.6013124999999995E-3</v>
      </c>
      <c r="K255">
        <f>Q59+M59+I59+E59</f>
        <v>3.7597940000000003</v>
      </c>
      <c r="L255">
        <f>3*0.05*(1-0.05)*(1-0.05)*G66+3*0.05*0.05*(1-0.05)*J66+0.05*0.05*0.05*N66+(1-3*0.05*(1-0.05)*(1-0.05)-3*0.05*0.05*(1-0.05)-0.05*0.05*0.05)*B66</f>
        <v>4.2980193749999994E-4</v>
      </c>
      <c r="M255">
        <f>Q66+M66+I66+E66</f>
        <v>7.309247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S257" si="115">3*0.1*(1-0.1)*(1-0.1)*G52+3*0.1*0.1*(1-0.1)*K52+0.1*0.1*0.1*O52+(1-3*0.1*(1-0.1)*(1-0.1)-3*0.1*0.1*(1-0.1)-0.1*0.1*0.1)*C52</f>
        <v>2.6000000000000005E-6</v>
      </c>
      <c r="S255">
        <f t="shared" si="115"/>
        <v>2.6105E-3</v>
      </c>
      <c r="U255">
        <f t="shared" ref="U255:V257" si="116">3*0.1*(1-0.1)*(1-0.1)*G59+3*0.1*0.1*(1-0.1)*K59+0.1*0.1*0.1*O59+(1-3*0.1*(1-0.1)*(1-0.1)-3*0.1*0.1*(1-0.1)-0.1*0.1*0.1)*C59</f>
        <v>2.6000000000000005E-6</v>
      </c>
      <c r="V255">
        <f t="shared" si="116"/>
        <v>2.6105E-3</v>
      </c>
      <c r="X255">
        <f>3*0.1*(1-0.1)*(1-0.1)*G66+3*0.1*0.1*(1-0.1)*J66+0.1*0.1*0.1*N66+(1-3*0.1*(1-0.1)*(1-0.1)-3*0.1*0.1*(1-0.1)-0.1*0.1*0.1)*B66</f>
        <v>4.4028649999999997E-4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113"/>
        <v>4.5000000000000009E-7</v>
      </c>
      <c r="G256">
        <f t="shared" si="113"/>
        <v>1.3007499999999998E-3</v>
      </c>
      <c r="H256">
        <f>Q53+M53+I53+E53</f>
        <v>4.0589370000000002</v>
      </c>
      <c r="I256">
        <f t="shared" si="114"/>
        <v>4.875000000000001E-7</v>
      </c>
      <c r="J256">
        <f t="shared" si="114"/>
        <v>1.3007249999999998E-3</v>
      </c>
      <c r="K256">
        <f>Q60+M60+I60+E60</f>
        <v>3.8672599999999999</v>
      </c>
      <c r="N256" s="72"/>
      <c r="O256" s="70"/>
      <c r="P256" s="66"/>
      <c r="Q256" t="s">
        <v>38</v>
      </c>
      <c r="R256">
        <f t="shared" si="115"/>
        <v>3.6000000000000007E-6</v>
      </c>
      <c r="S256">
        <f t="shared" si="115"/>
        <v>1.3059999999999999E-3</v>
      </c>
      <c r="U256">
        <f t="shared" si="116"/>
        <v>3.9000000000000008E-6</v>
      </c>
      <c r="V256">
        <f t="shared" si="116"/>
        <v>1.3057999999999998E-3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113"/>
        <v>5.875000000000002E-7</v>
      </c>
      <c r="G257">
        <f t="shared" si="113"/>
        <v>8.3453401249999979E-4</v>
      </c>
      <c r="H257">
        <f>Q54+M54+I54+E54</f>
        <v>4.0924250000000004</v>
      </c>
      <c r="I257">
        <f t="shared" si="114"/>
        <v>6.1250000000000017E-7</v>
      </c>
      <c r="J257">
        <f t="shared" si="114"/>
        <v>8.2955636249999981E-4</v>
      </c>
      <c r="K257">
        <f>Q61+M61+I61+E61</f>
        <v>4.0336189999999998</v>
      </c>
      <c r="N257" s="72"/>
      <c r="O257" s="70"/>
      <c r="P257" s="66"/>
      <c r="Q257" t="s">
        <v>39</v>
      </c>
      <c r="R257">
        <f t="shared" si="115"/>
        <v>4.7000000000000016E-6</v>
      </c>
      <c r="S257">
        <f t="shared" si="115"/>
        <v>8.4651309999999994E-4</v>
      </c>
      <c r="U257">
        <f t="shared" si="116"/>
        <v>4.9000000000000014E-6</v>
      </c>
      <c r="V257">
        <f t="shared" si="116"/>
        <v>8.3726790000000003E-4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G263" si="117">3*0.2*(1-0.2)*(1-0.2)*G52+3*0.2*0.2*(1-0.2)*K52+0.2*0.2*0.2*O52+(1-3*0.2*(1-0.2)*(1-0.2)-3*0.2*0.2*(1-0.2)-0.2*0.2*0.2)*C52</f>
        <v>2.0800000000000004E-5</v>
      </c>
      <c r="G261">
        <f t="shared" si="117"/>
        <v>2.6839999999999998E-3</v>
      </c>
      <c r="I261">
        <f t="shared" ref="I261:J263" si="118">3*0.2*(1-0.2)*(1-0.2)*G59+3*0.2*0.2*(1-0.2)*K59+0.2*0.2*0.2*O59+(1-3*0.2*(1-0.2)*(1-0.2)-3*0.2*0.2*(1-0.2)-0.2*0.2*0.2)*C59</f>
        <v>2.0800000000000004E-5</v>
      </c>
      <c r="J261">
        <f t="shared" si="118"/>
        <v>2.6839999999999998E-3</v>
      </c>
      <c r="L261">
        <f>3*0.2*(1-0.2)*(1-0.2)*G66+3*0.2*0.2*(1-0.2)*J66+0.2*0.2*0.2*N66+(1-3*0.2*(1-0.2)*(1-0.2)-3*0.2*0.2*(1-0.2)-0.2*0.2*0.2)*B66</f>
        <v>4.8777599999999999E-4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S263" si="119">3*0.3*(1-0.3)*(1-0.3)*G52+3*0.3*0.3*(1-0.3)*K52+0.3*0.3*0.3*O52+(1-3*0.3*(1-0.3)*(1-0.3)-3*0.3*0.3*(1-0.3)-0.3*0.3*0.3)*C52</f>
        <v>7.0199999999999999E-5</v>
      </c>
      <c r="S261">
        <f t="shared" si="119"/>
        <v>2.8834999999999998E-3</v>
      </c>
      <c r="U261">
        <f t="shared" ref="U261:V263" si="120">3*0.3*(1-0.3)*(1-0.3)*G59+3*0.3*0.3*(1-0.3)*K59+0.3*0.3*0.3*O59+(1-3*0.3*(1-0.3)*(1-0.3)-3*0.3*0.3*(1-0.3)-0.3*0.3*0.3)*C59</f>
        <v>7.0199999999999999E-5</v>
      </c>
      <c r="V261">
        <f t="shared" si="120"/>
        <v>2.8834999999999998E-3</v>
      </c>
      <c r="X261">
        <f>3*0.3*(1-0.3)*(1-0.3)*G66+3*0.3*0.3*(1-0.3)*J66+0.3*0.3*0.3*N66+(1-3*0.3*(1-0.3)*(1-0.3)-3*0.3*0.3*(1-0.3)-0.3*0.3*0.3)*B66</f>
        <v>5.9591349999999995E-4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117"/>
        <v>2.8800000000000005E-5</v>
      </c>
      <c r="G262">
        <f t="shared" si="117"/>
        <v>1.3479999999999998E-3</v>
      </c>
      <c r="I262">
        <f t="shared" si="118"/>
        <v>3.1200000000000006E-5</v>
      </c>
      <c r="J262">
        <f t="shared" si="118"/>
        <v>1.3463999999999998E-3</v>
      </c>
      <c r="N262" s="72"/>
      <c r="O262" s="70"/>
      <c r="P262" s="66"/>
      <c r="Q262" t="s">
        <v>38</v>
      </c>
      <c r="R262">
        <f t="shared" si="119"/>
        <v>9.7199999999999991E-5</v>
      </c>
      <c r="S262">
        <f t="shared" si="119"/>
        <v>1.462E-3</v>
      </c>
      <c r="U262">
        <f t="shared" si="120"/>
        <v>1.053E-4</v>
      </c>
      <c r="V262">
        <f t="shared" si="120"/>
        <v>1.4566E-3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117"/>
        <v>3.7600000000000013E-5</v>
      </c>
      <c r="G263">
        <f t="shared" si="117"/>
        <v>8.9722879999999986E-4</v>
      </c>
      <c r="I263">
        <f t="shared" si="118"/>
        <v>3.9200000000000011E-5</v>
      </c>
      <c r="J263">
        <f t="shared" si="118"/>
        <v>8.8005119999999993E-4</v>
      </c>
      <c r="N263" s="72"/>
      <c r="O263" s="70"/>
      <c r="P263" s="66"/>
      <c r="Q263" t="s">
        <v>39</v>
      </c>
      <c r="R263">
        <f t="shared" si="119"/>
        <v>1.2689999999999999E-4</v>
      </c>
      <c r="S263">
        <f t="shared" si="119"/>
        <v>1.0114917E-3</v>
      </c>
      <c r="U263">
        <f t="shared" si="120"/>
        <v>1.3229999999999999E-4</v>
      </c>
      <c r="V263">
        <f t="shared" si="120"/>
        <v>9.8463930000000015E-4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F916-586D-46EA-A3EB-A5E26EAD4540}">
  <sheetPr>
    <tabColor rgb="FFC00000"/>
  </sheetPr>
  <dimension ref="A1:AJ263"/>
  <sheetViews>
    <sheetView tabSelected="1" topLeftCell="A26" zoomScale="55" zoomScaleNormal="55" workbookViewId="0">
      <selection activeCell="C54" sqref="C54:D54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0.44140625" bestFit="1" customWidth="1"/>
    <col min="7" max="7" width="13.6640625" customWidth="1"/>
    <col min="8" max="8" width="13.21875" customWidth="1"/>
    <col min="9" max="9" width="12.44140625" customWidth="1"/>
    <col min="10" max="10" width="10.44140625" bestFit="1" customWidth="1"/>
    <col min="12" max="12" width="11.5546875" customWidth="1"/>
    <col min="13" max="13" width="9.109375" bestFit="1" customWidth="1"/>
    <col min="14" max="14" width="10.88671875" customWidth="1"/>
    <col min="17" max="17" width="9.109375" bestFit="1" customWidth="1"/>
    <col min="19" max="19" width="12.21875" customWidth="1"/>
    <col min="23" max="23" width="13.33203125" customWidth="1"/>
    <col min="24" max="24" width="10.44140625" bestFit="1" customWidth="1"/>
    <col min="27" max="27" width="13.44140625" customWidth="1"/>
    <col min="28" max="28" width="10.44140625" bestFit="1" customWidth="1"/>
    <col min="29" max="29" width="16.77734375" customWidth="1"/>
    <col min="31" max="31" width="9.109375" bestFit="1" customWidth="1"/>
    <col min="32" max="32" width="10.44140625" bestFit="1" customWidth="1"/>
    <col min="33" max="33" width="17.5546875" customWidth="1"/>
    <col min="35" max="35" width="9.109375" bestFit="1" customWidth="1"/>
    <col min="37" max="37" width="12.88671875" customWidth="1"/>
    <col min="41" max="41" width="15.5546875" customWidth="1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4" t="s">
        <v>259</v>
      </c>
      <c r="Q1" s="4"/>
      <c r="R1" s="4"/>
      <c r="S1" s="4"/>
      <c r="T1" s="4"/>
      <c r="U1" s="4" t="s">
        <v>260</v>
      </c>
      <c r="V1" s="4"/>
      <c r="W1" s="4"/>
      <c r="X1" s="4"/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4" t="s">
        <v>261</v>
      </c>
      <c r="Q2" s="4"/>
      <c r="R2" s="4"/>
      <c r="S2" s="4"/>
      <c r="T2" s="4"/>
      <c r="U2" s="4" t="s">
        <v>262</v>
      </c>
      <c r="V2" s="4"/>
      <c r="W2" s="4"/>
      <c r="X2" s="4"/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4" t="s">
        <v>263</v>
      </c>
      <c r="Q3" s="4"/>
      <c r="R3" s="4"/>
      <c r="S3" s="4"/>
      <c r="T3" s="4"/>
      <c r="U3" s="4" t="s">
        <v>264</v>
      </c>
      <c r="V3" s="4"/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4" t="s">
        <v>265</v>
      </c>
      <c r="Q4" s="4"/>
      <c r="R4" s="4"/>
      <c r="S4" s="4"/>
      <c r="T4" s="4"/>
      <c r="U4" s="4" t="s">
        <v>266</v>
      </c>
      <c r="V4" s="4"/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4" t="s">
        <v>267</v>
      </c>
      <c r="Q5" s="4"/>
      <c r="R5" s="4"/>
      <c r="S5" s="4"/>
      <c r="T5" s="4"/>
      <c r="U5" s="4" t="s">
        <v>268</v>
      </c>
      <c r="V5" s="4"/>
      <c r="W5" s="4" t="s">
        <v>269</v>
      </c>
      <c r="Y5" s="76" t="s">
        <v>270</v>
      </c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</row>
    <row r="7" spans="1:36" x14ac:dyDescent="0.25">
      <c r="A7" s="1" t="s">
        <v>6</v>
      </c>
      <c r="S7" s="1" t="s">
        <v>7</v>
      </c>
    </row>
    <row r="8" spans="1:36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6" x14ac:dyDescent="0.25">
      <c r="A9" s="67" t="s">
        <v>12</v>
      </c>
      <c r="B9" s="74" t="s">
        <v>55</v>
      </c>
      <c r="C9" s="74"/>
      <c r="D9" s="74"/>
      <c r="E9" s="74"/>
      <c r="F9" s="77" t="s">
        <v>56</v>
      </c>
      <c r="G9" s="77"/>
      <c r="H9" s="77"/>
      <c r="I9" s="77"/>
      <c r="J9" s="77" t="s">
        <v>57</v>
      </c>
      <c r="K9" s="77"/>
      <c r="L9" s="77"/>
      <c r="M9" s="77"/>
      <c r="N9" s="77" t="s">
        <v>58</v>
      </c>
      <c r="O9" s="77"/>
      <c r="P9" s="77"/>
      <c r="Q9" s="77"/>
      <c r="S9" s="67" t="s">
        <v>12</v>
      </c>
      <c r="T9" s="74" t="s">
        <v>55</v>
      </c>
      <c r="U9" s="74"/>
      <c r="V9" s="74"/>
      <c r="W9" s="74"/>
      <c r="X9" s="77" t="s">
        <v>56</v>
      </c>
      <c r="Y9" s="77"/>
      <c r="Z9" s="77"/>
      <c r="AA9" s="77"/>
      <c r="AB9" s="77" t="s">
        <v>57</v>
      </c>
      <c r="AC9" s="77"/>
      <c r="AD9" s="77"/>
      <c r="AE9" s="77"/>
      <c r="AF9" s="77" t="s">
        <v>58</v>
      </c>
      <c r="AG9" s="77"/>
      <c r="AH9" s="77"/>
      <c r="AI9" s="77"/>
    </row>
    <row r="10" spans="1:36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6" x14ac:dyDescent="0.25">
      <c r="A11" s="67"/>
      <c r="B11" t="s">
        <v>20</v>
      </c>
      <c r="C11">
        <v>0</v>
      </c>
      <c r="D11">
        <v>6.1999999999999998E-3</v>
      </c>
      <c r="E11">
        <v>1.2672730000000001</v>
      </c>
      <c r="F11" s="27" t="s">
        <v>20</v>
      </c>
      <c r="G11" s="27">
        <v>0</v>
      </c>
      <c r="H11" s="27">
        <v>6.1999999999999998E-3</v>
      </c>
      <c r="I11" s="27">
        <v>1.0396829999999999</v>
      </c>
      <c r="J11" s="27" t="s">
        <v>20</v>
      </c>
      <c r="K11" s="27">
        <v>0</v>
      </c>
      <c r="L11" s="27">
        <v>6.1999999999999998E-3</v>
      </c>
      <c r="M11" s="27">
        <v>1.048225</v>
      </c>
      <c r="N11" s="27" t="s">
        <v>20</v>
      </c>
      <c r="O11" s="27">
        <v>0</v>
      </c>
      <c r="P11" s="27">
        <v>6.1999999999999998E-3</v>
      </c>
      <c r="Q11" s="27">
        <v>1.0816749999999999</v>
      </c>
      <c r="S11" s="67"/>
      <c r="T11" t="s">
        <v>20</v>
      </c>
      <c r="U11">
        <v>0</v>
      </c>
      <c r="V11">
        <v>6.1999999999999998E-3</v>
      </c>
      <c r="W11">
        <v>1.013307</v>
      </c>
      <c r="X11" s="27" t="s">
        <v>20</v>
      </c>
      <c r="Y11" s="27">
        <v>0</v>
      </c>
      <c r="Z11" s="27">
        <v>6.1999999999999998E-3</v>
      </c>
      <c r="AA11" s="27">
        <v>1.0577840000000001</v>
      </c>
      <c r="AB11" s="27" t="s">
        <v>20</v>
      </c>
      <c r="AC11" s="27">
        <v>0</v>
      </c>
      <c r="AD11" s="27">
        <v>6.1999999999999998E-3</v>
      </c>
      <c r="AE11" s="27">
        <v>1.0258080000000001</v>
      </c>
      <c r="AF11" s="27" t="s">
        <v>20</v>
      </c>
      <c r="AG11" s="27">
        <v>0</v>
      </c>
      <c r="AH11" s="27">
        <v>6.1999999999999998E-3</v>
      </c>
      <c r="AI11" s="27">
        <v>1.0343610000000001</v>
      </c>
    </row>
    <row r="12" spans="1:36" x14ac:dyDescent="0.25">
      <c r="A12" s="67"/>
      <c r="B12" t="s">
        <v>21</v>
      </c>
      <c r="C12">
        <v>0</v>
      </c>
      <c r="D12">
        <v>8.038E-5</v>
      </c>
      <c r="E12">
        <v>1.017868</v>
      </c>
      <c r="F12" s="27" t="s">
        <v>21</v>
      </c>
      <c r="G12" s="27">
        <v>0</v>
      </c>
      <c r="H12" s="27">
        <v>8.038E-5</v>
      </c>
      <c r="I12" s="27">
        <v>1.043947</v>
      </c>
      <c r="J12" s="27" t="s">
        <v>21</v>
      </c>
      <c r="K12" s="27">
        <v>0</v>
      </c>
      <c r="L12" s="27">
        <v>8.038E-5</v>
      </c>
      <c r="M12" s="27">
        <v>1.041021</v>
      </c>
      <c r="N12" s="27" t="s">
        <v>21</v>
      </c>
      <c r="O12" s="27">
        <v>0</v>
      </c>
      <c r="P12" s="27">
        <v>8.038E-5</v>
      </c>
      <c r="Q12" s="27">
        <v>1.055498</v>
      </c>
      <c r="S12" s="67"/>
      <c r="T12" t="s">
        <v>21</v>
      </c>
      <c r="U12">
        <v>0</v>
      </c>
      <c r="V12">
        <v>2.6219999999999998E-4</v>
      </c>
      <c r="W12">
        <v>1.033601</v>
      </c>
      <c r="X12" s="27" t="s">
        <v>21</v>
      </c>
      <c r="Y12" s="27">
        <v>0</v>
      </c>
      <c r="Z12" s="27">
        <v>2.6219999999999998E-4</v>
      </c>
      <c r="AA12" s="27">
        <v>1.046281</v>
      </c>
      <c r="AB12" s="27" t="s">
        <v>21</v>
      </c>
      <c r="AC12" s="27">
        <v>0</v>
      </c>
      <c r="AD12" s="27">
        <v>2.6219999999999998E-4</v>
      </c>
      <c r="AE12" s="27">
        <v>1.0461180000000001</v>
      </c>
      <c r="AF12" s="27" t="s">
        <v>21</v>
      </c>
      <c r="AG12" s="27">
        <v>0</v>
      </c>
      <c r="AH12" s="27">
        <v>2.6219999999999998E-4</v>
      </c>
      <c r="AI12" s="27">
        <v>1.0458620000000001</v>
      </c>
    </row>
    <row r="13" spans="1:36" x14ac:dyDescent="0.25">
      <c r="A13" s="67"/>
      <c r="B13" t="s">
        <v>22</v>
      </c>
      <c r="C13">
        <v>0</v>
      </c>
      <c r="D13">
        <v>1.832E-6</v>
      </c>
      <c r="E13">
        <v>1.00278</v>
      </c>
      <c r="F13" s="27" t="s">
        <v>22</v>
      </c>
      <c r="G13" s="27">
        <v>0</v>
      </c>
      <c r="H13" s="27">
        <v>1.832E-6</v>
      </c>
      <c r="I13" s="27">
        <v>1.0586530000000001</v>
      </c>
      <c r="J13" s="27" t="s">
        <v>22</v>
      </c>
      <c r="K13" s="27">
        <v>0</v>
      </c>
      <c r="L13" s="27">
        <v>1.832E-6</v>
      </c>
      <c r="M13" s="27">
        <v>1.0705119999999999</v>
      </c>
      <c r="N13" s="27" t="s">
        <v>22</v>
      </c>
      <c r="O13" s="27">
        <v>0</v>
      </c>
      <c r="P13" s="27">
        <v>1.832E-6</v>
      </c>
      <c r="Q13" s="27">
        <v>1.0620050000000001</v>
      </c>
      <c r="S13" s="67"/>
      <c r="T13" t="s">
        <v>22</v>
      </c>
      <c r="U13">
        <v>0</v>
      </c>
      <c r="V13">
        <v>2.7699999999999999E-5</v>
      </c>
      <c r="W13">
        <v>1.0507120000000001</v>
      </c>
      <c r="X13" s="27" t="s">
        <v>22</v>
      </c>
      <c r="Y13" s="27">
        <v>0</v>
      </c>
      <c r="Z13" s="27">
        <v>2.7699999999999999E-5</v>
      </c>
      <c r="AA13" s="27">
        <v>1.0614669999999999</v>
      </c>
      <c r="AB13" s="27" t="s">
        <v>22</v>
      </c>
      <c r="AC13" s="27">
        <v>0</v>
      </c>
      <c r="AD13" s="27">
        <v>2.7699999999999999E-5</v>
      </c>
      <c r="AE13" s="27">
        <v>1.065196</v>
      </c>
      <c r="AF13" s="27" t="s">
        <v>22</v>
      </c>
      <c r="AG13" s="27">
        <v>0</v>
      </c>
      <c r="AH13" s="27">
        <v>2.7699999999999999E-5</v>
      </c>
      <c r="AI13" s="27">
        <v>1.0687199999999999</v>
      </c>
    </row>
    <row r="14" spans="1:36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6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6" x14ac:dyDescent="0.25">
      <c r="A16" s="68" t="s">
        <v>23</v>
      </c>
      <c r="B16" s="74" t="s">
        <v>55</v>
      </c>
      <c r="C16" s="74"/>
      <c r="D16" s="74"/>
      <c r="E16" s="74"/>
      <c r="F16" s="77" t="s">
        <v>56</v>
      </c>
      <c r="G16" s="77"/>
      <c r="H16" s="77"/>
      <c r="I16" s="77"/>
      <c r="J16" s="77" t="s">
        <v>57</v>
      </c>
      <c r="K16" s="77"/>
      <c r="L16" s="77"/>
      <c r="M16" s="77"/>
      <c r="N16" s="77" t="s">
        <v>58</v>
      </c>
      <c r="O16" s="77"/>
      <c r="P16" s="77"/>
      <c r="Q16" s="77"/>
      <c r="S16" s="68" t="s">
        <v>23</v>
      </c>
      <c r="T16" s="74" t="s">
        <v>55</v>
      </c>
      <c r="U16" s="74"/>
      <c r="V16" s="74"/>
      <c r="W16" s="74"/>
      <c r="X16" s="77" t="s">
        <v>56</v>
      </c>
      <c r="Y16" s="77"/>
      <c r="Z16" s="77"/>
      <c r="AA16" s="77"/>
      <c r="AB16" s="77" t="s">
        <v>57</v>
      </c>
      <c r="AC16" s="77"/>
      <c r="AD16" s="77"/>
      <c r="AE16" s="77"/>
      <c r="AF16" s="77" t="s">
        <v>58</v>
      </c>
      <c r="AG16" s="77"/>
      <c r="AH16" s="77"/>
      <c r="AI16" s="77"/>
    </row>
    <row r="17" spans="1:35" x14ac:dyDescent="0.25">
      <c r="A17" s="68"/>
      <c r="C17" t="s">
        <v>17</v>
      </c>
      <c r="D17" t="s">
        <v>18</v>
      </c>
      <c r="E1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8"/>
      <c r="U17" t="s">
        <v>17</v>
      </c>
      <c r="V17" t="s">
        <v>18</v>
      </c>
      <c r="W1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t="s">
        <v>20</v>
      </c>
      <c r="C18">
        <v>0</v>
      </c>
      <c r="D18">
        <v>6.1999999999999998E-3</v>
      </c>
      <c r="E18">
        <v>0.97790100000000002</v>
      </c>
      <c r="F18" s="27" t="s">
        <v>20</v>
      </c>
      <c r="G18" s="27">
        <v>0</v>
      </c>
      <c r="H18" s="27">
        <v>6.1999999999999998E-3</v>
      </c>
      <c r="I18" s="27">
        <v>1.008858</v>
      </c>
      <c r="J18" s="27" t="s">
        <v>20</v>
      </c>
      <c r="K18" s="27">
        <v>0</v>
      </c>
      <c r="L18" s="27">
        <v>6.1999999999999998E-3</v>
      </c>
      <c r="M18" s="27">
        <v>1.020732</v>
      </c>
      <c r="N18" s="27" t="s">
        <v>20</v>
      </c>
      <c r="O18" s="27">
        <v>0</v>
      </c>
      <c r="P18" s="27">
        <v>6.1999999999999998E-3</v>
      </c>
      <c r="Q18" s="27">
        <v>1.0060910000000001</v>
      </c>
      <c r="S18" s="68"/>
      <c r="T18" t="s">
        <v>20</v>
      </c>
      <c r="U18">
        <v>0</v>
      </c>
      <c r="V18">
        <v>6.1999999999999998E-3</v>
      </c>
      <c r="W18">
        <v>0.90457200000000004</v>
      </c>
      <c r="X18" s="27" t="s">
        <v>20</v>
      </c>
      <c r="Y18" s="27">
        <v>0</v>
      </c>
      <c r="Z18" s="27">
        <v>6.1999999999999998E-3</v>
      </c>
      <c r="AA18" s="27">
        <v>0.99579300000000004</v>
      </c>
      <c r="AB18" s="27" t="s">
        <v>20</v>
      </c>
      <c r="AC18" s="27">
        <v>0</v>
      </c>
      <c r="AD18" s="27">
        <v>6.1999999999999998E-3</v>
      </c>
      <c r="AE18" s="27">
        <v>1.008575</v>
      </c>
      <c r="AF18" s="27" t="s">
        <v>20</v>
      </c>
      <c r="AG18" s="27">
        <v>0</v>
      </c>
      <c r="AH18" s="27">
        <v>6.1999999999999998E-3</v>
      </c>
      <c r="AI18" s="27">
        <v>0.98703799999999997</v>
      </c>
    </row>
    <row r="19" spans="1:35" x14ac:dyDescent="0.25">
      <c r="A19" s="68"/>
      <c r="B19" t="s">
        <v>21</v>
      </c>
      <c r="C19">
        <v>0</v>
      </c>
      <c r="D19">
        <v>8.038E-5</v>
      </c>
      <c r="E19">
        <v>1.115491</v>
      </c>
      <c r="F19" s="27" t="s">
        <v>21</v>
      </c>
      <c r="G19" s="27">
        <v>0</v>
      </c>
      <c r="H19" s="27">
        <v>8.038E-5</v>
      </c>
      <c r="I19" s="27">
        <v>1.0239579999999999</v>
      </c>
      <c r="J19" s="27" t="s">
        <v>21</v>
      </c>
      <c r="K19" s="27">
        <v>0</v>
      </c>
      <c r="L19" s="27">
        <v>8.038E-5</v>
      </c>
      <c r="M19" s="27">
        <v>1.007584</v>
      </c>
      <c r="N19" s="27" t="s">
        <v>21</v>
      </c>
      <c r="O19" s="27">
        <v>0</v>
      </c>
      <c r="P19" s="27">
        <v>8.038E-5</v>
      </c>
      <c r="Q19" s="27">
        <v>1.008389</v>
      </c>
      <c r="S19" s="68"/>
      <c r="T19" t="s">
        <v>21</v>
      </c>
      <c r="U19">
        <v>0</v>
      </c>
      <c r="V19">
        <v>2.6219999999999998E-4</v>
      </c>
      <c r="W19">
        <v>1.0019629999999999</v>
      </c>
      <c r="X19" s="27" t="s">
        <v>21</v>
      </c>
      <c r="Y19" s="27">
        <v>0</v>
      </c>
      <c r="Z19" s="27">
        <v>2.6219999999999998E-4</v>
      </c>
      <c r="AA19" s="27">
        <v>0.99980899999999995</v>
      </c>
      <c r="AB19" s="27" t="s">
        <v>21</v>
      </c>
      <c r="AC19" s="27">
        <v>0</v>
      </c>
      <c r="AD19" s="27">
        <v>2.6219999999999998E-4</v>
      </c>
      <c r="AE19" s="27">
        <v>1.0087809999999999</v>
      </c>
      <c r="AF19" s="27" t="s">
        <v>21</v>
      </c>
      <c r="AG19" s="27">
        <v>0</v>
      </c>
      <c r="AH19" s="27">
        <v>2.6219999999999998E-4</v>
      </c>
      <c r="AI19" s="27">
        <v>1.0118229999999999</v>
      </c>
    </row>
    <row r="20" spans="1:35" x14ac:dyDescent="0.25">
      <c r="A20" s="68"/>
      <c r="B20" t="s">
        <v>22</v>
      </c>
      <c r="C20">
        <v>0</v>
      </c>
      <c r="D20">
        <v>1.832E-6</v>
      </c>
      <c r="E20">
        <v>1.003266</v>
      </c>
      <c r="F20" s="27" t="s">
        <v>22</v>
      </c>
      <c r="G20" s="27">
        <v>0</v>
      </c>
      <c r="H20" s="27">
        <v>1.832E-6</v>
      </c>
      <c r="I20" s="27">
        <v>1.0968869999999999</v>
      </c>
      <c r="J20" s="27" t="s">
        <v>22</v>
      </c>
      <c r="K20" s="27">
        <v>0</v>
      </c>
      <c r="L20" s="27">
        <v>1.832E-6</v>
      </c>
      <c r="M20" s="27">
        <v>1.035666</v>
      </c>
      <c r="N20" s="27" t="s">
        <v>22</v>
      </c>
      <c r="O20" s="27">
        <v>0</v>
      </c>
      <c r="P20" s="27">
        <v>1.832E-6</v>
      </c>
      <c r="Q20" s="27">
        <v>1.041013</v>
      </c>
      <c r="S20" s="68"/>
      <c r="T20" t="s">
        <v>22</v>
      </c>
      <c r="U20">
        <v>0</v>
      </c>
      <c r="V20">
        <v>2.7699999999999999E-5</v>
      </c>
      <c r="W20">
        <v>1.005835</v>
      </c>
      <c r="X20" s="27" t="s">
        <v>22</v>
      </c>
      <c r="Y20" s="27">
        <v>0</v>
      </c>
      <c r="Z20" s="27">
        <v>2.7699999999999999E-5</v>
      </c>
      <c r="AA20" s="27">
        <v>1.02807</v>
      </c>
      <c r="AB20" s="27" t="s">
        <v>22</v>
      </c>
      <c r="AC20" s="27">
        <v>0</v>
      </c>
      <c r="AD20" s="27">
        <v>2.7699999999999999E-5</v>
      </c>
      <c r="AE20" s="27">
        <v>1.0357970000000001</v>
      </c>
      <c r="AF20" s="27" t="s">
        <v>22</v>
      </c>
      <c r="AG20" s="27">
        <v>0</v>
      </c>
      <c r="AH20" s="27">
        <v>2.7699999999999999E-5</v>
      </c>
      <c r="AI20" s="27">
        <v>1.073359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55</v>
      </c>
      <c r="C23" s="74"/>
      <c r="D23" s="74"/>
      <c r="E23" s="74"/>
      <c r="F23" s="77" t="s">
        <v>56</v>
      </c>
      <c r="G23" s="77"/>
      <c r="H23" s="77"/>
      <c r="I23" s="77"/>
      <c r="J23" s="77" t="s">
        <v>57</v>
      </c>
      <c r="K23" s="77"/>
      <c r="L23" s="77"/>
      <c r="M23" s="77"/>
      <c r="N23" s="77" t="s">
        <v>58</v>
      </c>
      <c r="O23" s="77"/>
      <c r="P23" s="77"/>
      <c r="Q23" s="77"/>
      <c r="S23" s="69" t="s">
        <v>24</v>
      </c>
      <c r="T23" s="74" t="s">
        <v>55</v>
      </c>
      <c r="U23" s="74"/>
      <c r="V23" s="74"/>
      <c r="W23" s="74"/>
      <c r="X23" s="77" t="s">
        <v>56</v>
      </c>
      <c r="Y23" s="77"/>
      <c r="Z23" s="77"/>
      <c r="AA23" s="77"/>
      <c r="AB23" s="77" t="s">
        <v>57</v>
      </c>
      <c r="AC23" s="77"/>
      <c r="AD23" s="77"/>
      <c r="AE23" s="77"/>
      <c r="AF23" s="77" t="s">
        <v>58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74">
        <v>0</v>
      </c>
      <c r="C25" s="74"/>
      <c r="D25" s="74"/>
      <c r="E25">
        <v>2.3841359999999998</v>
      </c>
      <c r="F25" s="77">
        <v>0</v>
      </c>
      <c r="G25" s="77"/>
      <c r="H25" s="77"/>
      <c r="I25" s="27">
        <v>2.0337779999999999</v>
      </c>
      <c r="J25" s="77">
        <v>0</v>
      </c>
      <c r="K25" s="77"/>
      <c r="L25" s="77"/>
      <c r="M25" s="27">
        <v>1.9106129999999999</v>
      </c>
      <c r="N25" s="77">
        <v>0</v>
      </c>
      <c r="O25" s="77"/>
      <c r="P25" s="77"/>
      <c r="Q25" s="27">
        <v>1.9705490000000001</v>
      </c>
      <c r="S25" s="69"/>
      <c r="T25" s="5">
        <v>0</v>
      </c>
      <c r="U25" s="5"/>
      <c r="V25" s="5"/>
      <c r="W25">
        <v>2.208507</v>
      </c>
      <c r="X25" s="28">
        <v>9.9999999999999995E-8</v>
      </c>
      <c r="Y25" s="28"/>
      <c r="Z25" s="28"/>
      <c r="AA25" s="27">
        <v>1.880004</v>
      </c>
      <c r="AB25" s="29">
        <v>3.9999999999999998E-7</v>
      </c>
      <c r="AC25" s="28"/>
      <c r="AD25" s="28"/>
      <c r="AE25" s="27">
        <v>1.9023049999999999</v>
      </c>
      <c r="AF25" s="29">
        <v>2.9999999999999999E-7</v>
      </c>
      <c r="AG25" s="28"/>
      <c r="AH25" s="28"/>
      <c r="AI25" s="27">
        <v>1.9133100000000001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55</v>
      </c>
      <c r="C30" s="74"/>
      <c r="D30" s="74"/>
      <c r="E30" s="74"/>
      <c r="F30" s="77" t="s">
        <v>56</v>
      </c>
      <c r="G30" s="77"/>
      <c r="H30" s="77"/>
      <c r="I30" s="77"/>
      <c r="J30" s="77" t="s">
        <v>57</v>
      </c>
      <c r="K30" s="77"/>
      <c r="L30" s="77"/>
      <c r="M30" s="77"/>
      <c r="N30" s="77" t="s">
        <v>58</v>
      </c>
      <c r="O30" s="77"/>
      <c r="P30" s="77"/>
      <c r="Q30" s="77"/>
      <c r="S30" s="67" t="s">
        <v>12</v>
      </c>
      <c r="T30" s="74" t="s">
        <v>55</v>
      </c>
      <c r="U30" s="74"/>
      <c r="V30" s="74"/>
      <c r="W30" s="74"/>
      <c r="X30" s="77" t="s">
        <v>56</v>
      </c>
      <c r="Y30" s="77"/>
      <c r="Z30" s="77"/>
      <c r="AA30" s="77"/>
      <c r="AB30" s="77" t="s">
        <v>57</v>
      </c>
      <c r="AC30" s="77"/>
      <c r="AD30" s="77"/>
      <c r="AE30" s="77"/>
      <c r="AF30" s="77" t="s">
        <v>58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1.012607</v>
      </c>
      <c r="F32" s="27" t="s">
        <v>20</v>
      </c>
      <c r="G32" s="27">
        <v>0</v>
      </c>
      <c r="H32" s="27">
        <v>6.1999999999999998E-3</v>
      </c>
      <c r="I32" s="27">
        <v>1.050233</v>
      </c>
      <c r="J32" s="27" t="s">
        <v>20</v>
      </c>
      <c r="K32" s="27">
        <v>0</v>
      </c>
      <c r="L32" s="27">
        <v>6.1999999999999998E-3</v>
      </c>
      <c r="M32" s="27">
        <v>1.0364150000000001</v>
      </c>
      <c r="N32" s="27" t="s">
        <v>20</v>
      </c>
      <c r="O32" s="27">
        <v>0</v>
      </c>
      <c r="P32" s="27">
        <v>6.1999999999999998E-3</v>
      </c>
      <c r="Q32" s="27">
        <v>1.0424260000000001</v>
      </c>
      <c r="S32" s="67"/>
      <c r="T32" t="s">
        <v>20</v>
      </c>
      <c r="U32">
        <v>0</v>
      </c>
      <c r="V32">
        <v>6.1999999999999998E-3</v>
      </c>
      <c r="W32">
        <v>1.0142409999999999</v>
      </c>
      <c r="X32" s="27" t="s">
        <v>20</v>
      </c>
      <c r="Y32" s="27">
        <v>0</v>
      </c>
      <c r="Z32" s="27">
        <v>6.1999999999999998E-3</v>
      </c>
      <c r="AA32" s="27">
        <v>1.0192779999999999</v>
      </c>
      <c r="AB32" s="27" t="s">
        <v>20</v>
      </c>
      <c r="AC32" s="27">
        <v>0</v>
      </c>
      <c r="AD32" s="27">
        <v>6.1999999999999998E-3</v>
      </c>
      <c r="AE32" s="27">
        <v>1.020662</v>
      </c>
      <c r="AF32" s="27" t="s">
        <v>20</v>
      </c>
      <c r="AG32" s="27">
        <v>0</v>
      </c>
      <c r="AH32" s="27">
        <v>6.1999999999999998E-3</v>
      </c>
      <c r="AI32" s="27">
        <v>1.0216780000000001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1.024608</v>
      </c>
      <c r="F33" s="27" t="s">
        <v>21</v>
      </c>
      <c r="G33" s="27">
        <v>0</v>
      </c>
      <c r="H33" s="27">
        <v>6.6879999999999999E-4</v>
      </c>
      <c r="I33" s="27">
        <v>1.0492269999999999</v>
      </c>
      <c r="J33" s="27" t="s">
        <v>21</v>
      </c>
      <c r="K33" s="27">
        <v>0</v>
      </c>
      <c r="L33" s="27">
        <v>6.6879999999999999E-4</v>
      </c>
      <c r="M33" s="27">
        <v>1.0427200000000001</v>
      </c>
      <c r="N33" s="27" t="s">
        <v>21</v>
      </c>
      <c r="O33" s="27">
        <v>0</v>
      </c>
      <c r="P33" s="27">
        <v>6.6879999999999999E-4</v>
      </c>
      <c r="Q33" s="27">
        <v>1.0540179999999999</v>
      </c>
      <c r="S33" s="67"/>
      <c r="T33" t="s">
        <v>21</v>
      </c>
      <c r="U33">
        <v>0</v>
      </c>
      <c r="V33">
        <v>1.5E-3</v>
      </c>
      <c r="W33">
        <v>1.0420320000000001</v>
      </c>
      <c r="X33" s="27" t="s">
        <v>21</v>
      </c>
      <c r="Y33" s="27">
        <v>0</v>
      </c>
      <c r="Z33" s="27">
        <v>1.5E-3</v>
      </c>
      <c r="AA33" s="27">
        <v>1.0636779999999999</v>
      </c>
      <c r="AB33" s="27" t="s">
        <v>21</v>
      </c>
      <c r="AC33" s="27">
        <v>0</v>
      </c>
      <c r="AD33" s="27">
        <v>1.5E-3</v>
      </c>
      <c r="AE33" s="27">
        <v>1.0831839999999999</v>
      </c>
      <c r="AF33" s="27" t="s">
        <v>21</v>
      </c>
      <c r="AG33" s="27">
        <v>0</v>
      </c>
      <c r="AH33" s="27">
        <v>1.5E-3</v>
      </c>
      <c r="AI33" s="27">
        <v>1.0405530000000001</v>
      </c>
    </row>
    <row r="34" spans="1:35" x14ac:dyDescent="0.25">
      <c r="A34" s="67"/>
      <c r="B34" t="s">
        <v>22</v>
      </c>
      <c r="C34">
        <v>0</v>
      </c>
      <c r="D34">
        <v>1.6860000000000001E-4</v>
      </c>
      <c r="E34">
        <v>1.0450870000000001</v>
      </c>
      <c r="F34" s="27" t="s">
        <v>22</v>
      </c>
      <c r="G34" s="27">
        <v>0</v>
      </c>
      <c r="H34" s="27">
        <v>1.6860000000000001E-4</v>
      </c>
      <c r="I34" s="27">
        <v>1.0985959999999999</v>
      </c>
      <c r="J34" s="27" t="s">
        <v>22</v>
      </c>
      <c r="K34" s="27">
        <v>0</v>
      </c>
      <c r="L34" s="27">
        <v>1.6860000000000001E-4</v>
      </c>
      <c r="M34" s="27">
        <v>1.0805100000000001</v>
      </c>
      <c r="N34" s="27" t="s">
        <v>22</v>
      </c>
      <c r="O34" s="27">
        <v>0</v>
      </c>
      <c r="P34" s="27">
        <v>1.6860000000000001E-4</v>
      </c>
      <c r="Q34" s="27">
        <v>1.0761909999999999</v>
      </c>
      <c r="S34" s="67"/>
      <c r="T34" t="s">
        <v>22</v>
      </c>
      <c r="U34">
        <v>0</v>
      </c>
      <c r="V34">
        <v>6.6120000000000003E-4</v>
      </c>
      <c r="W34">
        <v>1.0470459999999999</v>
      </c>
      <c r="X34" s="27" t="s">
        <v>22</v>
      </c>
      <c r="Y34" s="27">
        <v>0</v>
      </c>
      <c r="Z34" s="27">
        <v>6.7460000000000003E-4</v>
      </c>
      <c r="AA34" s="27">
        <v>1.107262</v>
      </c>
      <c r="AB34" s="27" t="s">
        <v>22</v>
      </c>
      <c r="AC34" s="27">
        <v>0</v>
      </c>
      <c r="AD34" s="27">
        <v>6.7460000000000003E-4</v>
      </c>
      <c r="AE34" s="27">
        <v>1.0635220000000001</v>
      </c>
      <c r="AF34" s="27" t="s">
        <v>22</v>
      </c>
      <c r="AG34" s="27">
        <v>0</v>
      </c>
      <c r="AH34" s="27">
        <v>6.7460000000000003E-4</v>
      </c>
      <c r="AI34" s="27">
        <v>1.0607059999999999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4" t="s">
        <v>55</v>
      </c>
      <c r="C37" s="74"/>
      <c r="D37" s="74"/>
      <c r="E37" s="74"/>
      <c r="F37" s="77" t="s">
        <v>56</v>
      </c>
      <c r="G37" s="77"/>
      <c r="H37" s="77"/>
      <c r="I37" s="77"/>
      <c r="J37" s="77" t="s">
        <v>57</v>
      </c>
      <c r="K37" s="77"/>
      <c r="L37" s="77"/>
      <c r="M37" s="77"/>
      <c r="N37" s="77" t="s">
        <v>58</v>
      </c>
      <c r="O37" s="77"/>
      <c r="P37" s="77"/>
      <c r="Q37" s="77"/>
      <c r="S37" s="68" t="s">
        <v>23</v>
      </c>
      <c r="T37" s="74" t="s">
        <v>55</v>
      </c>
      <c r="U37" s="74"/>
      <c r="V37" s="74"/>
      <c r="W37" s="74"/>
      <c r="X37" s="77" t="s">
        <v>56</v>
      </c>
      <c r="Y37" s="77"/>
      <c r="Z37" s="77"/>
      <c r="AA37" s="77"/>
      <c r="AB37" s="77" t="s">
        <v>57</v>
      </c>
      <c r="AC37" s="77"/>
      <c r="AD37" s="77"/>
      <c r="AE37" s="77"/>
      <c r="AF37" s="77" t="s">
        <v>58</v>
      </c>
      <c r="AG37" s="77"/>
      <c r="AH37" s="77"/>
      <c r="AI37" s="77"/>
    </row>
    <row r="38" spans="1:35" x14ac:dyDescent="0.25">
      <c r="A38" s="68"/>
      <c r="C38" t="s">
        <v>17</v>
      </c>
      <c r="D38" t="s">
        <v>18</v>
      </c>
      <c r="E38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8"/>
      <c r="U38" t="s">
        <v>17</v>
      </c>
      <c r="V38" t="s">
        <v>18</v>
      </c>
      <c r="W38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t="s">
        <v>20</v>
      </c>
      <c r="C39">
        <v>0</v>
      </c>
      <c r="D39">
        <v>6.1999999999999998E-3</v>
      </c>
      <c r="E39">
        <v>1.0063249999999999</v>
      </c>
      <c r="F39" s="27" t="s">
        <v>20</v>
      </c>
      <c r="G39" s="27">
        <v>0</v>
      </c>
      <c r="H39" s="27">
        <v>6.1999999999999998E-3</v>
      </c>
      <c r="I39" s="27">
        <v>0.99694899999999997</v>
      </c>
      <c r="J39" s="27" t="s">
        <v>20</v>
      </c>
      <c r="K39" s="27">
        <v>0</v>
      </c>
      <c r="L39" s="27">
        <v>6.1999999999999998E-3</v>
      </c>
      <c r="M39" s="27">
        <v>0.994815</v>
      </c>
      <c r="N39" s="27" t="s">
        <v>20</v>
      </c>
      <c r="O39" s="27">
        <v>0</v>
      </c>
      <c r="P39" s="27">
        <v>6.1999999999999998E-3</v>
      </c>
      <c r="Q39" s="27">
        <v>0.99090800000000001</v>
      </c>
      <c r="S39" s="68"/>
      <c r="T39" t="s">
        <v>20</v>
      </c>
      <c r="U39">
        <v>0</v>
      </c>
      <c r="V39">
        <v>6.1999999999999998E-3</v>
      </c>
      <c r="W39">
        <v>0.97777800000000004</v>
      </c>
      <c r="X39" s="27" t="s">
        <v>20</v>
      </c>
      <c r="Y39" s="27">
        <v>0</v>
      </c>
      <c r="Z39" s="27">
        <v>6.1999999999999998E-3</v>
      </c>
      <c r="AA39" s="27">
        <v>1.051641</v>
      </c>
      <c r="AB39" s="27" t="s">
        <v>20</v>
      </c>
      <c r="AC39" s="27">
        <v>0</v>
      </c>
      <c r="AD39" s="27">
        <v>6.1999999999999998E-3</v>
      </c>
      <c r="AE39" s="27">
        <v>1.1269359999999999</v>
      </c>
      <c r="AF39" s="27" t="s">
        <v>20</v>
      </c>
      <c r="AG39" s="27">
        <v>0</v>
      </c>
      <c r="AH39" s="27">
        <v>6.1999999999999998E-3</v>
      </c>
      <c r="AI39" s="27">
        <v>1.0605610000000001</v>
      </c>
    </row>
    <row r="40" spans="1:35" x14ac:dyDescent="0.25">
      <c r="A40" s="68"/>
      <c r="B40" t="s">
        <v>21</v>
      </c>
      <c r="C40">
        <v>0</v>
      </c>
      <c r="D40">
        <v>6.6879999999999999E-4</v>
      </c>
      <c r="E40">
        <v>0.98320300000000005</v>
      </c>
      <c r="F40" s="27" t="s">
        <v>21</v>
      </c>
      <c r="G40" s="27">
        <v>0</v>
      </c>
      <c r="H40" s="27">
        <v>6.6879999999999999E-4</v>
      </c>
      <c r="I40" s="27">
        <v>1.004764</v>
      </c>
      <c r="J40" s="27" t="s">
        <v>21</v>
      </c>
      <c r="K40" s="27">
        <v>0</v>
      </c>
      <c r="L40" s="27">
        <v>6.6879999999999999E-4</v>
      </c>
      <c r="M40" s="27">
        <v>1.0083230000000001</v>
      </c>
      <c r="N40" s="27" t="s">
        <v>21</v>
      </c>
      <c r="O40" s="27">
        <v>0</v>
      </c>
      <c r="P40" s="27">
        <v>6.6879999999999999E-4</v>
      </c>
      <c r="Q40" s="27">
        <v>1.002799</v>
      </c>
      <c r="S40" s="68"/>
      <c r="T40" t="s">
        <v>21</v>
      </c>
      <c r="U40">
        <v>0</v>
      </c>
      <c r="V40">
        <v>1.5E-3</v>
      </c>
      <c r="W40">
        <v>1.041534</v>
      </c>
      <c r="X40" s="27" t="s">
        <v>21</v>
      </c>
      <c r="Y40" s="27">
        <v>0</v>
      </c>
      <c r="Z40" s="27">
        <v>1.5E-3</v>
      </c>
      <c r="AA40" s="27">
        <v>1.026464</v>
      </c>
      <c r="AB40" s="27" t="s">
        <v>21</v>
      </c>
      <c r="AC40" s="27">
        <v>0</v>
      </c>
      <c r="AD40" s="27">
        <v>1.5E-3</v>
      </c>
      <c r="AE40" s="27">
        <v>1.089879</v>
      </c>
      <c r="AF40" s="27" t="s">
        <v>21</v>
      </c>
      <c r="AG40" s="27">
        <v>0</v>
      </c>
      <c r="AH40" s="27">
        <v>1.5E-3</v>
      </c>
      <c r="AI40" s="27">
        <v>1.003182</v>
      </c>
    </row>
    <row r="41" spans="1:35" x14ac:dyDescent="0.25">
      <c r="A41" s="68"/>
      <c r="B41" t="s">
        <v>22</v>
      </c>
      <c r="C41">
        <v>0</v>
      </c>
      <c r="D41">
        <v>1.6860000000000001E-4</v>
      </c>
      <c r="E41">
        <v>1.0383770000000001</v>
      </c>
      <c r="F41" s="27" t="s">
        <v>22</v>
      </c>
      <c r="G41" s="27">
        <v>0</v>
      </c>
      <c r="H41" s="27">
        <v>1.6860000000000001E-4</v>
      </c>
      <c r="I41" s="27">
        <v>1.029234</v>
      </c>
      <c r="J41" s="27" t="s">
        <v>22</v>
      </c>
      <c r="K41" s="27">
        <v>0</v>
      </c>
      <c r="L41" s="27">
        <v>1.6860000000000001E-4</v>
      </c>
      <c r="M41" s="27">
        <v>1.033844</v>
      </c>
      <c r="N41" s="27" t="s">
        <v>22</v>
      </c>
      <c r="O41" s="27">
        <v>0</v>
      </c>
      <c r="P41" s="27">
        <v>1.6860000000000001E-4</v>
      </c>
      <c r="Q41" s="27">
        <v>1.037091</v>
      </c>
      <c r="S41" s="68"/>
      <c r="T41" t="s">
        <v>22</v>
      </c>
      <c r="U41">
        <v>0</v>
      </c>
      <c r="V41">
        <v>6.6120000000000003E-4</v>
      </c>
      <c r="W41">
        <v>1.0158560000000001</v>
      </c>
      <c r="X41" s="27" t="s">
        <v>22</v>
      </c>
      <c r="Y41" s="27">
        <v>0</v>
      </c>
      <c r="Z41" s="27">
        <v>6.7460000000000003E-4</v>
      </c>
      <c r="AA41" s="27">
        <v>1.033121</v>
      </c>
      <c r="AB41" s="27" t="s">
        <v>22</v>
      </c>
      <c r="AC41" s="27">
        <v>0</v>
      </c>
      <c r="AD41" s="27">
        <v>6.7460000000000003E-4</v>
      </c>
      <c r="AE41" s="27">
        <v>1.123664</v>
      </c>
      <c r="AF41" s="27" t="s">
        <v>22</v>
      </c>
      <c r="AG41" s="27">
        <v>0</v>
      </c>
      <c r="AH41" s="27">
        <v>6.7460000000000003E-4</v>
      </c>
      <c r="AI41" s="27">
        <v>1.0267729999999999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55</v>
      </c>
      <c r="C44" s="74"/>
      <c r="D44" s="74"/>
      <c r="E44" s="74"/>
      <c r="F44" s="77" t="s">
        <v>56</v>
      </c>
      <c r="G44" s="77"/>
      <c r="H44" s="77"/>
      <c r="I44" s="77"/>
      <c r="J44" s="77" t="s">
        <v>57</v>
      </c>
      <c r="K44" s="77"/>
      <c r="L44" s="77"/>
      <c r="M44" s="77"/>
      <c r="N44" s="77" t="s">
        <v>58</v>
      </c>
      <c r="O44" s="77"/>
      <c r="P44" s="77"/>
      <c r="Q44" s="77"/>
      <c r="S44" s="69" t="s">
        <v>24</v>
      </c>
      <c r="T44" s="74" t="s">
        <v>55</v>
      </c>
      <c r="U44" s="74"/>
      <c r="V44" s="74"/>
      <c r="W44" s="74"/>
      <c r="X44" s="77" t="s">
        <v>56</v>
      </c>
      <c r="Y44" s="77"/>
      <c r="Z44" s="77"/>
      <c r="AA44" s="77"/>
      <c r="AB44" s="77" t="s">
        <v>57</v>
      </c>
      <c r="AC44" s="77"/>
      <c r="AD44" s="77"/>
      <c r="AE44" s="77"/>
      <c r="AF44" s="77" t="s">
        <v>58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8.3999999999999992E-6</v>
      </c>
      <c r="C46" s="5"/>
      <c r="D46" s="5"/>
      <c r="E46">
        <v>2.2050830000000001</v>
      </c>
      <c r="F46" s="29">
        <v>8.8000000000000004E-6</v>
      </c>
      <c r="G46" s="28"/>
      <c r="H46" s="28"/>
      <c r="I46" s="27">
        <v>1.9166449999999999</v>
      </c>
      <c r="J46" s="29">
        <v>1.22E-5</v>
      </c>
      <c r="K46" s="28"/>
      <c r="L46" s="28"/>
      <c r="M46" s="27">
        <v>1.979066</v>
      </c>
      <c r="N46" s="29">
        <v>1.3900000000000001E-5</v>
      </c>
      <c r="O46" s="28"/>
      <c r="P46" s="28"/>
      <c r="Q46" s="27">
        <v>2.0885940000000001</v>
      </c>
      <c r="S46" s="69"/>
      <c r="T46" s="18">
        <v>1.208E-4</v>
      </c>
      <c r="U46" s="5"/>
      <c r="V46" s="5"/>
      <c r="W46">
        <v>2.1952820000000002</v>
      </c>
      <c r="X46" s="29">
        <v>1.4109999999999999E-4</v>
      </c>
      <c r="Y46" s="28"/>
      <c r="Z46" s="28"/>
      <c r="AA46" s="27">
        <v>1.9171499999999999</v>
      </c>
      <c r="AB46" s="29">
        <v>1.7330000000000001E-4</v>
      </c>
      <c r="AC46" s="28"/>
      <c r="AD46" s="28"/>
      <c r="AE46" s="27">
        <v>1.8969050000000001</v>
      </c>
      <c r="AF46" s="29">
        <v>2.1709999999999999E-4</v>
      </c>
      <c r="AG46" s="28"/>
      <c r="AH46" s="28"/>
      <c r="AI46" s="27">
        <v>1.8935630000000001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22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22" x14ac:dyDescent="0.25">
      <c r="A50" s="67" t="s">
        <v>12</v>
      </c>
      <c r="B50" s="74" t="s">
        <v>55</v>
      </c>
      <c r="C50" s="74"/>
      <c r="D50" s="74"/>
      <c r="E50" s="74"/>
      <c r="F50" s="77" t="s">
        <v>56</v>
      </c>
      <c r="G50" s="77"/>
      <c r="H50" s="77"/>
      <c r="I50" s="77"/>
      <c r="J50" s="77" t="s">
        <v>57</v>
      </c>
      <c r="K50" s="77"/>
      <c r="L50" s="77"/>
      <c r="M50" s="77"/>
      <c r="N50" s="77" t="s">
        <v>58</v>
      </c>
      <c r="O50" s="77"/>
      <c r="P50" s="77"/>
      <c r="Q50" s="77"/>
    </row>
    <row r="51" spans="1:22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22" x14ac:dyDescent="0.25">
      <c r="A52" s="67"/>
      <c r="B52" t="s">
        <v>20</v>
      </c>
      <c r="C52">
        <v>0</v>
      </c>
      <c r="D52">
        <v>6.1999999999999998E-3</v>
      </c>
      <c r="E52">
        <v>1.1216630000000001</v>
      </c>
      <c r="F52" s="27" t="s">
        <v>20</v>
      </c>
      <c r="G52" s="27">
        <v>0</v>
      </c>
      <c r="H52" s="27">
        <v>6.1999999999999998E-3</v>
      </c>
      <c r="I52" s="27">
        <v>1.0620350000000001</v>
      </c>
      <c r="J52" s="27" t="s">
        <v>20</v>
      </c>
      <c r="K52" s="27">
        <v>0</v>
      </c>
      <c r="L52" s="27">
        <v>6.1999999999999998E-3</v>
      </c>
      <c r="M52" s="27">
        <v>1.0250159999999999</v>
      </c>
      <c r="N52" s="27" t="s">
        <v>20</v>
      </c>
      <c r="O52" s="27">
        <v>0</v>
      </c>
      <c r="P52" s="27">
        <v>6.1999999999999998E-3</v>
      </c>
      <c r="Q52" s="27">
        <v>1.048899</v>
      </c>
    </row>
    <row r="53" spans="1:22" x14ac:dyDescent="0.25">
      <c r="A53" s="67"/>
      <c r="B53" t="s">
        <v>21</v>
      </c>
      <c r="C53">
        <v>0</v>
      </c>
      <c r="D53">
        <v>3.3E-3</v>
      </c>
      <c r="E53">
        <v>1.028888</v>
      </c>
      <c r="F53" s="27" t="s">
        <v>21</v>
      </c>
      <c r="G53" s="27">
        <v>0</v>
      </c>
      <c r="H53" s="27">
        <v>3.3E-3</v>
      </c>
      <c r="I53" s="27">
        <v>1.0479449999999999</v>
      </c>
      <c r="J53" s="27" t="s">
        <v>21</v>
      </c>
      <c r="K53" s="27">
        <v>0</v>
      </c>
      <c r="L53" s="27">
        <v>3.3E-3</v>
      </c>
      <c r="M53" s="27">
        <v>1.0460339999999999</v>
      </c>
      <c r="N53" s="27" t="s">
        <v>21</v>
      </c>
      <c r="O53" s="27">
        <v>0</v>
      </c>
      <c r="P53" s="27">
        <v>3.3E-3</v>
      </c>
      <c r="Q53" s="27">
        <v>1.041982</v>
      </c>
    </row>
    <row r="54" spans="1:22" x14ac:dyDescent="0.25">
      <c r="A54" s="67"/>
      <c r="B54" t="s">
        <v>22</v>
      </c>
      <c r="C54">
        <v>0</v>
      </c>
      <c r="D54">
        <v>2.3E-3</v>
      </c>
      <c r="E54">
        <v>1.0782780000000001</v>
      </c>
      <c r="F54" s="27" t="s">
        <v>22</v>
      </c>
      <c r="G54" s="27">
        <v>0</v>
      </c>
      <c r="H54" s="27">
        <v>2.3999999999999998E-3</v>
      </c>
      <c r="I54" s="27">
        <v>1.060063</v>
      </c>
      <c r="J54" s="27" t="s">
        <v>22</v>
      </c>
      <c r="K54" s="27">
        <v>0</v>
      </c>
      <c r="L54" s="27">
        <v>2.3999999999999998E-3</v>
      </c>
      <c r="M54" s="27">
        <v>1.1126119999999999</v>
      </c>
      <c r="N54" s="27" t="s">
        <v>22</v>
      </c>
      <c r="O54" s="27">
        <v>0</v>
      </c>
      <c r="P54" s="27">
        <v>2.3999999999999998E-3</v>
      </c>
      <c r="Q54" s="27">
        <v>1.068527</v>
      </c>
    </row>
    <row r="55" spans="1:22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22" x14ac:dyDescent="0.25">
      <c r="F56" s="27"/>
      <c r="G56" s="27"/>
      <c r="H56" s="27"/>
      <c r="I56" s="27"/>
      <c r="J56" s="27"/>
      <c r="K56" s="27"/>
      <c r="L56" s="27"/>
      <c r="M56" s="27"/>
      <c r="N56" s="35"/>
      <c r="O56" s="35"/>
      <c r="P56" s="35"/>
      <c r="Q56" s="35"/>
      <c r="V56" s="27"/>
    </row>
    <row r="57" spans="1:22" x14ac:dyDescent="0.25">
      <c r="A57" s="68" t="s">
        <v>23</v>
      </c>
      <c r="B57" s="74" t="s">
        <v>55</v>
      </c>
      <c r="C57" s="74"/>
      <c r="D57" s="74"/>
      <c r="E57" s="74"/>
      <c r="F57" s="77" t="s">
        <v>56</v>
      </c>
      <c r="G57" s="77"/>
      <c r="H57" s="77"/>
      <c r="I57" s="77"/>
      <c r="J57" s="77" t="s">
        <v>57</v>
      </c>
      <c r="K57" s="77"/>
      <c r="L57" s="77"/>
      <c r="M57" s="77"/>
      <c r="N57" s="77" t="s">
        <v>58</v>
      </c>
      <c r="O57" s="77"/>
      <c r="P57" s="77"/>
      <c r="Q57" s="77"/>
    </row>
    <row r="58" spans="1:22" x14ac:dyDescent="0.25">
      <c r="A58" s="68"/>
      <c r="C58" t="s">
        <v>17</v>
      </c>
      <c r="D58" t="s">
        <v>18</v>
      </c>
      <c r="E58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22" x14ac:dyDescent="0.25">
      <c r="A59" s="68"/>
      <c r="B59" t="s">
        <v>20</v>
      </c>
      <c r="C59">
        <v>0</v>
      </c>
      <c r="D59">
        <v>6.1999999999999998E-3</v>
      </c>
      <c r="E59">
        <v>1.08867</v>
      </c>
      <c r="F59" s="27" t="s">
        <v>20</v>
      </c>
      <c r="G59" s="27">
        <v>0</v>
      </c>
      <c r="H59" s="27">
        <v>6.1999999999999998E-3</v>
      </c>
      <c r="I59" s="27">
        <v>0.99012900000000004</v>
      </c>
      <c r="J59" s="27" t="s">
        <v>20</v>
      </c>
      <c r="K59" s="27">
        <v>0</v>
      </c>
      <c r="L59" s="27">
        <v>6.1999999999999998E-3</v>
      </c>
      <c r="M59" s="27">
        <v>1.016583</v>
      </c>
      <c r="N59" s="27" t="s">
        <v>20</v>
      </c>
      <c r="O59" s="27">
        <v>0</v>
      </c>
      <c r="P59" s="27">
        <v>6.1999999999999998E-3</v>
      </c>
      <c r="Q59" s="27">
        <v>1.013217</v>
      </c>
    </row>
    <row r="60" spans="1:22" x14ac:dyDescent="0.25">
      <c r="A60" s="68"/>
      <c r="B60" t="s">
        <v>21</v>
      </c>
      <c r="C60">
        <v>0</v>
      </c>
      <c r="D60">
        <v>3.3E-3</v>
      </c>
      <c r="E60">
        <v>0.99087099999999995</v>
      </c>
      <c r="F60" s="27" t="s">
        <v>21</v>
      </c>
      <c r="G60" s="27">
        <v>0</v>
      </c>
      <c r="H60" s="27">
        <v>3.3E-3</v>
      </c>
      <c r="I60" s="27">
        <v>1.0065839999999999</v>
      </c>
      <c r="J60" s="27" t="s">
        <v>21</v>
      </c>
      <c r="K60" s="27">
        <v>0</v>
      </c>
      <c r="L60" s="27">
        <v>3.3E-3</v>
      </c>
      <c r="M60" s="27">
        <v>1.0091889999999999</v>
      </c>
      <c r="N60" s="27" t="s">
        <v>21</v>
      </c>
      <c r="O60" s="27">
        <v>0</v>
      </c>
      <c r="P60" s="27">
        <v>1.2999999999999999E-3</v>
      </c>
      <c r="Q60" s="27">
        <v>1.0335460000000001</v>
      </c>
    </row>
    <row r="61" spans="1:22" x14ac:dyDescent="0.25">
      <c r="A61" s="68"/>
      <c r="B61" t="s">
        <v>22</v>
      </c>
      <c r="C61">
        <v>0</v>
      </c>
      <c r="D61">
        <v>2.3E-3</v>
      </c>
      <c r="E61">
        <v>1.046524</v>
      </c>
      <c r="F61" s="27" t="s">
        <v>22</v>
      </c>
      <c r="G61" s="27">
        <v>0</v>
      </c>
      <c r="H61" s="27">
        <v>2.3E-3</v>
      </c>
      <c r="I61" s="27">
        <v>1.08212</v>
      </c>
      <c r="J61" s="27" t="s">
        <v>22</v>
      </c>
      <c r="K61" s="27">
        <v>0</v>
      </c>
      <c r="L61" s="27">
        <v>2.3E-3</v>
      </c>
      <c r="M61" s="27">
        <v>1.02606</v>
      </c>
      <c r="N61" s="27" t="s">
        <v>22</v>
      </c>
      <c r="O61" s="27">
        <v>2.9999999999999997E-4</v>
      </c>
      <c r="P61" s="27">
        <v>2.3999999999999998E-3</v>
      </c>
      <c r="Q61" s="27">
        <v>1.025488</v>
      </c>
    </row>
    <row r="62" spans="1:22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22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22" x14ac:dyDescent="0.25">
      <c r="A64" s="69" t="s">
        <v>24</v>
      </c>
      <c r="B64" s="74" t="s">
        <v>55</v>
      </c>
      <c r="C64" s="74"/>
      <c r="D64" s="74"/>
      <c r="E64" s="74"/>
      <c r="F64" s="77" t="s">
        <v>56</v>
      </c>
      <c r="G64" s="77"/>
      <c r="H64" s="77"/>
      <c r="I64" s="77"/>
      <c r="J64" s="77" t="s">
        <v>57</v>
      </c>
      <c r="K64" s="77"/>
      <c r="L64" s="77"/>
      <c r="M64" s="77"/>
      <c r="N64" s="77" t="s">
        <v>58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5">
        <v>1.1000000000000001E-3</v>
      </c>
      <c r="C66" s="5"/>
      <c r="D66" s="5"/>
      <c r="E66">
        <v>2.2143259999999998</v>
      </c>
      <c r="F66" s="28"/>
      <c r="G66" s="28">
        <v>1.2999999999999999E-3</v>
      </c>
      <c r="H66" s="28"/>
      <c r="I66" s="27">
        <v>1.9325540000000001</v>
      </c>
      <c r="J66" s="28">
        <v>1.4E-3</v>
      </c>
      <c r="K66" s="28"/>
      <c r="L66" s="28"/>
      <c r="M66" s="27">
        <v>1.9276340000000001</v>
      </c>
      <c r="N66" s="29">
        <v>1.5E-3</v>
      </c>
      <c r="O66" s="28"/>
      <c r="P66" s="28"/>
      <c r="Q66" s="27">
        <v>1.9209639999999999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G75" si="0">0.05*G11+(1-0.05)*C11</f>
        <v>0</v>
      </c>
      <c r="G73">
        <f t="shared" si="0"/>
        <v>6.1999999999999998E-3</v>
      </c>
      <c r="H73">
        <f>E11+I11</f>
        <v>2.306956</v>
      </c>
      <c r="I73">
        <f t="shared" ref="I73:J75" si="1">0.05*G18+(1-0.05)*C18</f>
        <v>0</v>
      </c>
      <c r="J73">
        <f t="shared" si="1"/>
        <v>6.1999999999999998E-3</v>
      </c>
      <c r="K73">
        <f>I18+E18</f>
        <v>1.9867590000000002</v>
      </c>
      <c r="L73">
        <f>0.05*F25+(1-0.05)*B25</f>
        <v>0</v>
      </c>
      <c r="M73">
        <f>I25+E25</f>
        <v>4.4179139999999997</v>
      </c>
      <c r="P73" s="66" t="s">
        <v>37</v>
      </c>
      <c r="Q73" t="s">
        <v>36</v>
      </c>
      <c r="R73">
        <f t="shared" ref="R73:S75" si="2">0.1*G11+(1-0.1)*C11</f>
        <v>0</v>
      </c>
      <c r="S73">
        <f t="shared" si="2"/>
        <v>6.1999999999999998E-3</v>
      </c>
      <c r="U73">
        <f t="shared" ref="U73:V75" si="3">0.1*G18+(1-0.1)*C18</f>
        <v>0</v>
      </c>
      <c r="V73">
        <f t="shared" si="3"/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0"/>
        <v>8.038E-5</v>
      </c>
      <c r="H74">
        <f>E12+I12</f>
        <v>2.0618150000000002</v>
      </c>
      <c r="I74">
        <f t="shared" si="1"/>
        <v>0</v>
      </c>
      <c r="J74">
        <f t="shared" si="1"/>
        <v>8.038E-5</v>
      </c>
      <c r="K74">
        <f>I19+E19</f>
        <v>2.1394489999999999</v>
      </c>
      <c r="P74" s="66"/>
      <c r="Q74" t="s">
        <v>38</v>
      </c>
      <c r="R74">
        <f t="shared" si="2"/>
        <v>0</v>
      </c>
      <c r="S74">
        <f t="shared" si="2"/>
        <v>8.0380000000000013E-5</v>
      </c>
      <c r="U74">
        <f t="shared" si="3"/>
        <v>0</v>
      </c>
      <c r="V74">
        <f t="shared" si="3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0"/>
        <v>1.832E-6</v>
      </c>
      <c r="H75">
        <f>E13+I13</f>
        <v>2.0614330000000001</v>
      </c>
      <c r="I75">
        <f t="shared" si="1"/>
        <v>0</v>
      </c>
      <c r="J75">
        <f t="shared" si="1"/>
        <v>1.832E-6</v>
      </c>
      <c r="K75">
        <f>I20+E20</f>
        <v>2.1001529999999997</v>
      </c>
      <c r="P75" s="66"/>
      <c r="Q75" t="s">
        <v>39</v>
      </c>
      <c r="R75">
        <f t="shared" si="2"/>
        <v>0</v>
      </c>
      <c r="S75">
        <f t="shared" si="2"/>
        <v>1.832E-6</v>
      </c>
      <c r="U75">
        <f t="shared" si="3"/>
        <v>0</v>
      </c>
      <c r="V75">
        <f t="shared" si="3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G81" si="4">0.2*G11+(1-0.2)*C11</f>
        <v>0</v>
      </c>
      <c r="G79">
        <f t="shared" si="4"/>
        <v>6.1999999999999998E-3</v>
      </c>
      <c r="I79">
        <f t="shared" ref="I79:J81" si="5">0.2*G18+(1-0.2)*C18</f>
        <v>0</v>
      </c>
      <c r="J79">
        <f t="shared" si="5"/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S81" si="6">0.3*G11+(1-0.3)*C11</f>
        <v>0</v>
      </c>
      <c r="S79">
        <f t="shared" si="6"/>
        <v>6.1999999999999989E-3</v>
      </c>
      <c r="U79">
        <f t="shared" ref="U79:V81" si="7">0.3*G18+(1-0.3)*C18</f>
        <v>0</v>
      </c>
      <c r="V79">
        <f t="shared" si="7"/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4"/>
        <v>0</v>
      </c>
      <c r="G80">
        <f t="shared" si="4"/>
        <v>8.038E-5</v>
      </c>
      <c r="I80">
        <f t="shared" si="5"/>
        <v>0</v>
      </c>
      <c r="J80">
        <f t="shared" si="5"/>
        <v>8.038E-5</v>
      </c>
      <c r="P80" s="66"/>
      <c r="Q80" t="s">
        <v>38</v>
      </c>
      <c r="R80">
        <f t="shared" si="6"/>
        <v>0</v>
      </c>
      <c r="S80">
        <f t="shared" si="6"/>
        <v>8.0379999999999986E-5</v>
      </c>
      <c r="U80">
        <f t="shared" si="7"/>
        <v>0</v>
      </c>
      <c r="V80">
        <f t="shared" si="7"/>
        <v>8.0379999999999986E-5</v>
      </c>
    </row>
    <row r="81" spans="2:25" x14ac:dyDescent="0.25">
      <c r="C81" s="67"/>
      <c r="D81" s="66"/>
      <c r="E81" t="s">
        <v>39</v>
      </c>
      <c r="F81">
        <f t="shared" si="4"/>
        <v>0</v>
      </c>
      <c r="G81">
        <f t="shared" si="4"/>
        <v>1.832E-6</v>
      </c>
      <c r="I81">
        <f t="shared" si="5"/>
        <v>0</v>
      </c>
      <c r="J81">
        <f t="shared" si="5"/>
        <v>1.832E-6</v>
      </c>
      <c r="P81" s="66"/>
      <c r="Q81" t="s">
        <v>39</v>
      </c>
      <c r="R81">
        <f t="shared" si="6"/>
        <v>0</v>
      </c>
      <c r="S81">
        <f t="shared" si="6"/>
        <v>1.832E-6</v>
      </c>
      <c r="U81">
        <f t="shared" si="7"/>
        <v>0</v>
      </c>
      <c r="V81">
        <f t="shared" si="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G88" si="8">(0.05*(1-0.05)+0.05*(1-0.05))*G11+0.05*0.05*K11+(1-0.05*(1-0.05)-0.05*(1-0.05)-0.05*0.05)*C11</f>
        <v>0</v>
      </c>
      <c r="G86">
        <f t="shared" si="8"/>
        <v>6.2000000000000006E-3</v>
      </c>
      <c r="H86">
        <f>M11+I11+E11</f>
        <v>3.355181</v>
      </c>
      <c r="I86">
        <f t="shared" ref="I86:J88" si="9">(0.05*(1-0.05)+0.05*(1-0.05))*G18+0.05*0.05*K18+(1-0.05*(1-0.05)-0.05*(1-0.05)-0.05*0.05)*C18</f>
        <v>0</v>
      </c>
      <c r="J86">
        <f t="shared" si="9"/>
        <v>6.2000000000000006E-3</v>
      </c>
      <c r="K86">
        <f>M18+I18+E18</f>
        <v>3.0074909999999999</v>
      </c>
      <c r="L86">
        <f>(0.05*(1-0.05)+0.05*(1-0.05))*F25+0.05*0.05*J25+(1-0.05*(1-0.05)-0.05*(1-0.05)-0.05*0.05)*B25</f>
        <v>0</v>
      </c>
      <c r="M86">
        <f>M25+I25+E25</f>
        <v>6.3285269999999993</v>
      </c>
      <c r="O86" s="70" t="s">
        <v>43</v>
      </c>
      <c r="P86" s="66" t="s">
        <v>37</v>
      </c>
      <c r="Q86" t="s">
        <v>36</v>
      </c>
      <c r="R86">
        <f t="shared" ref="R86:S88" si="10">(0.1*0.9+0.1*0.9)*G11+0.1*0.1*K11+(1-0.1*0.9-0.1*0.9-0.1*0.1)*C11</f>
        <v>0</v>
      </c>
      <c r="S86">
        <f t="shared" si="10"/>
        <v>6.2000000000000006E-3</v>
      </c>
      <c r="U86">
        <f t="shared" ref="U86:V88" si="11">(0.1*0.9+0.1*0.9)*G18+0.1*0.1*K18+(1-0.1*0.9-0.1*0.9-0.1*0.1)*C18</f>
        <v>0</v>
      </c>
      <c r="V86">
        <f t="shared" si="11"/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8"/>
        <v>0</v>
      </c>
      <c r="G87">
        <f t="shared" si="8"/>
        <v>8.0380000000000013E-5</v>
      </c>
      <c r="H87">
        <f>M12+I12+E12</f>
        <v>3.1028359999999999</v>
      </c>
      <c r="I87">
        <f t="shared" si="9"/>
        <v>0</v>
      </c>
      <c r="J87">
        <f t="shared" si="9"/>
        <v>8.0380000000000013E-5</v>
      </c>
      <c r="K87">
        <f>M19+I19+E19</f>
        <v>3.147033</v>
      </c>
      <c r="O87" s="70"/>
      <c r="P87" s="66"/>
      <c r="Q87" t="s">
        <v>38</v>
      </c>
      <c r="R87">
        <f t="shared" si="10"/>
        <v>0</v>
      </c>
      <c r="S87">
        <f t="shared" si="10"/>
        <v>8.038E-5</v>
      </c>
      <c r="U87">
        <f t="shared" si="11"/>
        <v>0</v>
      </c>
      <c r="V87">
        <f t="shared" si="11"/>
        <v>8.038E-5</v>
      </c>
    </row>
    <row r="88" spans="2:25" x14ac:dyDescent="0.25">
      <c r="B88" s="67"/>
      <c r="C88" s="70"/>
      <c r="D88" s="66"/>
      <c r="E88" t="s">
        <v>39</v>
      </c>
      <c r="F88">
        <f t="shared" si="8"/>
        <v>0</v>
      </c>
      <c r="G88">
        <f t="shared" si="8"/>
        <v>1.8320000000000002E-6</v>
      </c>
      <c r="H88">
        <f>M13+I13+E13</f>
        <v>3.131945</v>
      </c>
      <c r="I88">
        <f t="shared" si="9"/>
        <v>0</v>
      </c>
      <c r="J88">
        <f t="shared" si="9"/>
        <v>1.8320000000000002E-6</v>
      </c>
      <c r="K88">
        <f>M20+I20+E20</f>
        <v>3.1358189999999997</v>
      </c>
      <c r="O88" s="70"/>
      <c r="P88" s="66"/>
      <c r="Q88" t="s">
        <v>39</v>
      </c>
      <c r="R88">
        <f t="shared" si="10"/>
        <v>0</v>
      </c>
      <c r="S88">
        <f t="shared" si="10"/>
        <v>1.832E-6</v>
      </c>
      <c r="U88">
        <f t="shared" si="11"/>
        <v>0</v>
      </c>
      <c r="V88">
        <f t="shared" si="11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G94" si="12">(0.2*0.8+0.2*0.8)*G11+0.2*0.2*K11+(1-0.2*0.8-0.2*0.8-0.2*0.2)*C11</f>
        <v>0</v>
      </c>
      <c r="G92">
        <f t="shared" si="12"/>
        <v>6.1999999999999998E-3</v>
      </c>
      <c r="I92">
        <f t="shared" ref="I92:J94" si="13">(0.2*0.8+0.2*0.8)*G18+0.2*0.2*K18+(1-0.2*0.8-0.2*0.8-0.2*0.2)*C18</f>
        <v>0</v>
      </c>
      <c r="J92">
        <f t="shared" si="13"/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S94" si="14">(0.3*0.7+0.3*0.7)*G11+0.3*0.3*K11+(1-0.3*0.7-0.3*0.7-0.3*0.3)*C11</f>
        <v>0</v>
      </c>
      <c r="S92">
        <f t="shared" si="14"/>
        <v>6.2000000000000006E-3</v>
      </c>
      <c r="U92">
        <f t="shared" ref="U92:V94" si="15">(0.3*0.7+0.3*0.7)*G18+0.3*0.3*K18+(1-0.3*0.7-0.3*0.7-0.3*0.3)*C18</f>
        <v>0</v>
      </c>
      <c r="V92">
        <f t="shared" si="15"/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12"/>
        <v>0</v>
      </c>
      <c r="G93">
        <f t="shared" si="12"/>
        <v>8.0379999999999986E-5</v>
      </c>
      <c r="I93">
        <f t="shared" si="13"/>
        <v>0</v>
      </c>
      <c r="J93">
        <f t="shared" si="13"/>
        <v>8.0379999999999986E-5</v>
      </c>
      <c r="O93" s="70"/>
      <c r="P93" s="66"/>
      <c r="Q93" t="s">
        <v>38</v>
      </c>
      <c r="R93">
        <f t="shared" si="14"/>
        <v>0</v>
      </c>
      <c r="S93">
        <f t="shared" si="14"/>
        <v>8.0380000000000013E-5</v>
      </c>
      <c r="U93">
        <f t="shared" si="15"/>
        <v>0</v>
      </c>
      <c r="V93">
        <f t="shared" si="1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12"/>
        <v>0</v>
      </c>
      <c r="G94">
        <f t="shared" si="12"/>
        <v>1.832E-6</v>
      </c>
      <c r="I94">
        <f t="shared" si="13"/>
        <v>0</v>
      </c>
      <c r="J94">
        <f t="shared" si="13"/>
        <v>1.832E-6</v>
      </c>
      <c r="O94" s="70"/>
      <c r="P94" s="66"/>
      <c r="Q94" t="s">
        <v>39</v>
      </c>
      <c r="R94">
        <f t="shared" si="14"/>
        <v>0</v>
      </c>
      <c r="S94">
        <f t="shared" si="14"/>
        <v>1.832E-6</v>
      </c>
      <c r="U94">
        <f t="shared" si="15"/>
        <v>0</v>
      </c>
      <c r="V94">
        <f t="shared" si="1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G101" si="16">3*0.05*(1-0.05)*(1-0.05)*G11+3*0.05*0.05*(1-0.05)*K11+0.05*0.05*0.05*O11+(1-3*0.05*(1-0.05)*(1-0.05)-3*0.05*0.05*(1-0.05)-0.05*0.05*0.05)*C11</f>
        <v>0</v>
      </c>
      <c r="G99">
        <f t="shared" si="16"/>
        <v>6.1999999999999989E-3</v>
      </c>
      <c r="H99">
        <f>Q11+M11+I11+E11</f>
        <v>4.4368560000000006</v>
      </c>
      <c r="I99">
        <f t="shared" ref="I99:J101" si="17">3*0.05*(1-0.05)*(1-0.05)*G18+3*0.05*0.05*(1-0.05)*K18+0.05*0.05*0.05*O18+(1-3*0.05*(1-0.05)*(1-0.05)-3*0.05*0.05*(1-0.05)-0.05*0.05*0.05)*C18</f>
        <v>0</v>
      </c>
      <c r="J99">
        <f t="shared" si="17"/>
        <v>6.1999999999999989E-3</v>
      </c>
      <c r="K99">
        <f>Q18+M18+E18+I18</f>
        <v>4.0135820000000004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8.2990759999999995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S101" si="18">3*0.1*(1-0.1)*(1-0.1)*G11+3*0.1*0.1*(1-0.1)*K11+0.1*0.1*0.1*O11+(1-3*0.1*(1-0.1)*(1-0.1)-3*0.1*0.1*(1-0.1)-0.1*0.1*0.1)*C11</f>
        <v>0</v>
      </c>
      <c r="S99">
        <f t="shared" si="18"/>
        <v>6.1999999999999998E-3</v>
      </c>
      <c r="U99">
        <f t="shared" ref="U99:V101" si="19">3*0.1*(1-0.1)*(1-0.1)*G18+3*0.1*0.1*(1-0.1)*K18+0.1*0.1*0.1*O18+(1-3*0.1*(1-0.1)*(1-0.1)-3*0.1*0.1*(1-0.1)-0.1*0.1*0.1)*C18</f>
        <v>0</v>
      </c>
      <c r="V99">
        <f t="shared" si="19"/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16"/>
        <v>0</v>
      </c>
      <c r="G100">
        <f t="shared" si="16"/>
        <v>8.0379999999999986E-5</v>
      </c>
      <c r="H100">
        <f>Q12+M12+I12+E12</f>
        <v>4.158334</v>
      </c>
      <c r="I100">
        <f t="shared" si="17"/>
        <v>0</v>
      </c>
      <c r="J100">
        <f t="shared" si="17"/>
        <v>8.0379999999999986E-5</v>
      </c>
      <c r="K100">
        <f>Q19+M19+E19+I19</f>
        <v>4.1554219999999997</v>
      </c>
      <c r="N100" s="72"/>
      <c r="O100" s="70"/>
      <c r="P100" s="66"/>
      <c r="Q100" t="s">
        <v>38</v>
      </c>
      <c r="R100">
        <f t="shared" si="18"/>
        <v>0</v>
      </c>
      <c r="S100">
        <f t="shared" si="18"/>
        <v>8.0379999999999986E-5</v>
      </c>
      <c r="U100">
        <f t="shared" si="19"/>
        <v>0</v>
      </c>
      <c r="V100">
        <f t="shared" si="19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16"/>
        <v>0</v>
      </c>
      <c r="G101">
        <f t="shared" si="16"/>
        <v>1.8319999999999998E-6</v>
      </c>
      <c r="H101">
        <f>Q13+M13+I13+E13</f>
        <v>4.1939500000000001</v>
      </c>
      <c r="I101">
        <f t="shared" si="17"/>
        <v>0</v>
      </c>
      <c r="J101">
        <f t="shared" si="17"/>
        <v>1.8319999999999998E-6</v>
      </c>
      <c r="K101">
        <f>Q20+M20+E20+I20</f>
        <v>4.1768320000000001</v>
      </c>
      <c r="N101" s="72"/>
      <c r="O101" s="70"/>
      <c r="P101" s="66"/>
      <c r="Q101" t="s">
        <v>39</v>
      </c>
      <c r="R101">
        <f t="shared" si="18"/>
        <v>0</v>
      </c>
      <c r="S101">
        <f t="shared" si="18"/>
        <v>1.8319999999999998E-6</v>
      </c>
      <c r="U101">
        <f t="shared" si="19"/>
        <v>0</v>
      </c>
      <c r="V101">
        <f t="shared" si="19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G107" si="20">3*0.2*(1-0.2)*(1-0.2)*G11+3*0.2*0.2*(1-0.2)*K11+0.2*0.2*0.2*O11+(1-3*0.2*(1-0.2)*(1-0.2)-3*0.2*0.2*(1-0.2)-0.2*0.2*0.2)*C11</f>
        <v>0</v>
      </c>
      <c r="G105">
        <f t="shared" si="20"/>
        <v>6.1999999999999989E-3</v>
      </c>
      <c r="I105">
        <f t="shared" ref="I105:J107" si="21">3*0.2*(1-0.2)*(1-0.2)*G18+3*0.2*0.2*(1-0.2)*K18+0.2*0.2*0.2*O18+(1-3*0.2*(1-0.2)*(1-0.2)-3*0.2*0.2*(1-0.2)-0.2*0.2*0.2)*C18</f>
        <v>0</v>
      </c>
      <c r="J105">
        <f t="shared" si="21"/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S107" si="22">3*0.3*(1-0.3)*(1-0.3)*G11+3*0.3*0.3*(1-0.3)*K11+0.3*0.3*0.3*O11+(1-3*0.3*(1-0.3)*(1-0.3)-3*0.3*0.3*(1-0.3)-0.3*0.3*0.3)*C11</f>
        <v>0</v>
      </c>
      <c r="S105">
        <f t="shared" si="22"/>
        <v>6.1999999999999998E-3</v>
      </c>
      <c r="U105">
        <f t="shared" ref="U105:V107" si="23">3*0.3*(1-0.3)*(1-0.3)*G18+3*0.3*0.3*(1-0.3)*K18+0.3*0.3*0.3*O18+(1-3*0.3*(1-0.3)*(1-0.3)-3*0.3*0.3*(1-0.3)-0.3*0.3*0.3)*C18</f>
        <v>0</v>
      </c>
      <c r="V105">
        <f t="shared" si="23"/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20"/>
        <v>0</v>
      </c>
      <c r="G106">
        <f t="shared" si="20"/>
        <v>8.0379999999999986E-5</v>
      </c>
      <c r="I106">
        <f t="shared" si="21"/>
        <v>0</v>
      </c>
      <c r="J106">
        <f t="shared" si="21"/>
        <v>8.0379999999999986E-5</v>
      </c>
      <c r="N106" s="72"/>
      <c r="O106" s="70"/>
      <c r="P106" s="66"/>
      <c r="Q106" t="s">
        <v>38</v>
      </c>
      <c r="R106">
        <f t="shared" si="22"/>
        <v>0</v>
      </c>
      <c r="S106">
        <f t="shared" si="22"/>
        <v>8.038E-5</v>
      </c>
      <c r="U106">
        <f t="shared" si="23"/>
        <v>0</v>
      </c>
      <c r="V106">
        <f t="shared" si="2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20"/>
        <v>0</v>
      </c>
      <c r="G107">
        <f t="shared" si="20"/>
        <v>1.832E-6</v>
      </c>
      <c r="I107">
        <f t="shared" si="21"/>
        <v>0</v>
      </c>
      <c r="J107">
        <f t="shared" si="21"/>
        <v>1.832E-6</v>
      </c>
      <c r="N107" s="72"/>
      <c r="O107" s="70"/>
      <c r="P107" s="66"/>
      <c r="Q107" t="s">
        <v>39</v>
      </c>
      <c r="R107">
        <f t="shared" si="22"/>
        <v>0</v>
      </c>
      <c r="S107">
        <f t="shared" si="22"/>
        <v>1.8320000000000002E-6</v>
      </c>
      <c r="U107">
        <f t="shared" si="23"/>
        <v>0</v>
      </c>
      <c r="V107">
        <f t="shared" si="2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G114" si="24">0.05*Y11+(1-0.05)*U11</f>
        <v>0</v>
      </c>
      <c r="G112">
        <f t="shared" si="24"/>
        <v>6.1999999999999998E-3</v>
      </c>
      <c r="H112">
        <f>AA11+W11</f>
        <v>2.071091</v>
      </c>
      <c r="I112">
        <f t="shared" ref="I112:J114" si="25">0.05*Y18+(1-0.05)*U18</f>
        <v>0</v>
      </c>
      <c r="J112">
        <f t="shared" si="25"/>
        <v>6.1999999999999998E-3</v>
      </c>
      <c r="K112">
        <f>AA18+W18</f>
        <v>1.9003650000000001</v>
      </c>
      <c r="L112">
        <f>0.05*X25+(1-0.05)*T25</f>
        <v>5.0000000000000001E-9</v>
      </c>
      <c r="M112">
        <f>AA25+W25</f>
        <v>4.0885110000000005</v>
      </c>
      <c r="P112" s="66" t="s">
        <v>37</v>
      </c>
      <c r="Q112" t="s">
        <v>36</v>
      </c>
      <c r="R112">
        <f t="shared" ref="R112:S114" si="26">0.1*Y11+(1-0.1)*U11</f>
        <v>0</v>
      </c>
      <c r="S112">
        <f t="shared" si="26"/>
        <v>6.1999999999999998E-3</v>
      </c>
      <c r="U112">
        <f t="shared" ref="U112:V114" si="27">0.1*Y18+(1-0.1)*U18</f>
        <v>0</v>
      </c>
      <c r="V112">
        <f t="shared" si="27"/>
        <v>6.1999999999999998E-3</v>
      </c>
      <c r="X112">
        <f>0.1*X25+(1-0.1)*T25</f>
        <v>1E-8</v>
      </c>
    </row>
    <row r="113" spans="2:25" x14ac:dyDescent="0.25">
      <c r="C113" s="67"/>
      <c r="D113" s="66"/>
      <c r="E113" t="s">
        <v>38</v>
      </c>
      <c r="F113">
        <f t="shared" si="24"/>
        <v>0</v>
      </c>
      <c r="G113">
        <f t="shared" si="24"/>
        <v>2.6219999999999998E-4</v>
      </c>
      <c r="H113">
        <f>AA12+W12</f>
        <v>2.079882</v>
      </c>
      <c r="I113">
        <f t="shared" si="25"/>
        <v>0</v>
      </c>
      <c r="J113">
        <f t="shared" si="25"/>
        <v>2.6219999999999998E-4</v>
      </c>
      <c r="K113">
        <f>AA19+W19</f>
        <v>2.0017719999999999</v>
      </c>
      <c r="P113" s="66"/>
      <c r="Q113" t="s">
        <v>38</v>
      </c>
      <c r="R113">
        <f t="shared" si="26"/>
        <v>0</v>
      </c>
      <c r="S113">
        <f t="shared" si="26"/>
        <v>2.6219999999999998E-4</v>
      </c>
      <c r="U113">
        <f t="shared" si="27"/>
        <v>0</v>
      </c>
      <c r="V113">
        <f t="shared" si="27"/>
        <v>2.6219999999999998E-4</v>
      </c>
    </row>
    <row r="114" spans="2:25" x14ac:dyDescent="0.25">
      <c r="C114" s="67"/>
      <c r="D114" s="66"/>
      <c r="E114" t="s">
        <v>39</v>
      </c>
      <c r="F114">
        <f t="shared" si="24"/>
        <v>0</v>
      </c>
      <c r="G114">
        <f t="shared" si="24"/>
        <v>2.7699999999999999E-5</v>
      </c>
      <c r="H114">
        <f>AA13+W13</f>
        <v>2.1121790000000003</v>
      </c>
      <c r="I114">
        <f t="shared" si="25"/>
        <v>0</v>
      </c>
      <c r="J114">
        <f t="shared" si="25"/>
        <v>2.7699999999999999E-5</v>
      </c>
      <c r="K114">
        <f>AA20+W20</f>
        <v>2.0339049999999999</v>
      </c>
      <c r="P114" s="66"/>
      <c r="Q114" t="s">
        <v>39</v>
      </c>
      <c r="R114">
        <f t="shared" si="26"/>
        <v>0</v>
      </c>
      <c r="S114">
        <f t="shared" si="26"/>
        <v>2.7699999999999999E-5</v>
      </c>
      <c r="U114">
        <f t="shared" si="27"/>
        <v>0</v>
      </c>
      <c r="V114">
        <f t="shared" si="27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G120" si="28">0.2*Y11+(1-0.2)*U11</f>
        <v>0</v>
      </c>
      <c r="G118">
        <f t="shared" si="28"/>
        <v>6.1999999999999998E-3</v>
      </c>
      <c r="I118">
        <f t="shared" ref="I118:J120" si="29">0.2*Y18+(1-0.2)*U18</f>
        <v>0</v>
      </c>
      <c r="J118">
        <f t="shared" si="29"/>
        <v>6.1999999999999998E-3</v>
      </c>
      <c r="L118">
        <f>0.2*X25+(1-0.2)*T25</f>
        <v>2E-8</v>
      </c>
      <c r="P118" s="66" t="s">
        <v>41</v>
      </c>
      <c r="Q118" t="s">
        <v>36</v>
      </c>
      <c r="R118">
        <f t="shared" ref="R118:S120" si="30">0.3*Y11+(1-0.3)*U11</f>
        <v>0</v>
      </c>
      <c r="S118">
        <f t="shared" si="30"/>
        <v>6.1999999999999989E-3</v>
      </c>
      <c r="U118">
        <f t="shared" ref="U118:V120" si="31">0.3*Y18+(1-0.3)*U18</f>
        <v>0</v>
      </c>
      <c r="V118">
        <f t="shared" si="31"/>
        <v>6.1999999999999989E-3</v>
      </c>
      <c r="X118">
        <f>0.3*X25+(1-0.3)*T25</f>
        <v>2.9999999999999997E-8</v>
      </c>
    </row>
    <row r="119" spans="2:25" x14ac:dyDescent="0.25">
      <c r="C119" s="67"/>
      <c r="D119" s="66"/>
      <c r="E119" t="s">
        <v>38</v>
      </c>
      <c r="F119">
        <f t="shared" si="28"/>
        <v>0</v>
      </c>
      <c r="G119">
        <f t="shared" si="28"/>
        <v>2.6219999999999998E-4</v>
      </c>
      <c r="I119">
        <f t="shared" si="29"/>
        <v>0</v>
      </c>
      <c r="J119">
        <f t="shared" si="29"/>
        <v>2.6219999999999998E-4</v>
      </c>
      <c r="P119" s="66"/>
      <c r="Q119" t="s">
        <v>38</v>
      </c>
      <c r="R119">
        <f t="shared" si="30"/>
        <v>0</v>
      </c>
      <c r="S119">
        <f t="shared" si="30"/>
        <v>2.6219999999999998E-4</v>
      </c>
      <c r="U119">
        <f t="shared" si="31"/>
        <v>0</v>
      </c>
      <c r="V119">
        <f t="shared" si="31"/>
        <v>2.6219999999999998E-4</v>
      </c>
    </row>
    <row r="120" spans="2:25" x14ac:dyDescent="0.25">
      <c r="C120" s="67"/>
      <c r="D120" s="66"/>
      <c r="E120" t="s">
        <v>39</v>
      </c>
      <c r="F120">
        <f t="shared" si="28"/>
        <v>0</v>
      </c>
      <c r="G120">
        <f t="shared" si="28"/>
        <v>2.7700000000000002E-5</v>
      </c>
      <c r="I120">
        <f t="shared" si="29"/>
        <v>0</v>
      </c>
      <c r="J120">
        <f t="shared" si="29"/>
        <v>2.7700000000000002E-5</v>
      </c>
      <c r="P120" s="66"/>
      <c r="Q120" t="s">
        <v>39</v>
      </c>
      <c r="R120">
        <f t="shared" si="30"/>
        <v>0</v>
      </c>
      <c r="S120">
        <f t="shared" si="30"/>
        <v>2.7699999999999999E-5</v>
      </c>
      <c r="U120">
        <f t="shared" si="31"/>
        <v>0</v>
      </c>
      <c r="V120">
        <f t="shared" si="3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G127" si="32">(0.05*(1-0.05)+0.05*(1-0.05))*Y11+0.05*0.05*AC11+(1-0.05*(1-0.05)-0.05*(1-0.05)-0.05*0.05)*U11</f>
        <v>0</v>
      </c>
      <c r="G125">
        <f t="shared" si="32"/>
        <v>6.2000000000000006E-3</v>
      </c>
      <c r="H125">
        <f>AE11+AA11+W11</f>
        <v>3.0968990000000005</v>
      </c>
      <c r="I125">
        <f t="shared" ref="I125:J127" si="33">(0.05*(1-0.05)+0.05*(1-0.05))*Y18+0.05*0.05*AC18+(1-0.05*(1-0.05)-0.05*(1-0.05)-0.05*0.05)*U18</f>
        <v>0</v>
      </c>
      <c r="J125">
        <f t="shared" si="33"/>
        <v>6.2000000000000006E-3</v>
      </c>
      <c r="K125">
        <f>AE18+AA18+W18</f>
        <v>2.9089399999999999</v>
      </c>
      <c r="L125">
        <f>(0.05*(1-0.05)+0.05*(1-0.05))*X25+0.05*0.05*AB25+(1-0.05*(1-0.05)-0.05*(1-0.05)-0.05*0.05)*T25</f>
        <v>1.05E-8</v>
      </c>
      <c r="M125">
        <f>AE25+AA25+W25</f>
        <v>5.9908159999999997</v>
      </c>
      <c r="O125" s="70" t="s">
        <v>43</v>
      </c>
      <c r="P125" s="66" t="s">
        <v>37</v>
      </c>
      <c r="Q125" t="s">
        <v>36</v>
      </c>
      <c r="R125">
        <f t="shared" ref="R125:S127" si="34">(0.1*0.9+0.1*0.9)*Y11+0.1*0.1*AC11+(1-0.1*0.9-0.1*0.9-0.1*0.1)*U11</f>
        <v>0</v>
      </c>
      <c r="S125">
        <f t="shared" si="34"/>
        <v>6.2000000000000006E-3</v>
      </c>
      <c r="U125">
        <f t="shared" ref="U125:V127" si="35">(0.1*0.9+0.1*0.9)*Y18+0.1*0.1*AC18+(1-0.1*0.9-0.1*0.9-0.1*0.1)*U18</f>
        <v>0</v>
      </c>
      <c r="V125">
        <f t="shared" si="35"/>
        <v>6.2000000000000006E-3</v>
      </c>
      <c r="X125">
        <f>(0.1*0.9+0.1*0.9)*X25+0.1*0.1*AB25+(1-0.1*0.9-0.1*0.9-0.1*0.1)*T25</f>
        <v>2.2000000000000002E-8</v>
      </c>
    </row>
    <row r="126" spans="2:25" x14ac:dyDescent="0.25">
      <c r="B126" s="67"/>
      <c r="C126" s="70"/>
      <c r="D126" s="66"/>
      <c r="E126" t="s">
        <v>38</v>
      </c>
      <c r="F126">
        <f t="shared" si="32"/>
        <v>0</v>
      </c>
      <c r="G126">
        <f t="shared" si="32"/>
        <v>2.6219999999999998E-4</v>
      </c>
      <c r="H126">
        <f>AE12+AA12+W12</f>
        <v>3.1260000000000003</v>
      </c>
      <c r="I126">
        <f t="shared" si="33"/>
        <v>0</v>
      </c>
      <c r="J126">
        <f t="shared" si="33"/>
        <v>2.6219999999999998E-4</v>
      </c>
      <c r="K126">
        <f>AE19+AA19+W19</f>
        <v>3.0105529999999998</v>
      </c>
      <c r="O126" s="70"/>
      <c r="P126" s="66"/>
      <c r="Q126" t="s">
        <v>38</v>
      </c>
      <c r="R126">
        <f t="shared" si="34"/>
        <v>0</v>
      </c>
      <c r="S126">
        <f t="shared" si="34"/>
        <v>2.6219999999999998E-4</v>
      </c>
      <c r="U126">
        <f t="shared" si="35"/>
        <v>0</v>
      </c>
      <c r="V126">
        <f t="shared" si="35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32"/>
        <v>0</v>
      </c>
      <c r="G127">
        <f t="shared" si="32"/>
        <v>2.7700000000000002E-5</v>
      </c>
      <c r="H127">
        <f>AE13+AA13+W13</f>
        <v>3.1773749999999996</v>
      </c>
      <c r="I127">
        <f t="shared" si="33"/>
        <v>0</v>
      </c>
      <c r="J127">
        <f t="shared" si="33"/>
        <v>2.7700000000000002E-5</v>
      </c>
      <c r="K127">
        <f>AE20+AA20+W20</f>
        <v>3.0697020000000004</v>
      </c>
      <c r="O127" s="70"/>
      <c r="P127" s="66"/>
      <c r="Q127" t="s">
        <v>39</v>
      </c>
      <c r="R127">
        <f t="shared" si="34"/>
        <v>0</v>
      </c>
      <c r="S127">
        <f t="shared" si="34"/>
        <v>2.7700000000000002E-5</v>
      </c>
      <c r="U127">
        <f t="shared" si="35"/>
        <v>0</v>
      </c>
      <c r="V127">
        <f t="shared" si="35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G133" si="36">(0.2*0.8+0.2*0.8)*Y11+0.2*0.2*AC11+(1-0.2*0.8-0.2*0.8-0.2*0.2)*U11</f>
        <v>0</v>
      </c>
      <c r="G131">
        <f t="shared" si="36"/>
        <v>6.1999999999999998E-3</v>
      </c>
      <c r="I131">
        <f t="shared" ref="I131:J133" si="37">(0.2*0.8+0.2*0.8)*Y18+0.2*0.2*AC18+(1-0.2*0.8-0.2*0.8-0.2*0.2)*U18</f>
        <v>0</v>
      </c>
      <c r="J131">
        <f t="shared" si="37"/>
        <v>6.1999999999999998E-3</v>
      </c>
      <c r="L131">
        <f>(0.2*0.8+0.2*0.8)*X25+0.2*0.2*AB25+(1-0.2*0.8-0.2*0.8-0.2*0.2)*T25</f>
        <v>4.8000000000000006E-8</v>
      </c>
      <c r="O131" s="70" t="s">
        <v>45</v>
      </c>
      <c r="P131" s="66" t="s">
        <v>41</v>
      </c>
      <c r="Q131" t="s">
        <v>36</v>
      </c>
      <c r="R131">
        <f t="shared" ref="R131:S133" si="38">(0.3*0.7+0.3*0.7)*Y11+0.3*0.3*AC11+(1-0.3*0.7-0.3*0.7-0.3*0.3)*U11</f>
        <v>0</v>
      </c>
      <c r="S131">
        <f t="shared" si="38"/>
        <v>6.2000000000000006E-3</v>
      </c>
      <c r="U131">
        <f t="shared" ref="U131:V133" si="39">(0.3*0.7+0.3*0.7)*Y18+0.3*0.3*AC18+(1-0.3*0.7-0.3*0.7-0.3*0.3)*U18</f>
        <v>0</v>
      </c>
      <c r="V131">
        <f t="shared" si="39"/>
        <v>6.2000000000000006E-3</v>
      </c>
      <c r="X131">
        <f>(0.3*0.7+0.3*0.7)*X25+0.3*0.3*AB25+(1-0.3*0.7-0.3*0.7-0.3*0.3)*T25</f>
        <v>7.7999999999999997E-8</v>
      </c>
    </row>
    <row r="132" spans="1:25" x14ac:dyDescent="0.25">
      <c r="B132" s="67"/>
      <c r="C132" s="70"/>
      <c r="D132" s="66"/>
      <c r="E132" t="s">
        <v>38</v>
      </c>
      <c r="F132">
        <f t="shared" si="36"/>
        <v>0</v>
      </c>
      <c r="G132">
        <f t="shared" si="36"/>
        <v>2.6219999999999998E-4</v>
      </c>
      <c r="I132">
        <f t="shared" si="37"/>
        <v>0</v>
      </c>
      <c r="J132">
        <f t="shared" si="37"/>
        <v>2.6219999999999998E-4</v>
      </c>
      <c r="O132" s="70"/>
      <c r="P132" s="66"/>
      <c r="Q132" t="s">
        <v>38</v>
      </c>
      <c r="R132">
        <f t="shared" si="38"/>
        <v>0</v>
      </c>
      <c r="S132">
        <f t="shared" si="38"/>
        <v>2.6219999999999998E-4</v>
      </c>
      <c r="U132">
        <f t="shared" si="39"/>
        <v>0</v>
      </c>
      <c r="V132">
        <f t="shared" si="3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36"/>
        <v>0</v>
      </c>
      <c r="G133">
        <f t="shared" si="36"/>
        <v>2.7699999999999999E-5</v>
      </c>
      <c r="I133">
        <f t="shared" si="37"/>
        <v>0</v>
      </c>
      <c r="J133">
        <f t="shared" si="37"/>
        <v>2.7699999999999999E-5</v>
      </c>
      <c r="O133" s="70"/>
      <c r="P133" s="66"/>
      <c r="Q133" t="s">
        <v>39</v>
      </c>
      <c r="R133">
        <f t="shared" si="38"/>
        <v>0</v>
      </c>
      <c r="S133">
        <f t="shared" si="38"/>
        <v>2.7700000000000002E-5</v>
      </c>
      <c r="U133">
        <f t="shared" si="39"/>
        <v>0</v>
      </c>
      <c r="V133">
        <f t="shared" si="3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G140" si="40">3*0.05*(1-0.05)*(1-0.05)*Y11+3*0.05*0.05*(1-0.05)*AC11+0.05*0.05*0.05*AG11+(1-3*0.05*(1-0.05)*(1-0.05)-3*0.05*0.05*(1-0.05)-0.05*0.05*0.05)*U11</f>
        <v>0</v>
      </c>
      <c r="G138">
        <f t="shared" si="40"/>
        <v>6.1999999999999989E-3</v>
      </c>
      <c r="H138">
        <f>AI11+AE11+AA11+W11</f>
        <v>4.1312600000000002</v>
      </c>
      <c r="I138">
        <f t="shared" ref="I138:J140" si="41">3*0.05*(1-0.05)*(1-0.05)*Y18+3*0.05*0.05*(1-0.05)*AC18+0.05*0.05*0.05*AG18+(1-3*0.05*(1-0.05)*(1-0.05)-3*0.05*0.05*(1-0.05)-0.05*0.05*0.05)*U18</f>
        <v>0</v>
      </c>
      <c r="J138">
        <f t="shared" si="41"/>
        <v>6.1999999999999989E-3</v>
      </c>
      <c r="K138">
        <f>AI18+AE18+AA18+W18</f>
        <v>3.8959779999999999</v>
      </c>
      <c r="L138">
        <f>3*0.05*(1-0.05)*(1-0.05)*X25+3*0.05*0.05*(1-0.05)*AB25+0.05*0.05*0.05*AF25+(1-3*0.05*(1-0.05)*(1-0.05)-3*0.05*0.05*(1-0.05)-0.05*0.05*0.05)*T25</f>
        <v>1.6425E-8</v>
      </c>
      <c r="M138">
        <f>AI25+AE25+AA25+W25</f>
        <v>7.9041260000000007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S140" si="42">3*0.1*(1-0.1)*(1-0.1)*Y11+3*0.1*0.1*(1-0.1)*AC11+0.1*0.1*0.1*AG11+(1-3*0.1*(1-0.1)*(1-0.1)-3*0.1*0.1*(1-0.1)-0.1*0.1*0.1)*U11</f>
        <v>0</v>
      </c>
      <c r="S138">
        <f t="shared" si="42"/>
        <v>6.1999999999999998E-3</v>
      </c>
      <c r="U138">
        <f t="shared" ref="U138:V140" si="43">3*0.1*(1-0.1)*(1-0.1)*Y18+3*0.1*0.1*(1-0.1)*AC18+0.1*0.1*0.1*AG18+(1-3*0.1*(1-0.1)*(1-0.1)-3*0.1*0.1*(1-0.1)-0.1*0.1*0.1)*U18</f>
        <v>0</v>
      </c>
      <c r="V138">
        <f t="shared" si="43"/>
        <v>6.1999999999999998E-3</v>
      </c>
      <c r="X138">
        <f>3*0.1*(1-0.1)*(1-0.1)*X25+3*0.1*0.1*(1-0.1)*AB25+0.1*0.1*0.1*AF25+(1-3*0.1*(1-0.1)*(1-0.1)-3*0.1*0.1*(1-0.1)-0.1*0.1*0.1)*T25</f>
        <v>3.5400000000000013E-8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40"/>
        <v>0</v>
      </c>
      <c r="G139">
        <f t="shared" si="40"/>
        <v>2.6219999999999998E-4</v>
      </c>
      <c r="H139">
        <f>AI12+AE12+AA12+W12</f>
        <v>4.1718620000000008</v>
      </c>
      <c r="I139">
        <f t="shared" si="41"/>
        <v>0</v>
      </c>
      <c r="J139">
        <f t="shared" si="41"/>
        <v>2.6219999999999998E-4</v>
      </c>
      <c r="K139">
        <f>AI19+AE19+AA19+W19</f>
        <v>4.0223759999999995</v>
      </c>
      <c r="N139" s="72"/>
      <c r="O139" s="70"/>
      <c r="P139" s="66"/>
      <c r="Q139" t="s">
        <v>38</v>
      </c>
      <c r="R139">
        <f t="shared" si="42"/>
        <v>0</v>
      </c>
      <c r="S139">
        <f t="shared" si="42"/>
        <v>2.6219999999999998E-4</v>
      </c>
      <c r="U139">
        <f t="shared" si="43"/>
        <v>0</v>
      </c>
      <c r="V139">
        <f t="shared" si="43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40"/>
        <v>0</v>
      </c>
      <c r="G140">
        <f t="shared" si="40"/>
        <v>2.7699999999999996E-5</v>
      </c>
      <c r="H140">
        <f>AI13+AE13+AA13+W13</f>
        <v>4.2460950000000004</v>
      </c>
      <c r="I140">
        <f t="shared" si="41"/>
        <v>0</v>
      </c>
      <c r="J140">
        <f t="shared" si="41"/>
        <v>2.7699999999999996E-5</v>
      </c>
      <c r="K140">
        <f>AI20+AE20+AA20+W20</f>
        <v>4.1430610000000003</v>
      </c>
      <c r="N140" s="72"/>
      <c r="O140" s="70"/>
      <c r="P140" s="66"/>
      <c r="Q140" t="s">
        <v>39</v>
      </c>
      <c r="R140">
        <f t="shared" si="42"/>
        <v>0</v>
      </c>
      <c r="S140">
        <f t="shared" si="42"/>
        <v>2.7699999999999996E-5</v>
      </c>
      <c r="U140">
        <f t="shared" si="43"/>
        <v>0</v>
      </c>
      <c r="V140">
        <f t="shared" si="43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G146" si="44">3*0.2*(1-0.2)*(1-0.2)*Y11+3*0.2*0.2*(1-0.2)*AC11+0.2*0.2*0.2*AG11+(1-3*0.2*(1-0.2)*(1-0.2)-3*0.2*0.2*(1-0.2)-0.2*0.2*0.2)*U11</f>
        <v>0</v>
      </c>
      <c r="G144">
        <f t="shared" si="44"/>
        <v>6.1999999999999989E-3</v>
      </c>
      <c r="I144">
        <f t="shared" ref="I144:J146" si="45">3*0.2*(1-0.2)*(1-0.2)*Y18+3*0.2*0.2*(1-0.2)*AC18+0.2*0.2*0.2*AG18+(1-3*0.2*(1-0.2)*(1-0.2)-3*0.2*0.2*(1-0.2)-0.2*0.2*0.2)*U18</f>
        <v>0</v>
      </c>
      <c r="J144">
        <f t="shared" si="45"/>
        <v>6.1999999999999989E-3</v>
      </c>
      <c r="L144">
        <f>3*0.2*(1-0.2)*(1-0.2)*X25+3*0.2*0.2*(1-0.2)*AB25+0.2*0.2*0.2*AF25+(1-3*0.2*(1-0.2)*(1-0.2)-3*0.2*0.2*(1-0.2)-0.2*0.2*0.2)*T25</f>
        <v>7.9200000000000021E-8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S146" si="46">3*0.3*(1-0.3)*(1-0.3)*Y11+3*0.3*0.3*(1-0.3)*AC11+0.3*0.3*0.3*AG11+(1-3*0.3*(1-0.3)*(1-0.3)-3*0.3*0.3*(1-0.3)-0.3*0.3*0.3)*U11</f>
        <v>0</v>
      </c>
      <c r="S144">
        <f t="shared" si="46"/>
        <v>6.1999999999999998E-3</v>
      </c>
      <c r="U144">
        <f t="shared" ref="U144:V146" si="47">3*0.3*(1-0.3)*(1-0.3)*Y18+3*0.3*0.3*(1-0.3)*AC18+0.3*0.3*0.3*AG18+(1-3*0.3*(1-0.3)*(1-0.3)-3*0.3*0.3*(1-0.3)-0.3*0.3*0.3)*U18</f>
        <v>0</v>
      </c>
      <c r="V144">
        <f t="shared" si="47"/>
        <v>6.1999999999999998E-3</v>
      </c>
      <c r="X144">
        <f>3*0.3*(1-0.3)*(1-0.3)*X25+3*0.3*0.3*(1-0.3)*AB25+0.3*0.3*0.3*AF25+(1-3*0.3*(1-0.3)*(1-0.3)-3*0.3*0.3*(1-0.3)-0.3*0.3*0.3)*T25</f>
        <v>1.2779999999999997E-7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44"/>
        <v>0</v>
      </c>
      <c r="G145">
        <f t="shared" si="44"/>
        <v>2.6219999999999992E-4</v>
      </c>
      <c r="I145">
        <f t="shared" si="45"/>
        <v>0</v>
      </c>
      <c r="J145">
        <f t="shared" si="45"/>
        <v>2.6219999999999992E-4</v>
      </c>
      <c r="N145" s="72"/>
      <c r="O145" s="70"/>
      <c r="P145" s="66"/>
      <c r="Q145" t="s">
        <v>38</v>
      </c>
      <c r="R145">
        <f t="shared" si="46"/>
        <v>0</v>
      </c>
      <c r="S145">
        <f t="shared" si="46"/>
        <v>2.6219999999999998E-4</v>
      </c>
      <c r="U145">
        <f t="shared" si="47"/>
        <v>0</v>
      </c>
      <c r="V145">
        <f t="shared" si="4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44"/>
        <v>0</v>
      </c>
      <c r="G146">
        <f t="shared" si="44"/>
        <v>2.7699999999999996E-5</v>
      </c>
      <c r="I146">
        <f t="shared" si="45"/>
        <v>0</v>
      </c>
      <c r="J146">
        <f t="shared" si="45"/>
        <v>2.7699999999999996E-5</v>
      </c>
      <c r="N146" s="72"/>
      <c r="O146" s="70"/>
      <c r="P146" s="66"/>
      <c r="Q146" t="s">
        <v>39</v>
      </c>
      <c r="R146">
        <f t="shared" si="46"/>
        <v>0</v>
      </c>
      <c r="S146">
        <f t="shared" si="46"/>
        <v>2.7700000000000002E-5</v>
      </c>
      <c r="U146">
        <f t="shared" si="47"/>
        <v>0</v>
      </c>
      <c r="V146">
        <f t="shared" si="4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G153" si="48">0.05*G32+(1-0.05)*C32</f>
        <v>0</v>
      </c>
      <c r="G151">
        <f t="shared" si="48"/>
        <v>6.1999999999999998E-3</v>
      </c>
      <c r="H151">
        <f>I32++E32</f>
        <v>2.06284</v>
      </c>
      <c r="I151">
        <f t="shared" ref="I151:J153" si="49">0.05*G39+(1-0.05)*C39</f>
        <v>0</v>
      </c>
      <c r="J151">
        <f t="shared" si="49"/>
        <v>6.1999999999999998E-3</v>
      </c>
      <c r="K151">
        <f>I39+E39</f>
        <v>2.0032739999999998</v>
      </c>
      <c r="L151">
        <f>0.05*F46+(1-0.05)*B46</f>
        <v>8.4199999999999973E-6</v>
      </c>
      <c r="M151">
        <f>I46+E46</f>
        <v>4.1217280000000001</v>
      </c>
      <c r="P151" s="66" t="s">
        <v>37</v>
      </c>
      <c r="Q151" t="s">
        <v>36</v>
      </c>
      <c r="R151">
        <f t="shared" ref="R151:S153" si="50">0.1*G32+(1-0.1)*C32</f>
        <v>0</v>
      </c>
      <c r="S151">
        <f t="shared" si="50"/>
        <v>6.1999999999999998E-3</v>
      </c>
      <c r="U151">
        <f t="shared" ref="U151:V153" si="51">0.1*G39+(1-0.1)*C39</f>
        <v>0</v>
      </c>
      <c r="V151">
        <f t="shared" si="51"/>
        <v>6.1999999999999998E-3</v>
      </c>
      <c r="X151">
        <f>0.1*F46+(1-0.1)*B46</f>
        <v>8.4400000000000005E-6</v>
      </c>
    </row>
    <row r="152" spans="1:25" x14ac:dyDescent="0.25">
      <c r="C152" s="67"/>
      <c r="D152" s="66"/>
      <c r="E152" t="s">
        <v>38</v>
      </c>
      <c r="F152">
        <f t="shared" si="48"/>
        <v>0</v>
      </c>
      <c r="G152">
        <f t="shared" si="48"/>
        <v>6.6879999999999999E-4</v>
      </c>
      <c r="H152">
        <f>I33++E33</f>
        <v>2.0738349999999999</v>
      </c>
      <c r="I152">
        <f t="shared" si="49"/>
        <v>0</v>
      </c>
      <c r="J152">
        <f t="shared" si="49"/>
        <v>6.6879999999999999E-4</v>
      </c>
      <c r="K152">
        <f>I40+E40</f>
        <v>1.987967</v>
      </c>
      <c r="P152" s="66"/>
      <c r="Q152" t="s">
        <v>38</v>
      </c>
      <c r="R152">
        <f t="shared" si="50"/>
        <v>0</v>
      </c>
      <c r="S152">
        <f t="shared" si="50"/>
        <v>6.6879999999999999E-4</v>
      </c>
      <c r="U152">
        <f t="shared" si="51"/>
        <v>0</v>
      </c>
      <c r="V152">
        <f t="shared" si="51"/>
        <v>6.6879999999999999E-4</v>
      </c>
    </row>
    <row r="153" spans="1:25" x14ac:dyDescent="0.25">
      <c r="C153" s="67"/>
      <c r="D153" s="66"/>
      <c r="E153" t="s">
        <v>39</v>
      </c>
      <c r="F153">
        <f t="shared" si="48"/>
        <v>0</v>
      </c>
      <c r="G153">
        <f t="shared" si="48"/>
        <v>1.6860000000000001E-4</v>
      </c>
      <c r="H153">
        <f>I34++E34</f>
        <v>2.1436830000000002</v>
      </c>
      <c r="I153">
        <f t="shared" si="49"/>
        <v>0</v>
      </c>
      <c r="J153">
        <f t="shared" si="49"/>
        <v>1.6860000000000001E-4</v>
      </c>
      <c r="K153">
        <f>I41+E41</f>
        <v>2.0676110000000003</v>
      </c>
      <c r="P153" s="66"/>
      <c r="Q153" t="s">
        <v>39</v>
      </c>
      <c r="R153">
        <f t="shared" si="50"/>
        <v>0</v>
      </c>
      <c r="S153">
        <f t="shared" si="50"/>
        <v>1.6860000000000001E-4</v>
      </c>
      <c r="U153">
        <f t="shared" si="51"/>
        <v>0</v>
      </c>
      <c r="V153">
        <f t="shared" si="51"/>
        <v>1.6860000000000001E-4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G159" si="52">0.2*G32+(1-0.2)*C32</f>
        <v>0</v>
      </c>
      <c r="G157">
        <f t="shared" si="52"/>
        <v>6.1999999999999998E-3</v>
      </c>
      <c r="I157">
        <f t="shared" ref="I157:J159" si="53">0.2*G39+(1-0.2)*C39</f>
        <v>0</v>
      </c>
      <c r="J157">
        <f t="shared" si="53"/>
        <v>6.1999999999999998E-3</v>
      </c>
      <c r="L157">
        <f>0.2*F46+(1-0.2)*B46</f>
        <v>8.4800000000000001E-6</v>
      </c>
      <c r="P157" s="66" t="s">
        <v>41</v>
      </c>
      <c r="Q157" t="s">
        <v>36</v>
      </c>
      <c r="R157">
        <f t="shared" ref="R157:S159" si="54">0.3*G32+(1-0.3)*C32</f>
        <v>0</v>
      </c>
      <c r="S157">
        <f t="shared" si="54"/>
        <v>6.1999999999999989E-3</v>
      </c>
      <c r="U157">
        <f t="shared" ref="U157:V159" si="55">0.3*G39+(1-0.3)*C39</f>
        <v>0</v>
      </c>
      <c r="V157">
        <f t="shared" si="55"/>
        <v>6.1999999999999989E-3</v>
      </c>
      <c r="X157">
        <f>0.3*F46+(1-0.3)*B46</f>
        <v>8.5199999999999997E-6</v>
      </c>
    </row>
    <row r="158" spans="1:25" x14ac:dyDescent="0.25">
      <c r="C158" s="67"/>
      <c r="D158" s="66"/>
      <c r="E158" t="s">
        <v>38</v>
      </c>
      <c r="F158">
        <f t="shared" si="52"/>
        <v>0</v>
      </c>
      <c r="G158">
        <f t="shared" si="52"/>
        <v>6.6879999999999999E-4</v>
      </c>
      <c r="I158">
        <f t="shared" si="53"/>
        <v>0</v>
      </c>
      <c r="J158">
        <f t="shared" si="53"/>
        <v>6.6879999999999999E-4</v>
      </c>
      <c r="P158" s="66"/>
      <c r="Q158" t="s">
        <v>38</v>
      </c>
      <c r="R158">
        <f t="shared" si="54"/>
        <v>0</v>
      </c>
      <c r="S158">
        <f t="shared" si="54"/>
        <v>6.6879999999999999E-4</v>
      </c>
      <c r="U158">
        <f t="shared" si="55"/>
        <v>0</v>
      </c>
      <c r="V158">
        <f t="shared" si="55"/>
        <v>6.6879999999999999E-4</v>
      </c>
    </row>
    <row r="159" spans="1:25" x14ac:dyDescent="0.25">
      <c r="C159" s="67"/>
      <c r="D159" s="66"/>
      <c r="E159" t="s">
        <v>39</v>
      </c>
      <c r="F159">
        <f t="shared" si="52"/>
        <v>0</v>
      </c>
      <c r="G159">
        <f t="shared" si="52"/>
        <v>1.6860000000000001E-4</v>
      </c>
      <c r="I159">
        <f t="shared" si="53"/>
        <v>0</v>
      </c>
      <c r="J159">
        <f t="shared" si="53"/>
        <v>1.6860000000000001E-4</v>
      </c>
      <c r="P159" s="66"/>
      <c r="Q159" t="s">
        <v>39</v>
      </c>
      <c r="R159">
        <f t="shared" si="54"/>
        <v>0</v>
      </c>
      <c r="S159">
        <f t="shared" si="54"/>
        <v>1.6860000000000001E-4</v>
      </c>
      <c r="U159">
        <f t="shared" si="55"/>
        <v>0</v>
      </c>
      <c r="V159">
        <f t="shared" si="55"/>
        <v>1.6860000000000001E-4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G166" si="56">(0.05*(1-0.05)+0.05*(1-0.05))*G32+0.05*0.05*K32+(1-0.05*(1-0.05)-0.05*(1-0.05)-0.05*0.05)*C32</f>
        <v>0</v>
      </c>
      <c r="G164">
        <f t="shared" si="56"/>
        <v>6.2000000000000006E-3</v>
      </c>
      <c r="H164">
        <f>M32+I32+E32</f>
        <v>3.0992550000000003</v>
      </c>
      <c r="I164">
        <f t="shared" ref="I164:J166" si="57">(0.05*(1-0.05)+0.05*(1-0.05))*G39+0.05*0.05*K39+(1-0.05*(1-0.05)-0.05*(1-0.05)-0.05*0.05)*C39</f>
        <v>0</v>
      </c>
      <c r="J164">
        <f t="shared" si="57"/>
        <v>6.2000000000000006E-3</v>
      </c>
      <c r="K164">
        <f>M39+I39+E39</f>
        <v>2.9980889999999998</v>
      </c>
      <c r="L164">
        <f>(0.05*(1-0.05)+0.05*(1-0.05))*F46+0.05*0.05*J46+(1-0.05*(1-0.05)-0.05*(1-0.05)-0.05*0.05)*B46</f>
        <v>8.4475E-6</v>
      </c>
      <c r="M164">
        <f>M46+I46+E46</f>
        <v>6.1007940000000005</v>
      </c>
      <c r="O164" s="70" t="s">
        <v>43</v>
      </c>
      <c r="P164" s="66" t="s">
        <v>37</v>
      </c>
      <c r="Q164" t="s">
        <v>36</v>
      </c>
      <c r="R164">
        <f t="shared" ref="R164:S166" si="58">(0.1*0.9+0.1*0.9)*G32+0.1*0.1*K32+(1-0.1*0.9-0.1*0.9-0.1*0.1)*C32</f>
        <v>0</v>
      </c>
      <c r="S164">
        <f t="shared" si="58"/>
        <v>6.2000000000000006E-3</v>
      </c>
      <c r="U164">
        <f t="shared" ref="U164:V166" si="59">(0.1*0.9+0.1*0.9)*G39+0.1*0.1*K39+(1-0.1*0.9-0.1*0.9-0.1*0.1)*C39</f>
        <v>0</v>
      </c>
      <c r="V164">
        <f t="shared" si="59"/>
        <v>6.2000000000000006E-3</v>
      </c>
      <c r="X164">
        <f>(0.1*0.9+0.1*0.9)*F46+0.1*0.1*J46+(1-0.1*0.9-0.1*0.9-0.1*0.1)*B46</f>
        <v>8.5099999999999998E-6</v>
      </c>
    </row>
    <row r="165" spans="2:25" x14ac:dyDescent="0.25">
      <c r="B165" s="67"/>
      <c r="C165" s="70"/>
      <c r="D165" s="66"/>
      <c r="E165" t="s">
        <v>38</v>
      </c>
      <c r="F165">
        <f t="shared" si="56"/>
        <v>0</v>
      </c>
      <c r="G165">
        <f t="shared" si="56"/>
        <v>6.6879999999999999E-4</v>
      </c>
      <c r="H165">
        <f>M33+I33+E33</f>
        <v>3.116555</v>
      </c>
      <c r="I165">
        <f t="shared" si="57"/>
        <v>0</v>
      </c>
      <c r="J165">
        <f t="shared" si="57"/>
        <v>6.6879999999999999E-4</v>
      </c>
      <c r="K165">
        <f>M40+I40+E40</f>
        <v>2.9962900000000001</v>
      </c>
      <c r="O165" s="70"/>
      <c r="P165" s="66"/>
      <c r="Q165" t="s">
        <v>38</v>
      </c>
      <c r="R165">
        <f t="shared" si="58"/>
        <v>0</v>
      </c>
      <c r="S165">
        <f t="shared" si="58"/>
        <v>6.6879999999999999E-4</v>
      </c>
      <c r="U165">
        <f t="shared" si="59"/>
        <v>0</v>
      </c>
      <c r="V165">
        <f t="shared" si="59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56"/>
        <v>0</v>
      </c>
      <c r="G166">
        <f t="shared" si="56"/>
        <v>1.6860000000000003E-4</v>
      </c>
      <c r="H166">
        <f>M34+I34+E34</f>
        <v>3.2241930000000001</v>
      </c>
      <c r="I166">
        <f t="shared" si="57"/>
        <v>0</v>
      </c>
      <c r="J166">
        <f t="shared" si="57"/>
        <v>1.6860000000000003E-4</v>
      </c>
      <c r="K166">
        <f>M41+I41+E41</f>
        <v>3.1014550000000001</v>
      </c>
      <c r="O166" s="70"/>
      <c r="P166" s="66"/>
      <c r="Q166" t="s">
        <v>39</v>
      </c>
      <c r="R166">
        <f t="shared" si="58"/>
        <v>0</v>
      </c>
      <c r="S166">
        <f t="shared" si="58"/>
        <v>1.6860000000000003E-4</v>
      </c>
      <c r="U166">
        <f t="shared" si="59"/>
        <v>0</v>
      </c>
      <c r="V166">
        <f t="shared" si="59"/>
        <v>1.6860000000000003E-4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G172" si="60">(0.2*0.8+0.2*0.8)*G32+0.2*0.2*K32+(1-0.2*0.8-0.2*0.8-0.2*0.2)*C32</f>
        <v>0</v>
      </c>
      <c r="G170">
        <f t="shared" si="60"/>
        <v>6.1999999999999998E-3</v>
      </c>
      <c r="I170">
        <f t="shared" ref="I170:J172" si="61">(0.2*0.8+0.2*0.8)*G39+0.2*0.2*K39+(1-0.2*0.8-0.2*0.8-0.2*0.2)*C39</f>
        <v>0</v>
      </c>
      <c r="J170">
        <f t="shared" si="61"/>
        <v>6.1999999999999998E-3</v>
      </c>
      <c r="L170">
        <f>(0.2*0.8+0.2*0.8)*F46+0.2*0.2*J46+(1-0.2*0.8-0.2*0.8-0.2*0.2)*B46</f>
        <v>8.6799999999999999E-6</v>
      </c>
      <c r="O170" s="70" t="s">
        <v>45</v>
      </c>
      <c r="P170" s="66" t="s">
        <v>41</v>
      </c>
      <c r="Q170" t="s">
        <v>36</v>
      </c>
      <c r="R170">
        <f t="shared" ref="R170:S172" si="62">(0.3*0.7+0.3*0.7)*G32+0.3*0.3*K32+(1-0.3*0.7-0.3*0.7-0.3*0.3)*C32</f>
        <v>0</v>
      </c>
      <c r="S170">
        <f t="shared" si="62"/>
        <v>6.2000000000000006E-3</v>
      </c>
      <c r="U170">
        <f t="shared" ref="U170:V172" si="63">(0.3*0.7+0.3*0.7)*G39+0.3*0.3*K39+(1-0.3*0.7-0.3*0.7-0.3*0.3)*C39</f>
        <v>0</v>
      </c>
      <c r="V170">
        <f t="shared" si="63"/>
        <v>6.2000000000000006E-3</v>
      </c>
      <c r="X170">
        <f>(0.3*0.7+0.3*0.7)*F46+0.3*0.3*J46+(1-0.3*0.7-0.3*0.7-0.3*0.3)*B46</f>
        <v>8.9100000000000011E-6</v>
      </c>
    </row>
    <row r="171" spans="2:25" x14ac:dyDescent="0.25">
      <c r="B171" s="67"/>
      <c r="C171" s="70"/>
      <c r="D171" s="66"/>
      <c r="E171" t="s">
        <v>38</v>
      </c>
      <c r="F171">
        <f t="shared" si="60"/>
        <v>0</v>
      </c>
      <c r="G171">
        <f t="shared" si="60"/>
        <v>6.6879999999999999E-4</v>
      </c>
      <c r="I171">
        <f t="shared" si="61"/>
        <v>0</v>
      </c>
      <c r="J171">
        <f t="shared" si="61"/>
        <v>6.6879999999999999E-4</v>
      </c>
      <c r="O171" s="70"/>
      <c r="P171" s="66"/>
      <c r="Q171" t="s">
        <v>38</v>
      </c>
      <c r="R171">
        <f t="shared" si="62"/>
        <v>0</v>
      </c>
      <c r="S171">
        <f t="shared" si="62"/>
        <v>6.6879999999999999E-4</v>
      </c>
      <c r="U171">
        <f t="shared" si="63"/>
        <v>0</v>
      </c>
      <c r="V171">
        <f t="shared" si="6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60"/>
        <v>0</v>
      </c>
      <c r="G172">
        <f t="shared" si="60"/>
        <v>1.6860000000000001E-4</v>
      </c>
      <c r="I172">
        <f t="shared" si="61"/>
        <v>0</v>
      </c>
      <c r="J172">
        <f t="shared" si="61"/>
        <v>1.6860000000000001E-4</v>
      </c>
      <c r="O172" s="70"/>
      <c r="P172" s="66"/>
      <c r="Q172" t="s">
        <v>39</v>
      </c>
      <c r="R172">
        <f t="shared" si="62"/>
        <v>0</v>
      </c>
      <c r="S172">
        <f t="shared" si="62"/>
        <v>1.6860000000000003E-4</v>
      </c>
      <c r="U172">
        <f t="shared" si="63"/>
        <v>0</v>
      </c>
      <c r="V172">
        <f t="shared" si="63"/>
        <v>1.6860000000000003E-4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G179" si="64">3*0.05*(1-0.05)*(1-0.05)*G32+3*0.05*0.05*(1-0.05)*K32+0.05*0.05*0.05*O32+(1-3*0.05*(1-0.05)*(1-0.05)-3*0.05*0.05*(1-0.05)-0.05*0.05*0.05)*C32</f>
        <v>0</v>
      </c>
      <c r="G177">
        <f t="shared" si="64"/>
        <v>6.1999999999999989E-3</v>
      </c>
      <c r="H177">
        <f>Q32+M32+I32+E32</f>
        <v>4.1416810000000002</v>
      </c>
      <c r="I177">
        <f t="shared" ref="I177:J179" si="65">3*0.05*(1-0.05)*(1-0.05)*G39+3*0.05*0.05*(1-0.05)*K39+0.05*0.05*0.05*O39+(1-3*0.05*(1-0.05)*(1-0.05)-3*0.05*0.05*(1-0.05)-0.05*0.05*0.05)*C39</f>
        <v>0</v>
      </c>
      <c r="J177">
        <f t="shared" si="65"/>
        <v>6.1999999999999989E-3</v>
      </c>
      <c r="K177">
        <f>Q39+M39+I39+E39</f>
        <v>3.9889969999999999</v>
      </c>
      <c r="L177">
        <f>3*0.05*(1-0.05)*(1-0.05)*F46+3*0.05*0.05*(1-0.05)*J46+0.05*0.05*0.05*N46+(1-3*0.05*(1-0.05)*(1-0.05)-3*0.05*0.05*(1-0.05)-0.05*0.05*0.05)*B46</f>
        <v>8.4819124999999984E-6</v>
      </c>
      <c r="M177">
        <f>Q46+M46+I46+E46</f>
        <v>8.189388000000001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S179" si="66">3*0.1*(1-0.1)*(1-0.1)*G32+3*0.1*0.1*(1-0.1)*K32+0.1*0.1*0.1*O32+(1-3*0.1*(1-0.1)*(1-0.1)-3*0.1*0.1*(1-0.1)-0.1*0.1*0.1)*C32</f>
        <v>0</v>
      </c>
      <c r="S177">
        <f t="shared" si="66"/>
        <v>6.1999999999999998E-3</v>
      </c>
      <c r="U177">
        <f t="shared" ref="U177:V179" si="67">3*0.1*(1-0.1)*(1-0.1)*G39+3*0.1*0.1*(1-0.1)*K39+0.1*0.1*0.1*O39+(1-3*0.1*(1-0.1)*(1-0.1)-3*0.1*0.1*(1-0.1)-0.1*0.1*0.1)*C39</f>
        <v>0</v>
      </c>
      <c r="V177">
        <f t="shared" si="67"/>
        <v>6.1999999999999998E-3</v>
      </c>
      <c r="X177">
        <f>3*0.1*(1-0.1)*(1-0.1)*F46+3*0.1*0.1*(1-0.1)*J46+0.1*0.1*0.1*N46+(1-3*0.1*(1-0.1)*(1-0.1)-3*0.1*0.1*(1-0.1)-0.1*0.1*0.1)*B46</f>
        <v>8.6053000000000004E-6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64"/>
        <v>0</v>
      </c>
      <c r="G178">
        <f t="shared" si="64"/>
        <v>6.6879999999999999E-4</v>
      </c>
      <c r="H178">
        <f>Q33+M33+I33+E33</f>
        <v>4.1705730000000001</v>
      </c>
      <c r="I178">
        <f t="shared" si="65"/>
        <v>0</v>
      </c>
      <c r="J178">
        <f t="shared" si="65"/>
        <v>6.6879999999999999E-4</v>
      </c>
      <c r="K178">
        <f>Q40+M40+I40+E40</f>
        <v>3.9990890000000001</v>
      </c>
      <c r="N178" s="72"/>
      <c r="O178" s="70"/>
      <c r="P178" s="66"/>
      <c r="Q178" t="s">
        <v>38</v>
      </c>
      <c r="R178">
        <f t="shared" si="66"/>
        <v>0</v>
      </c>
      <c r="S178">
        <f t="shared" si="66"/>
        <v>6.6879999999999999E-4</v>
      </c>
      <c r="U178">
        <f t="shared" si="67"/>
        <v>0</v>
      </c>
      <c r="V178">
        <f t="shared" si="67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64"/>
        <v>0</v>
      </c>
      <c r="G179">
        <f t="shared" si="64"/>
        <v>1.6859999999999998E-4</v>
      </c>
      <c r="H179">
        <f>Q34+M34+I34+E34</f>
        <v>4.3003839999999993</v>
      </c>
      <c r="I179">
        <f t="shared" si="65"/>
        <v>0</v>
      </c>
      <c r="J179">
        <f t="shared" si="65"/>
        <v>1.6859999999999998E-4</v>
      </c>
      <c r="K179">
        <f>Q41+M41+I41+E41</f>
        <v>4.1385459999999998</v>
      </c>
      <c r="N179" s="72"/>
      <c r="O179" s="70"/>
      <c r="P179" s="66"/>
      <c r="Q179" t="s">
        <v>39</v>
      </c>
      <c r="R179">
        <f t="shared" si="66"/>
        <v>0</v>
      </c>
      <c r="S179">
        <f t="shared" si="66"/>
        <v>1.6860000000000001E-4</v>
      </c>
      <c r="U179">
        <f t="shared" si="67"/>
        <v>0</v>
      </c>
      <c r="V179">
        <f t="shared" si="67"/>
        <v>1.6860000000000001E-4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G185" si="68">3*0.2*(1-0.2)*(1-0.2)*G32+3*0.2*0.2*(1-0.2)*K32+0.2*0.2*0.2*O32+(1-3*0.2*(1-0.2)*(1-0.2)-3*0.2*0.2*(1-0.2)-0.2*0.2*0.2)*C32</f>
        <v>0</v>
      </c>
      <c r="G183">
        <f t="shared" si="68"/>
        <v>6.1999999999999989E-3</v>
      </c>
      <c r="I183">
        <f t="shared" ref="I183:J185" si="69">3*0.2*(1-0.2)*(1-0.2)*G39+3*0.2*0.2*(1-0.2)*K39+0.2*0.2*0.2*O39+(1-3*0.2*(1-0.2)*(1-0.2)-3*0.2*0.2*(1-0.2)-0.2*0.2*0.2)*C39</f>
        <v>0</v>
      </c>
      <c r="J183">
        <f t="shared" si="69"/>
        <v>6.1999999999999989E-3</v>
      </c>
      <c r="L183">
        <f>3*0.2*(1-0.2)*(1-0.2)*F46+3*0.2*0.2*(1-0.2)*J46+0.2*0.2*0.2*N46+(1-3*0.2*(1-0.2)*(1-0.2)-3*0.2*0.2*(1-0.2)-0.2*0.2*0.2)*B46</f>
        <v>8.9623999999999991E-6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S185" si="70">3*0.3*(1-0.3)*(1-0.3)*G32+3*0.3*0.3*(1-0.3)*K32+0.3*0.3*0.3*O32+(1-3*0.3*(1-0.3)*(1-0.3)-3*0.3*0.3*(1-0.3)-0.3*0.3*0.3)*C32</f>
        <v>0</v>
      </c>
      <c r="S183">
        <f t="shared" si="70"/>
        <v>6.1999999999999998E-3</v>
      </c>
      <c r="U183">
        <f t="shared" ref="U183:V185" si="71">3*0.3*(1-0.3)*(1-0.3)*G39+3*0.3*0.3*(1-0.3)*K39+0.3*0.3*0.3*O39+(1-3*0.3*(1-0.3)*(1-0.3)-3*0.3*0.3*(1-0.3)-0.3*0.3*0.3)*C39</f>
        <v>0</v>
      </c>
      <c r="V183">
        <f t="shared" si="71"/>
        <v>6.1999999999999998E-3</v>
      </c>
      <c r="X183">
        <f>3*0.3*(1-0.3)*(1-0.3)*F46+3*0.3*0.3*(1-0.3)*J46+0.3*0.3*0.3*N46+(1-3*0.3*(1-0.3)*(1-0.3)-3*0.3*0.3*(1-0.3)-0.3*0.3*0.3)*B46</f>
        <v>9.4431000000000011E-6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68"/>
        <v>0</v>
      </c>
      <c r="G184">
        <f t="shared" si="68"/>
        <v>6.6879999999999999E-4</v>
      </c>
      <c r="I184">
        <f t="shared" si="69"/>
        <v>0</v>
      </c>
      <c r="J184">
        <f t="shared" si="69"/>
        <v>6.6879999999999999E-4</v>
      </c>
      <c r="N184" s="72"/>
      <c r="O184" s="70"/>
      <c r="P184" s="66"/>
      <c r="Q184" t="s">
        <v>38</v>
      </c>
      <c r="R184">
        <f t="shared" si="70"/>
        <v>0</v>
      </c>
      <c r="S184">
        <f t="shared" si="70"/>
        <v>6.688000000000001E-4</v>
      </c>
      <c r="U184">
        <f t="shared" si="71"/>
        <v>0</v>
      </c>
      <c r="V184">
        <f t="shared" si="7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68"/>
        <v>0</v>
      </c>
      <c r="G185">
        <f t="shared" si="68"/>
        <v>1.6860000000000001E-4</v>
      </c>
      <c r="I185">
        <f t="shared" si="69"/>
        <v>0</v>
      </c>
      <c r="J185">
        <f t="shared" si="69"/>
        <v>1.6860000000000001E-4</v>
      </c>
      <c r="N185" s="72"/>
      <c r="O185" s="70"/>
      <c r="P185" s="66"/>
      <c r="Q185" t="s">
        <v>39</v>
      </c>
      <c r="R185">
        <f t="shared" si="70"/>
        <v>0</v>
      </c>
      <c r="S185">
        <f t="shared" si="70"/>
        <v>1.6860000000000003E-4</v>
      </c>
      <c r="U185">
        <f t="shared" si="71"/>
        <v>0</v>
      </c>
      <c r="V185">
        <f t="shared" si="71"/>
        <v>1.6860000000000003E-4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G192" si="72">0.05*Y32+(1-0.05)*U32</f>
        <v>0</v>
      </c>
      <c r="G190">
        <f t="shared" si="72"/>
        <v>6.1999999999999998E-3</v>
      </c>
      <c r="H190">
        <f>AA32+W32</f>
        <v>2.0335190000000001</v>
      </c>
      <c r="I190">
        <f t="shared" ref="I190:J192" si="73">0.05*Y39+(1-0.05)*U39</f>
        <v>0</v>
      </c>
      <c r="J190">
        <f t="shared" si="73"/>
        <v>6.1999999999999998E-3</v>
      </c>
      <c r="K190">
        <f>AA39+W39</f>
        <v>2.0294189999999999</v>
      </c>
      <c r="L190">
        <f>0.05*X46+(1-0.05)*T46</f>
        <v>1.21815E-4</v>
      </c>
      <c r="M190">
        <f>AA46+W46</f>
        <v>4.1124320000000001</v>
      </c>
      <c r="P190" s="66" t="s">
        <v>37</v>
      </c>
      <c r="Q190" t="s">
        <v>36</v>
      </c>
      <c r="R190">
        <f t="shared" ref="R190:S192" si="74">0.1*Y32+(1-0.1)*U32</f>
        <v>0</v>
      </c>
      <c r="S190">
        <f t="shared" si="74"/>
        <v>6.1999999999999998E-3</v>
      </c>
      <c r="U190">
        <f t="shared" ref="U190:V192" si="75">0.1*Y39+(1-0.1)*U39</f>
        <v>0</v>
      </c>
      <c r="V190">
        <f t="shared" si="75"/>
        <v>6.1999999999999998E-3</v>
      </c>
      <c r="X190">
        <f>0.1*X46+(1-0.1)*T46</f>
        <v>1.2282999999999999E-4</v>
      </c>
    </row>
    <row r="191" spans="1:25" x14ac:dyDescent="0.25">
      <c r="C191" s="67"/>
      <c r="D191" s="66"/>
      <c r="E191" t="s">
        <v>38</v>
      </c>
      <c r="F191">
        <f t="shared" si="72"/>
        <v>0</v>
      </c>
      <c r="G191">
        <f t="shared" si="72"/>
        <v>1.5E-3</v>
      </c>
      <c r="H191">
        <f>AA33+W33</f>
        <v>2.1057100000000002</v>
      </c>
      <c r="I191">
        <f t="shared" si="73"/>
        <v>0</v>
      </c>
      <c r="J191">
        <f t="shared" si="73"/>
        <v>1.5E-3</v>
      </c>
      <c r="K191">
        <f>AA40+W40</f>
        <v>2.0679980000000002</v>
      </c>
      <c r="P191" s="66"/>
      <c r="Q191" t="s">
        <v>38</v>
      </c>
      <c r="R191">
        <f t="shared" si="74"/>
        <v>0</v>
      </c>
      <c r="S191">
        <f t="shared" si="74"/>
        <v>1.5E-3</v>
      </c>
      <c r="U191">
        <f t="shared" si="75"/>
        <v>0</v>
      </c>
      <c r="V191">
        <f t="shared" si="75"/>
        <v>1.5E-3</v>
      </c>
    </row>
    <row r="192" spans="1:25" x14ac:dyDescent="0.25">
      <c r="C192" s="67"/>
      <c r="D192" s="66"/>
      <c r="E192" t="s">
        <v>39</v>
      </c>
      <c r="F192">
        <f t="shared" si="72"/>
        <v>0</v>
      </c>
      <c r="G192">
        <f t="shared" si="72"/>
        <v>6.6187000000000006E-4</v>
      </c>
      <c r="H192">
        <f>AA34+W34</f>
        <v>2.1543079999999999</v>
      </c>
      <c r="I192">
        <f t="shared" si="73"/>
        <v>0</v>
      </c>
      <c r="J192">
        <f t="shared" si="73"/>
        <v>6.6187000000000006E-4</v>
      </c>
      <c r="K192">
        <f>AA41+W41</f>
        <v>2.0489769999999998</v>
      </c>
      <c r="P192" s="66"/>
      <c r="Q192" t="s">
        <v>39</v>
      </c>
      <c r="R192">
        <f t="shared" si="74"/>
        <v>0</v>
      </c>
      <c r="S192">
        <f t="shared" si="74"/>
        <v>6.6253999999999998E-4</v>
      </c>
      <c r="U192">
        <f t="shared" si="75"/>
        <v>0</v>
      </c>
      <c r="V192">
        <f t="shared" si="75"/>
        <v>6.6253999999999998E-4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G198" si="76">0.2*Y32+(1-0.2)*U32</f>
        <v>0</v>
      </c>
      <c r="G196">
        <f t="shared" si="76"/>
        <v>6.1999999999999998E-3</v>
      </c>
      <c r="I196">
        <f t="shared" ref="I196:J198" si="77">0.2*Y39+(1-0.2)*U39</f>
        <v>0</v>
      </c>
      <c r="J196">
        <f t="shared" si="77"/>
        <v>6.1999999999999998E-3</v>
      </c>
      <c r="L196">
        <f>0.2*X46+(1-0.2)*T46</f>
        <v>1.2485999999999999E-4</v>
      </c>
      <c r="P196" s="66" t="s">
        <v>41</v>
      </c>
      <c r="Q196" t="s">
        <v>36</v>
      </c>
      <c r="R196">
        <f t="shared" ref="R196:S198" si="78">0.3*Y32+(1-0.3)*U32</f>
        <v>0</v>
      </c>
      <c r="S196">
        <f t="shared" si="78"/>
        <v>6.1999999999999989E-3</v>
      </c>
      <c r="U196">
        <f t="shared" ref="U196:V198" si="79">0.3*Y39+(1-0.3)*U39</f>
        <v>0</v>
      </c>
      <c r="V196">
        <f t="shared" si="79"/>
        <v>6.1999999999999989E-3</v>
      </c>
      <c r="X196">
        <f>0.3*X46+(1-0.3)*T46</f>
        <v>1.2689E-4</v>
      </c>
    </row>
    <row r="197" spans="2:25" x14ac:dyDescent="0.25">
      <c r="C197" s="67"/>
      <c r="D197" s="66"/>
      <c r="E197" t="s">
        <v>38</v>
      </c>
      <c r="F197">
        <f t="shared" si="76"/>
        <v>0</v>
      </c>
      <c r="G197">
        <f t="shared" si="76"/>
        <v>1.5E-3</v>
      </c>
      <c r="I197">
        <f t="shared" si="77"/>
        <v>0</v>
      </c>
      <c r="J197">
        <f t="shared" si="77"/>
        <v>1.5E-3</v>
      </c>
      <c r="P197" s="66"/>
      <c r="Q197" t="s">
        <v>38</v>
      </c>
      <c r="R197">
        <f t="shared" si="78"/>
        <v>0</v>
      </c>
      <c r="S197">
        <f t="shared" si="78"/>
        <v>1.5E-3</v>
      </c>
      <c r="U197">
        <f t="shared" si="79"/>
        <v>0</v>
      </c>
      <c r="V197">
        <f t="shared" si="79"/>
        <v>1.5E-3</v>
      </c>
    </row>
    <row r="198" spans="2:25" x14ac:dyDescent="0.25">
      <c r="C198" s="67"/>
      <c r="D198" s="66"/>
      <c r="E198" t="s">
        <v>39</v>
      </c>
      <c r="F198">
        <f t="shared" si="76"/>
        <v>0</v>
      </c>
      <c r="G198">
        <f t="shared" si="76"/>
        <v>6.6388000000000016E-4</v>
      </c>
      <c r="I198">
        <f t="shared" si="77"/>
        <v>0</v>
      </c>
      <c r="J198">
        <f t="shared" si="77"/>
        <v>6.6388000000000016E-4</v>
      </c>
      <c r="P198" s="66"/>
      <c r="Q198" t="s">
        <v>39</v>
      </c>
      <c r="R198">
        <f t="shared" si="78"/>
        <v>0</v>
      </c>
      <c r="S198">
        <f t="shared" si="78"/>
        <v>6.6522E-4</v>
      </c>
      <c r="U198">
        <f t="shared" si="79"/>
        <v>0</v>
      </c>
      <c r="V198">
        <f t="shared" si="79"/>
        <v>6.6522E-4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G205" si="80">(0.05*(1-0.05)+0.05*(1-0.05))*Y32+0.05*0.05*AC32+(1-0.05*(1-0.05)-0.05*(1-0.05)-0.05*0.05)*U32</f>
        <v>0</v>
      </c>
      <c r="G203">
        <f t="shared" si="80"/>
        <v>6.2000000000000006E-3</v>
      </c>
      <c r="H203">
        <f>AE32+AA32+W32</f>
        <v>3.0541809999999998</v>
      </c>
      <c r="I203">
        <f t="shared" ref="I203:J205" si="81">(0.05*(1-0.05)+0.05*(1-0.05))*Y39+0.05*0.05*AC39+(1-0.05*(1-0.05)-0.05*(1-0.05)-0.05*0.05)*U39</f>
        <v>0</v>
      </c>
      <c r="J203">
        <f t="shared" si="81"/>
        <v>6.2000000000000006E-3</v>
      </c>
      <c r="K203">
        <f>AE39+AA39+W39</f>
        <v>3.1563549999999996</v>
      </c>
      <c r="L203">
        <f>(0.05*(1-0.05)+0.05*(1-0.05))*X46+0.05*0.05*AB46+(1-0.05*(1-0.05)-0.05*(1-0.05)-0.05*0.05)*T46</f>
        <v>1.2285975E-4</v>
      </c>
      <c r="M203">
        <f>AE46+AA46+W46</f>
        <v>6.0093370000000004</v>
      </c>
      <c r="O203" s="70" t="s">
        <v>43</v>
      </c>
      <c r="P203" s="66" t="s">
        <v>37</v>
      </c>
      <c r="Q203" t="s">
        <v>36</v>
      </c>
      <c r="R203">
        <f t="shared" ref="R203:S205" si="82">(0.1*0.9+0.1*0.9)*Y32+0.1*0.1*AC32+(1-0.1*0.9-0.1*0.9-0.1*0.1)*U32</f>
        <v>0</v>
      </c>
      <c r="S203">
        <f t="shared" si="82"/>
        <v>6.2000000000000006E-3</v>
      </c>
      <c r="U203">
        <f t="shared" ref="U203:V205" si="83">(0.1*0.9+0.1*0.9)*Y39+0.1*0.1*AC39+(1-0.1*0.9-0.1*0.9-0.1*0.1)*U39</f>
        <v>0</v>
      </c>
      <c r="V203">
        <f t="shared" si="83"/>
        <v>6.2000000000000006E-3</v>
      </c>
      <c r="X203">
        <f>(0.1*0.9+0.1*0.9)*X46+0.1*0.1*AB46+(1-0.1*0.9-0.1*0.9-0.1*0.1)*T46</f>
        <v>1.24979E-4</v>
      </c>
    </row>
    <row r="204" spans="2:25" x14ac:dyDescent="0.25">
      <c r="B204" s="67"/>
      <c r="C204" s="70"/>
      <c r="D204" s="66"/>
      <c r="E204" t="s">
        <v>38</v>
      </c>
      <c r="F204">
        <f t="shared" si="80"/>
        <v>0</v>
      </c>
      <c r="G204">
        <f t="shared" si="80"/>
        <v>1.5E-3</v>
      </c>
      <c r="H204">
        <f>AE33+AA33+W33</f>
        <v>3.1888939999999995</v>
      </c>
      <c r="I204">
        <f t="shared" si="81"/>
        <v>0</v>
      </c>
      <c r="J204">
        <f t="shared" si="81"/>
        <v>1.5E-3</v>
      </c>
      <c r="K204">
        <f t="shared" ref="K204:K205" si="84">AE117+AA117+W117</f>
        <v>0</v>
      </c>
      <c r="O204" s="70"/>
      <c r="P204" s="66"/>
      <c r="Q204" t="s">
        <v>38</v>
      </c>
      <c r="R204">
        <f t="shared" si="82"/>
        <v>0</v>
      </c>
      <c r="S204">
        <f t="shared" si="82"/>
        <v>1.5000000000000002E-3</v>
      </c>
      <c r="U204">
        <f t="shared" si="83"/>
        <v>0</v>
      </c>
      <c r="V204">
        <f t="shared" si="83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80"/>
        <v>0</v>
      </c>
      <c r="G205">
        <f t="shared" si="80"/>
        <v>6.6250650000000016E-4</v>
      </c>
      <c r="H205">
        <f>AE34+AA34+W34</f>
        <v>3.2178300000000002</v>
      </c>
      <c r="I205">
        <f t="shared" si="81"/>
        <v>0</v>
      </c>
      <c r="J205">
        <f t="shared" si="81"/>
        <v>6.6250650000000016E-4</v>
      </c>
      <c r="K205">
        <f t="shared" si="84"/>
        <v>0</v>
      </c>
      <c r="O205" s="70"/>
      <c r="P205" s="66"/>
      <c r="Q205" t="s">
        <v>39</v>
      </c>
      <c r="R205">
        <f t="shared" si="82"/>
        <v>0</v>
      </c>
      <c r="S205">
        <f t="shared" si="82"/>
        <v>6.6374600000000011E-4</v>
      </c>
      <c r="U205">
        <f t="shared" si="83"/>
        <v>0</v>
      </c>
      <c r="V205">
        <f t="shared" si="83"/>
        <v>6.6374600000000011E-4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G211" si="85">(0.2*0.8+0.2*0.8)*Y32+0.2*0.2*AC32+(1-0.2*0.8-0.2*0.8-0.2*0.2)*U32</f>
        <v>0</v>
      </c>
      <c r="G209">
        <f t="shared" si="85"/>
        <v>6.1999999999999998E-3</v>
      </c>
      <c r="I209">
        <f t="shared" ref="I209:J211" si="86">(0.2*0.8+0.2*0.8)*Y39+0.2*0.2*AC39+(1-0.2*0.8-0.2*0.8-0.2*0.2)*U39</f>
        <v>0</v>
      </c>
      <c r="J209">
        <f t="shared" si="86"/>
        <v>6.1999999999999998E-3</v>
      </c>
      <c r="L209">
        <f>(0.2*0.8+0.2*0.8)*X46+0.2*0.2*AB46+(1-0.2*0.8-0.2*0.8-0.2*0.2)*T46</f>
        <v>1.2939599999999999E-4</v>
      </c>
      <c r="O209" s="70" t="s">
        <v>45</v>
      </c>
      <c r="P209" s="66" t="s">
        <v>41</v>
      </c>
      <c r="Q209" t="s">
        <v>36</v>
      </c>
      <c r="R209">
        <f t="shared" ref="R209:S211" si="87">(0.3*0.7+0.3*0.7)*Y32+0.3*0.3*AC32+(1-0.3*0.7-0.3*0.7-0.3*0.3)*U32</f>
        <v>0</v>
      </c>
      <c r="S209">
        <f t="shared" si="87"/>
        <v>6.2000000000000006E-3</v>
      </c>
      <c r="U209">
        <f t="shared" ref="U209:V211" si="88">(0.3*0.7+0.3*0.7)*Y39+0.3*0.3*AC39+(1-0.3*0.7-0.3*0.7-0.3*0.3)*U39</f>
        <v>0</v>
      </c>
      <c r="V209">
        <f t="shared" si="88"/>
        <v>6.2000000000000006E-3</v>
      </c>
      <c r="X209">
        <f>(0.3*0.7+0.3*0.7)*X46+0.3*0.3*AB46+(1-0.3*0.7-0.3*0.7-0.3*0.3)*T46</f>
        <v>1.3405099999999999E-4</v>
      </c>
    </row>
    <row r="210" spans="1:25" x14ac:dyDescent="0.25">
      <c r="B210" s="67"/>
      <c r="C210" s="70"/>
      <c r="D210" s="66"/>
      <c r="E210" t="s">
        <v>38</v>
      </c>
      <c r="F210">
        <f t="shared" si="85"/>
        <v>0</v>
      </c>
      <c r="G210">
        <f t="shared" si="85"/>
        <v>1.5E-3</v>
      </c>
      <c r="I210">
        <f t="shared" si="86"/>
        <v>0</v>
      </c>
      <c r="J210">
        <f t="shared" si="86"/>
        <v>1.5E-3</v>
      </c>
      <c r="O210" s="70"/>
      <c r="P210" s="66"/>
      <c r="Q210" t="s">
        <v>38</v>
      </c>
      <c r="R210">
        <f t="shared" si="87"/>
        <v>0</v>
      </c>
      <c r="S210">
        <f t="shared" si="87"/>
        <v>1.5000000000000002E-3</v>
      </c>
      <c r="U210">
        <f t="shared" si="88"/>
        <v>0</v>
      </c>
      <c r="V210">
        <f t="shared" si="88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85"/>
        <v>0</v>
      </c>
      <c r="G211">
        <f t="shared" si="85"/>
        <v>6.6602400000000009E-4</v>
      </c>
      <c r="I211">
        <f t="shared" si="86"/>
        <v>0</v>
      </c>
      <c r="J211">
        <f t="shared" si="86"/>
        <v>6.6602400000000009E-4</v>
      </c>
      <c r="O211" s="70"/>
      <c r="P211" s="66"/>
      <c r="Q211" t="s">
        <v>39</v>
      </c>
      <c r="R211">
        <f t="shared" si="87"/>
        <v>0</v>
      </c>
      <c r="S211">
        <f t="shared" si="87"/>
        <v>6.6803400000000008E-4</v>
      </c>
      <c r="U211">
        <f t="shared" si="88"/>
        <v>0</v>
      </c>
      <c r="V211">
        <f t="shared" si="88"/>
        <v>6.6803400000000008E-4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G218" si="89">3*0.05*(1-0.05)*(1-0.05)*Y32+3*0.05*0.05*(1-0.05)*AC32+0.05*0.05*0.05*AG32+(1-3*0.05*(1-0.05)*(1-0.05)-3*0.05*0.05*(1-0.05)-0.05*0.05*0.05)*U32</f>
        <v>0</v>
      </c>
      <c r="G216">
        <f t="shared" si="89"/>
        <v>6.1999999999999989E-3</v>
      </c>
      <c r="H216">
        <f>AI32+AE32+AA32+W32</f>
        <v>4.0758590000000003</v>
      </c>
      <c r="I216">
        <f t="shared" ref="I216:J218" si="90">3*0.05*(1-0.05)*(1-0.05)*Y39+3*0.05*0.05*(1-0.05)*AC39+0.05*0.05*0.05*AG39+(1-3*0.05*(1-0.05)*(1-0.05)-3*0.05*0.05*(1-0.05)-0.05*0.05*0.05)*U39</f>
        <v>0</v>
      </c>
      <c r="J216">
        <f t="shared" si="90"/>
        <v>6.1999999999999989E-3</v>
      </c>
      <c r="K216">
        <f>AI39+AE39+AA39+W39</f>
        <v>4.2169160000000003</v>
      </c>
      <c r="L216">
        <f>3*0.05*(1-0.05)*(1-0.05)*X46+3*0.05*0.05*(1-0.05)*AB46+0.05*0.05*0.05*AF46+(1-3*0.05*(1-0.05)*(1-0.05)-3*0.05*0.05*(1-0.05)-0.05*0.05*0.05)*T46</f>
        <v>1.2393421249999999E-4</v>
      </c>
      <c r="M216">
        <f>AI46+AE46+AA46+W46</f>
        <v>7.9029000000000007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S218" si="91">3*0.1*(1-0.1)*(1-0.1)*Y32+3*0.1*0.1*(1-0.1)*AC32+0.1*0.1*0.1*AG32+(1-3*0.1*(1-0.1)*(1-0.1)-3*0.1*0.1*(1-0.1)-0.1*0.1*0.1)*U32</f>
        <v>0</v>
      </c>
      <c r="S216">
        <f t="shared" si="91"/>
        <v>6.1999999999999998E-3</v>
      </c>
      <c r="U216">
        <f t="shared" ref="U216:V218" si="92">3*0.1*(1-0.1)*(1-0.1)*Y39+3*0.1*0.1*(1-0.1)*AC39+0.1*0.1*0.1*AG39+(1-3*0.1*(1-0.1)*(1-0.1)-3*0.1*0.1*(1-0.1)-0.1*0.1*0.1)*U39</f>
        <v>0</v>
      </c>
      <c r="V216">
        <f t="shared" si="92"/>
        <v>6.1999999999999998E-3</v>
      </c>
      <c r="X216">
        <f>3*0.1*(1-0.1)*(1-0.1)*X46+3*0.1*0.1*(1-0.1)*AB46+0.1*0.1*0.1*AF46+(1-3*0.1*(1-0.1)*(1-0.1)-3*0.1*0.1*(1-0.1)-0.1*0.1*0.1)*T46</f>
        <v>1.2724669999999999E-4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89"/>
        <v>0</v>
      </c>
      <c r="G217">
        <f t="shared" si="89"/>
        <v>1.4999999999999998E-3</v>
      </c>
      <c r="H217">
        <f>AI33+AE33+AA33+W33</f>
        <v>4.2294470000000004</v>
      </c>
      <c r="I217">
        <f t="shared" si="90"/>
        <v>0</v>
      </c>
      <c r="J217">
        <f t="shared" si="90"/>
        <v>1.4999999999999998E-3</v>
      </c>
      <c r="K217">
        <f>AI40+AE40+AA40+W40</f>
        <v>4.1610589999999998</v>
      </c>
      <c r="N217" s="72"/>
      <c r="O217" s="70"/>
      <c r="P217" s="66"/>
      <c r="Q217" t="s">
        <v>38</v>
      </c>
      <c r="R217">
        <f t="shared" si="91"/>
        <v>0</v>
      </c>
      <c r="S217">
        <f t="shared" si="91"/>
        <v>1.5E-3</v>
      </c>
      <c r="U217">
        <f t="shared" si="92"/>
        <v>0</v>
      </c>
      <c r="V217">
        <f t="shared" si="92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89"/>
        <v>0</v>
      </c>
      <c r="G218">
        <f t="shared" si="89"/>
        <v>6.6311117499999993E-4</v>
      </c>
      <c r="H218">
        <f>AI34+AE34+AA34+W34</f>
        <v>4.2785359999999999</v>
      </c>
      <c r="I218">
        <f t="shared" si="90"/>
        <v>0</v>
      </c>
      <c r="J218">
        <f t="shared" si="90"/>
        <v>6.6311117499999993E-4</v>
      </c>
      <c r="K218">
        <f>AI41+AE41+AA41+W41</f>
        <v>4.199414</v>
      </c>
      <c r="N218" s="72"/>
      <c r="O218" s="70"/>
      <c r="P218" s="66"/>
      <c r="Q218" t="s">
        <v>39</v>
      </c>
      <c r="R218">
        <f t="shared" si="91"/>
        <v>0</v>
      </c>
      <c r="S218">
        <f t="shared" si="91"/>
        <v>6.6483139999999998E-4</v>
      </c>
      <c r="U218">
        <f t="shared" si="92"/>
        <v>0</v>
      </c>
      <c r="V218">
        <f t="shared" si="92"/>
        <v>6.6483139999999998E-4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G224" si="93">3*0.2*(1-0.2)*(1-0.2)*Y32+3*0.2*0.2*(1-0.2)*AC32+0.2*0.2*0.2*AG32+(1-3*0.2*(1-0.2)*(1-0.2)-3*0.2*0.2*(1-0.2)-0.2*0.2*0.2)*U32</f>
        <v>0</v>
      </c>
      <c r="G222">
        <f t="shared" si="93"/>
        <v>6.1999999999999989E-3</v>
      </c>
      <c r="I222">
        <f t="shared" ref="I222:J224" si="94">3*0.2*(1-0.2)*(1-0.2)*Y39+3*0.2*0.2*(1-0.2)*AC39+0.2*0.2*0.2*AG39+(1-3*0.2*(1-0.2)*(1-0.2)-3*0.2*0.2*(1-0.2)-0.2*0.2*0.2)*U39</f>
        <v>0</v>
      </c>
      <c r="J222">
        <f t="shared" si="94"/>
        <v>6.1999999999999989E-3</v>
      </c>
      <c r="L222">
        <f>3*0.2*(1-0.2)*(1-0.2)*X46+3*0.2*0.2*(1-0.2)*AB46+0.2*0.2*0.2*AF46+(1-3*0.2*(1-0.2)*(1-0.2)-3*0.2*0.2*(1-0.2)-0.2*0.2*0.2)*T46</f>
        <v>1.3440559999999997E-4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S224" si="95">3*0.3*(1-0.3)*(1-0.3)*Y32+3*0.3*0.3*(1-0.3)*AC32+0.3*0.3*0.3*AG32+(1-3*0.3*(1-0.3)*(1-0.3)-3*0.3*0.3*(1-0.3)-0.3*0.3*0.3)*U32</f>
        <v>0</v>
      </c>
      <c r="S222">
        <f t="shared" si="95"/>
        <v>6.1999999999999998E-3</v>
      </c>
      <c r="U222">
        <f t="shared" ref="U222:V224" si="96">3*0.3*(1-0.3)*(1-0.3)*Y39+3*0.3*0.3*(1-0.3)*AC39+0.3*0.3*0.3*AG39+(1-3*0.3*(1-0.3)*(1-0.3)-3*0.3*0.3*(1-0.3)-0.3*0.3*0.3)*U39</f>
        <v>0</v>
      </c>
      <c r="V222">
        <f t="shared" si="96"/>
        <v>6.1999999999999998E-3</v>
      </c>
      <c r="X222">
        <f>3*0.3*(1-0.3)*(1-0.3)*X46+3*0.3*0.3*(1-0.3)*AB46+0.3*0.3*0.3*AF46+(1-3*0.3*(1-0.3)*(1-0.3)-3*0.3*0.3*(1-0.3)-0.3*0.3*0.3)*T46</f>
        <v>1.422749E-4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93"/>
        <v>0</v>
      </c>
      <c r="G223">
        <f t="shared" si="93"/>
        <v>1.5E-3</v>
      </c>
      <c r="I223">
        <f t="shared" si="94"/>
        <v>0</v>
      </c>
      <c r="J223">
        <f t="shared" si="94"/>
        <v>1.5E-3</v>
      </c>
      <c r="N223" s="72"/>
      <c r="O223" s="70"/>
      <c r="P223" s="66"/>
      <c r="Q223" t="s">
        <v>38</v>
      </c>
      <c r="R223">
        <f t="shared" si="95"/>
        <v>0</v>
      </c>
      <c r="S223">
        <f t="shared" si="95"/>
        <v>1.5E-3</v>
      </c>
      <c r="U223">
        <f t="shared" si="96"/>
        <v>0</v>
      </c>
      <c r="V223">
        <f t="shared" si="96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93"/>
        <v>0</v>
      </c>
      <c r="G224">
        <f t="shared" si="93"/>
        <v>6.6773919999999994E-4</v>
      </c>
      <c r="I224">
        <f t="shared" si="94"/>
        <v>0</v>
      </c>
      <c r="J224">
        <f t="shared" si="94"/>
        <v>6.6773919999999994E-4</v>
      </c>
      <c r="N224" s="72"/>
      <c r="O224" s="70"/>
      <c r="P224" s="66"/>
      <c r="Q224" t="s">
        <v>39</v>
      </c>
      <c r="R224">
        <f t="shared" si="95"/>
        <v>0</v>
      </c>
      <c r="S224">
        <f t="shared" si="95"/>
        <v>6.7000380000000002E-4</v>
      </c>
      <c r="U224">
        <f t="shared" si="96"/>
        <v>0</v>
      </c>
      <c r="V224">
        <f t="shared" si="96"/>
        <v>6.7000380000000002E-4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G231" si="97">0.05*G52+(1-0.05)*C52</f>
        <v>0</v>
      </c>
      <c r="G229">
        <f t="shared" si="97"/>
        <v>6.1999999999999998E-3</v>
      </c>
      <c r="H229">
        <f>I52+E52</f>
        <v>2.1836980000000001</v>
      </c>
      <c r="I229">
        <f t="shared" ref="I229:J231" si="98">0.05*G59+(1-0.05)*C59</f>
        <v>0</v>
      </c>
      <c r="J229">
        <f t="shared" si="98"/>
        <v>6.1999999999999998E-3</v>
      </c>
      <c r="K229">
        <f>I59+E59</f>
        <v>2.0787990000000001</v>
      </c>
      <c r="L229">
        <f>0.05*G66+(1-0.05)*B66</f>
        <v>1.1099999999999999E-3</v>
      </c>
      <c r="M229">
        <f>I66+E66</f>
        <v>4.1468799999999995</v>
      </c>
      <c r="P229" s="66" t="s">
        <v>37</v>
      </c>
      <c r="Q229" t="s">
        <v>36</v>
      </c>
      <c r="R229">
        <f t="shared" ref="R229:S231" si="99">0.1*G52+(1-0.1)*C52</f>
        <v>0</v>
      </c>
      <c r="S229">
        <f t="shared" si="99"/>
        <v>6.1999999999999998E-3</v>
      </c>
      <c r="U229">
        <f t="shared" ref="U229:V231" si="100">0.1*G59+(1-0.1)*C59</f>
        <v>0</v>
      </c>
      <c r="V229">
        <f t="shared" si="100"/>
        <v>6.1999999999999998E-3</v>
      </c>
      <c r="X229">
        <f>0.1*G66+(1-0.1)*B66</f>
        <v>1.1199999999999999E-3</v>
      </c>
    </row>
    <row r="230" spans="1:25" x14ac:dyDescent="0.25">
      <c r="C230" s="67"/>
      <c r="D230" s="66"/>
      <c r="E230" t="s">
        <v>38</v>
      </c>
      <c r="F230">
        <f t="shared" si="97"/>
        <v>0</v>
      </c>
      <c r="G230">
        <f t="shared" si="97"/>
        <v>3.3E-3</v>
      </c>
      <c r="H230">
        <f>I53+E53</f>
        <v>2.0768329999999997</v>
      </c>
      <c r="I230">
        <f t="shared" si="98"/>
        <v>0</v>
      </c>
      <c r="J230">
        <f t="shared" si="98"/>
        <v>3.3E-3</v>
      </c>
      <c r="K230">
        <f>I60+E60</f>
        <v>1.997455</v>
      </c>
      <c r="P230" s="66"/>
      <c r="Q230" t="s">
        <v>38</v>
      </c>
      <c r="R230">
        <f t="shared" si="99"/>
        <v>0</v>
      </c>
      <c r="S230">
        <f t="shared" si="99"/>
        <v>3.3E-3</v>
      </c>
      <c r="U230">
        <f t="shared" si="100"/>
        <v>0</v>
      </c>
      <c r="V230">
        <f t="shared" si="100"/>
        <v>3.3E-3</v>
      </c>
    </row>
    <row r="231" spans="1:25" x14ac:dyDescent="0.25">
      <c r="C231" s="67"/>
      <c r="D231" s="66"/>
      <c r="E231" t="s">
        <v>39</v>
      </c>
      <c r="F231">
        <f t="shared" si="97"/>
        <v>0</v>
      </c>
      <c r="G231">
        <f t="shared" si="97"/>
        <v>2.3049999999999998E-3</v>
      </c>
      <c r="H231">
        <f>I54+E54</f>
        <v>2.138341</v>
      </c>
      <c r="I231">
        <f t="shared" si="98"/>
        <v>0</v>
      </c>
      <c r="J231">
        <f t="shared" si="98"/>
        <v>2.3E-3</v>
      </c>
      <c r="K231">
        <f>I61+E61</f>
        <v>2.128644</v>
      </c>
      <c r="P231" s="66"/>
      <c r="Q231" t="s">
        <v>39</v>
      </c>
      <c r="R231">
        <f t="shared" si="99"/>
        <v>0</v>
      </c>
      <c r="S231">
        <f t="shared" si="99"/>
        <v>2.3100000000000004E-3</v>
      </c>
      <c r="U231">
        <f t="shared" si="100"/>
        <v>0</v>
      </c>
      <c r="V231">
        <f t="shared" si="100"/>
        <v>2.3000000000000004E-3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G237" si="101">0.2*G52+(1-0.2)*C52</f>
        <v>0</v>
      </c>
      <c r="G235">
        <f t="shared" si="101"/>
        <v>6.1999999999999998E-3</v>
      </c>
      <c r="I235">
        <f t="shared" ref="I235:J237" si="102">0.2*G59+(1-0.2)*C59</f>
        <v>0</v>
      </c>
      <c r="J235">
        <f t="shared" si="102"/>
        <v>6.1999999999999998E-3</v>
      </c>
      <c r="L235">
        <f>0.2*G66+(1-0.2)*B66</f>
        <v>1.1400000000000002E-3</v>
      </c>
      <c r="P235" s="66" t="s">
        <v>41</v>
      </c>
      <c r="Q235" t="s">
        <v>36</v>
      </c>
      <c r="R235">
        <f t="shared" ref="R235:S237" si="103">0.3*G52+(1-0.3)*C52</f>
        <v>0</v>
      </c>
      <c r="S235">
        <f t="shared" si="103"/>
        <v>6.1999999999999989E-3</v>
      </c>
      <c r="U235">
        <f t="shared" ref="U235:V237" si="104">0.3*G59+(1-0.3)*C59</f>
        <v>0</v>
      </c>
      <c r="V235">
        <f t="shared" si="104"/>
        <v>6.1999999999999989E-3</v>
      </c>
      <c r="X235">
        <f>0.3*G66+(1-0.3)*B66</f>
        <v>1.16E-3</v>
      </c>
    </row>
    <row r="236" spans="1:25" x14ac:dyDescent="0.25">
      <c r="C236" s="67"/>
      <c r="D236" s="66"/>
      <c r="E236" t="s">
        <v>38</v>
      </c>
      <c r="F236">
        <f t="shared" si="101"/>
        <v>0</v>
      </c>
      <c r="G236">
        <f t="shared" si="101"/>
        <v>3.3E-3</v>
      </c>
      <c r="I236">
        <f t="shared" si="102"/>
        <v>0</v>
      </c>
      <c r="J236">
        <f t="shared" si="102"/>
        <v>3.3E-3</v>
      </c>
      <c r="P236" s="66"/>
      <c r="Q236" t="s">
        <v>38</v>
      </c>
      <c r="R236">
        <f t="shared" si="103"/>
        <v>0</v>
      </c>
      <c r="S236">
        <f t="shared" si="103"/>
        <v>3.3E-3</v>
      </c>
      <c r="U236">
        <f t="shared" si="104"/>
        <v>0</v>
      </c>
      <c r="V236">
        <f t="shared" si="104"/>
        <v>3.3E-3</v>
      </c>
    </row>
    <row r="237" spans="1:25" x14ac:dyDescent="0.25">
      <c r="C237" s="67"/>
      <c r="D237" s="66"/>
      <c r="E237" t="s">
        <v>39</v>
      </c>
      <c r="F237">
        <f t="shared" si="101"/>
        <v>0</v>
      </c>
      <c r="G237">
        <f t="shared" si="101"/>
        <v>2.32E-3</v>
      </c>
      <c r="I237">
        <f t="shared" si="102"/>
        <v>0</v>
      </c>
      <c r="J237">
        <f t="shared" si="102"/>
        <v>2.3E-3</v>
      </c>
      <c r="P237" s="66"/>
      <c r="Q237" t="s">
        <v>39</v>
      </c>
      <c r="R237">
        <f t="shared" si="103"/>
        <v>0</v>
      </c>
      <c r="S237">
        <f t="shared" si="103"/>
        <v>2.3299999999999996E-3</v>
      </c>
      <c r="U237">
        <f t="shared" si="104"/>
        <v>0</v>
      </c>
      <c r="V237">
        <f t="shared" si="104"/>
        <v>2.3E-3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G244" si="105">(0.05*(1-0.05)+0.05*(1-0.05))*G52+0.05*0.05*K52+(1-0.05*(1-0.05)-0.05*(1-0.05)-0.05*0.05)*C52</f>
        <v>0</v>
      </c>
      <c r="G242">
        <f t="shared" si="105"/>
        <v>6.2000000000000006E-3</v>
      </c>
      <c r="H242">
        <f>M52+I52+E52</f>
        <v>3.2087139999999996</v>
      </c>
      <c r="I242">
        <f t="shared" ref="I242:J244" si="106">(0.05*(1-0.05)+0.05*(1-0.05))*G59+0.05*0.05*K59+(1-0.05*(1-0.05)-0.05*(1-0.05)-0.05*0.05)*C59</f>
        <v>0</v>
      </c>
      <c r="J242">
        <f t="shared" si="106"/>
        <v>6.2000000000000006E-3</v>
      </c>
      <c r="K242">
        <f>M59+I59+E59</f>
        <v>3.0953820000000003</v>
      </c>
      <c r="L242">
        <f>(0.05*(1-0.05)+0.05*(1-0.05))*G66+0.05*0.05*J66+(1-0.05*(1-0.05)-0.05*(1-0.05)-0.05*0.05)*B66</f>
        <v>1.1197500000000001E-3</v>
      </c>
      <c r="M242">
        <f>M66+I66+E66</f>
        <v>6.0745139999999997</v>
      </c>
      <c r="O242" s="70" t="s">
        <v>43</v>
      </c>
      <c r="P242" s="66" t="s">
        <v>37</v>
      </c>
      <c r="Q242" t="s">
        <v>36</v>
      </c>
      <c r="R242">
        <f t="shared" ref="R242:S244" si="107">(0.1*0.9+0.1*0.9)*G52+0.1*0.1*K52+(1-0.1*0.9-0.1*0.9-0.1*0.1)*C52</f>
        <v>0</v>
      </c>
      <c r="S242">
        <f t="shared" si="107"/>
        <v>6.2000000000000006E-3</v>
      </c>
      <c r="U242">
        <f t="shared" ref="U242:V244" si="108">(0.1*0.9+0.1*0.9)*G59+0.1*0.1*K59+(1-0.1*0.9-0.1*0.9-0.1*0.1)*C59</f>
        <v>0</v>
      </c>
      <c r="V242">
        <f t="shared" si="108"/>
        <v>6.2000000000000006E-3</v>
      </c>
      <c r="X242">
        <f>(0.1*0.9+0.1*0.9)*G66+0.1*0.1*J66+(1-0.1*0.9-0.1*0.9-0.1*0.1)*B66</f>
        <v>1.139E-3</v>
      </c>
    </row>
    <row r="243" spans="1:25" x14ac:dyDescent="0.25">
      <c r="B243" s="67"/>
      <c r="C243" s="70"/>
      <c r="D243" s="66"/>
      <c r="E243" t="s">
        <v>38</v>
      </c>
      <c r="F243">
        <f t="shared" si="105"/>
        <v>0</v>
      </c>
      <c r="G243">
        <f t="shared" si="105"/>
        <v>3.3000000000000004E-3</v>
      </c>
      <c r="H243">
        <f>M53+I53+E53</f>
        <v>3.1228670000000003</v>
      </c>
      <c r="I243">
        <f t="shared" si="106"/>
        <v>0</v>
      </c>
      <c r="J243">
        <f t="shared" si="106"/>
        <v>3.3000000000000004E-3</v>
      </c>
      <c r="K243">
        <f>M60+I60+E60</f>
        <v>3.0066439999999997</v>
      </c>
      <c r="O243" s="70"/>
      <c r="P243" s="66"/>
      <c r="Q243" t="s">
        <v>38</v>
      </c>
      <c r="R243">
        <f t="shared" si="107"/>
        <v>0</v>
      </c>
      <c r="S243">
        <f t="shared" si="107"/>
        <v>3.3E-3</v>
      </c>
      <c r="U243">
        <f t="shared" si="108"/>
        <v>0</v>
      </c>
      <c r="V243">
        <f t="shared" si="108"/>
        <v>3.3E-3</v>
      </c>
    </row>
    <row r="244" spans="1:25" x14ac:dyDescent="0.25">
      <c r="B244" s="67"/>
      <c r="C244" s="70"/>
      <c r="D244" s="66"/>
      <c r="E244" t="s">
        <v>39</v>
      </c>
      <c r="F244">
        <f t="shared" si="105"/>
        <v>0</v>
      </c>
      <c r="G244">
        <f t="shared" si="105"/>
        <v>2.3097500000000002E-3</v>
      </c>
      <c r="H244">
        <f>M54+I54+E54</f>
        <v>3.250953</v>
      </c>
      <c r="I244">
        <f t="shared" si="106"/>
        <v>0</v>
      </c>
      <c r="J244">
        <f t="shared" si="106"/>
        <v>2.3000000000000004E-3</v>
      </c>
      <c r="K244">
        <f>M61+I61+E61</f>
        <v>3.1547039999999997</v>
      </c>
      <c r="O244" s="70"/>
      <c r="P244" s="66"/>
      <c r="Q244" t="s">
        <v>39</v>
      </c>
      <c r="R244">
        <f t="shared" si="107"/>
        <v>0</v>
      </c>
      <c r="S244">
        <f t="shared" si="107"/>
        <v>2.3189999999999999E-3</v>
      </c>
      <c r="U244">
        <f t="shared" si="108"/>
        <v>0</v>
      </c>
      <c r="V244">
        <f t="shared" si="108"/>
        <v>2.3E-3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G250" si="109">(0.2*0.8+0.2*0.8)*G52+0.2*0.2*K52+(1-0.2*0.8-0.2*0.8-0.2*0.2)*C52</f>
        <v>0</v>
      </c>
      <c r="G248">
        <f t="shared" si="109"/>
        <v>6.1999999999999998E-3</v>
      </c>
      <c r="I248">
        <f t="shared" ref="I248:J250" si="110">(0.2*0.8+0.2*0.8)*G59+0.2*0.2*K59+(1-0.2*0.8-0.2*0.8-0.2*0.2)*C59</f>
        <v>0</v>
      </c>
      <c r="J248">
        <f t="shared" si="110"/>
        <v>6.1999999999999998E-3</v>
      </c>
      <c r="L248">
        <f>(0.2*0.8+0.2*0.8)*G66+0.2*0.2*J66+(1-0.2*0.8-0.2*0.8-0.2*0.2)*B66</f>
        <v>1.176E-3</v>
      </c>
      <c r="O248" s="70" t="s">
        <v>45</v>
      </c>
      <c r="P248" s="66" t="s">
        <v>41</v>
      </c>
      <c r="Q248" t="s">
        <v>36</v>
      </c>
      <c r="R248">
        <f t="shared" ref="R248:S250" si="111">(0.3*0.7+0.3*0.7)*G52+0.3*0.3*K52+(1-0.3*0.7-0.3*0.7-0.3*0.3)*C52</f>
        <v>0</v>
      </c>
      <c r="S248">
        <f t="shared" si="111"/>
        <v>6.2000000000000006E-3</v>
      </c>
      <c r="U248">
        <f t="shared" ref="U248:V250" si="112">(0.3*0.7+0.3*0.7)*G59+0.3*0.3*K59+(1-0.3*0.7-0.3*0.7-0.3*0.3)*C59</f>
        <v>0</v>
      </c>
      <c r="V248">
        <f t="shared" si="112"/>
        <v>6.2000000000000006E-3</v>
      </c>
      <c r="X248">
        <f>(0.3*0.7+0.3*0.7)*G66+0.3*0.3*J66+(1-0.3*0.7-0.3*0.7-0.3*0.3)*B66</f>
        <v>1.2110000000000001E-3</v>
      </c>
    </row>
    <row r="249" spans="1:25" x14ac:dyDescent="0.25">
      <c r="B249" s="67"/>
      <c r="C249" s="70"/>
      <c r="D249" s="66"/>
      <c r="E249" t="s">
        <v>38</v>
      </c>
      <c r="F249">
        <f t="shared" si="109"/>
        <v>0</v>
      </c>
      <c r="G249">
        <f t="shared" si="109"/>
        <v>3.3E-3</v>
      </c>
      <c r="I249">
        <f t="shared" si="110"/>
        <v>0</v>
      </c>
      <c r="J249">
        <f t="shared" si="110"/>
        <v>3.3E-3</v>
      </c>
      <c r="O249" s="70"/>
      <c r="P249" s="66"/>
      <c r="Q249" t="s">
        <v>38</v>
      </c>
      <c r="R249">
        <f t="shared" si="111"/>
        <v>0</v>
      </c>
      <c r="S249">
        <f t="shared" si="111"/>
        <v>3.3E-3</v>
      </c>
      <c r="U249">
        <f t="shared" si="112"/>
        <v>0</v>
      </c>
      <c r="V249">
        <f t="shared" si="112"/>
        <v>3.3E-3</v>
      </c>
    </row>
    <row r="250" spans="1:25" x14ac:dyDescent="0.25">
      <c r="B250" s="67"/>
      <c r="C250" s="70"/>
      <c r="D250" s="66"/>
      <c r="E250" t="s">
        <v>39</v>
      </c>
      <c r="F250">
        <f t="shared" si="109"/>
        <v>0</v>
      </c>
      <c r="G250">
        <f t="shared" si="109"/>
        <v>2.336E-3</v>
      </c>
      <c r="I250">
        <f t="shared" si="110"/>
        <v>0</v>
      </c>
      <c r="J250">
        <f t="shared" si="110"/>
        <v>2.3E-3</v>
      </c>
      <c r="O250" s="70"/>
      <c r="P250" s="66"/>
      <c r="Q250" t="s">
        <v>39</v>
      </c>
      <c r="R250">
        <f t="shared" si="111"/>
        <v>0</v>
      </c>
      <c r="S250">
        <f t="shared" si="111"/>
        <v>2.3509999999999998E-3</v>
      </c>
      <c r="U250">
        <f t="shared" si="112"/>
        <v>0</v>
      </c>
      <c r="V250">
        <f t="shared" si="112"/>
        <v>2.3E-3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G257" si="113">3*0.05*(1-0.05)*(1-0.05)*G52+3*0.05*0.05*(1-0.05)*K52+0.05*0.05*0.05*O52+(1-3*0.05*(1-0.05)*(1-0.05)-3*0.05*0.05*(1-0.05)-0.05*0.05*0.05)*C52</f>
        <v>0</v>
      </c>
      <c r="G255">
        <f t="shared" si="113"/>
        <v>6.1999999999999989E-3</v>
      </c>
      <c r="H255">
        <f>Q52+M52+I52+E52</f>
        <v>4.2576130000000001</v>
      </c>
      <c r="I255">
        <f t="shared" ref="I255:J257" si="114">3*0.05*(1-0.05)*(1-0.05)*G59+3*0.05*0.05*(1-0.05)*K59+0.05*0.05*0.05*O59+(1-3*0.05*(1-0.05)*(1-0.05)-3*0.05*0.05*(1-0.05)-0.05*0.05*0.05)*C59</f>
        <v>0</v>
      </c>
      <c r="J255">
        <f t="shared" si="114"/>
        <v>6.1999999999999989E-3</v>
      </c>
      <c r="K255">
        <f>Q59+M59+I59+E59</f>
        <v>4.1085989999999999</v>
      </c>
      <c r="L255">
        <f>3*0.05*(1-0.05)*(1-0.05)*G66+3*0.05*0.05*(1-0.05)*J66+0.05*0.05*0.05*N66+(1-3*0.05*(1-0.05)*(1-0.05)-3*0.05*0.05*(1-0.05)-0.05*0.05*0.05)*B66</f>
        <v>1.1292625E-3</v>
      </c>
      <c r="M255">
        <f>Q66+M66+I66+E66</f>
        <v>7.9954780000000003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S257" si="115">3*0.1*(1-0.1)*(1-0.1)*G52+3*0.1*0.1*(1-0.1)*K52+0.1*0.1*0.1*O52+(1-3*0.1*(1-0.1)*(1-0.1)-3*0.1*0.1*(1-0.1)-0.1*0.1*0.1)*C52</f>
        <v>0</v>
      </c>
      <c r="S255">
        <f t="shared" si="115"/>
        <v>6.1999999999999998E-3</v>
      </c>
      <c r="U255">
        <f t="shared" ref="U255:V257" si="116">3*0.1*(1-0.1)*(1-0.1)*G59+3*0.1*0.1*(1-0.1)*K59+0.1*0.1*0.1*O59+(1-3*0.1*(1-0.1)*(1-0.1)-3*0.1*0.1*(1-0.1)-0.1*0.1*0.1)*C59</f>
        <v>0</v>
      </c>
      <c r="V255">
        <f t="shared" si="116"/>
        <v>6.1999999999999998E-3</v>
      </c>
      <c r="X255">
        <f>3*0.1*(1-0.1)*(1-0.1)*G66+3*0.1*0.1*(1-0.1)*J66+0.1*0.1*0.1*N66+(1-3*0.1*(1-0.1)*(1-0.1)-3*0.1*0.1*(1-0.1)-0.1*0.1*0.1)*B66</f>
        <v>1.1570999999999999E-3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113"/>
        <v>0</v>
      </c>
      <c r="G256">
        <f t="shared" si="113"/>
        <v>3.2999999999999995E-3</v>
      </c>
      <c r="H256">
        <f>Q53+M53+I53+E53</f>
        <v>4.1648489999999994</v>
      </c>
      <c r="I256">
        <f t="shared" si="114"/>
        <v>0</v>
      </c>
      <c r="J256">
        <f t="shared" si="114"/>
        <v>3.2997499999999997E-3</v>
      </c>
      <c r="K256">
        <f>Q60+M60+I60+E60</f>
        <v>4.0401899999999999</v>
      </c>
      <c r="N256" s="72"/>
      <c r="O256" s="70"/>
      <c r="P256" s="66"/>
      <c r="Q256" t="s">
        <v>38</v>
      </c>
      <c r="R256">
        <f t="shared" si="115"/>
        <v>0</v>
      </c>
      <c r="S256">
        <f t="shared" si="115"/>
        <v>3.3E-3</v>
      </c>
      <c r="U256">
        <f t="shared" si="116"/>
        <v>0</v>
      </c>
      <c r="V256">
        <f t="shared" si="116"/>
        <v>3.2980000000000002E-3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113"/>
        <v>0</v>
      </c>
      <c r="G257">
        <f t="shared" si="113"/>
        <v>2.3142624999999994E-3</v>
      </c>
      <c r="H257">
        <f>Q54+M54+I54+E54</f>
        <v>4.3194800000000004</v>
      </c>
      <c r="I257">
        <f t="shared" si="114"/>
        <v>3.7500000000000005E-8</v>
      </c>
      <c r="J257">
        <f t="shared" si="114"/>
        <v>2.3000124999999995E-3</v>
      </c>
      <c r="K257">
        <f>Q61+M61+I61+E61</f>
        <v>4.1801919999999999</v>
      </c>
      <c r="N257" s="72"/>
      <c r="O257" s="70"/>
      <c r="P257" s="66"/>
      <c r="Q257" t="s">
        <v>39</v>
      </c>
      <c r="R257">
        <f t="shared" si="115"/>
        <v>0</v>
      </c>
      <c r="S257">
        <f t="shared" si="115"/>
        <v>2.3270999999999999E-3</v>
      </c>
      <c r="U257">
        <f t="shared" si="116"/>
        <v>3.0000000000000004E-7</v>
      </c>
      <c r="V257">
        <f t="shared" si="116"/>
        <v>2.3000999999999998E-3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G263" si="117">3*0.2*(1-0.2)*(1-0.2)*G52+3*0.2*0.2*(1-0.2)*K52+0.2*0.2*0.2*O52+(1-3*0.2*(1-0.2)*(1-0.2)-3*0.2*0.2*(1-0.2)-0.2*0.2*0.2)*C52</f>
        <v>0</v>
      </c>
      <c r="G261">
        <f t="shared" si="117"/>
        <v>6.1999999999999989E-3</v>
      </c>
      <c r="I261">
        <f t="shared" ref="I261:J263" si="118">3*0.2*(1-0.2)*(1-0.2)*G59+3*0.2*0.2*(1-0.2)*K59+0.2*0.2*0.2*O59+(1-3*0.2*(1-0.2)*(1-0.2)-3*0.2*0.2*(1-0.2)-0.2*0.2*0.2)*C59</f>
        <v>0</v>
      </c>
      <c r="J261">
        <f t="shared" si="118"/>
        <v>6.1999999999999989E-3</v>
      </c>
      <c r="L261">
        <f>3*0.2*(1-0.2)*(1-0.2)*G66+3*0.2*0.2*(1-0.2)*J66+0.2*0.2*0.2*N66+(1-3*0.2*(1-0.2)*(1-0.2)-3*0.2*0.2*(1-0.2)-0.2*0.2*0.2)*B66</f>
        <v>1.2087999999999999E-3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S263" si="119">3*0.3*(1-0.3)*(1-0.3)*G52+3*0.3*0.3*(1-0.3)*K52+0.3*0.3*0.3*O52+(1-3*0.3*(1-0.3)*(1-0.3)-3*0.3*0.3*(1-0.3)-0.3*0.3*0.3)*C52</f>
        <v>0</v>
      </c>
      <c r="S261">
        <f t="shared" si="119"/>
        <v>6.1999999999999998E-3</v>
      </c>
      <c r="U261">
        <f t="shared" ref="U261:V263" si="120">3*0.3*(1-0.3)*(1-0.3)*G59+3*0.3*0.3*(1-0.3)*K59+0.3*0.3*0.3*O59+(1-3*0.3*(1-0.3)*(1-0.3)-3*0.3*0.3*(1-0.3)-0.3*0.3*0.3)*C59</f>
        <v>0</v>
      </c>
      <c r="V261">
        <f t="shared" si="120"/>
        <v>6.1999999999999998E-3</v>
      </c>
      <c r="X261">
        <f>3*0.3*(1-0.3)*(1-0.3)*G66+3*0.3*0.3*(1-0.3)*J66+0.3*0.3*0.3*N66+(1-3*0.3*(1-0.3)*(1-0.3)-3*0.3*0.3*(1-0.3)-0.3*0.3*0.3)*B66</f>
        <v>1.2556999999999998E-3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117"/>
        <v>0</v>
      </c>
      <c r="G262">
        <f t="shared" si="117"/>
        <v>3.3E-3</v>
      </c>
      <c r="I262">
        <f t="shared" si="118"/>
        <v>0</v>
      </c>
      <c r="J262">
        <f t="shared" si="118"/>
        <v>3.2839999999999996E-3</v>
      </c>
      <c r="N262" s="72"/>
      <c r="O262" s="70"/>
      <c r="P262" s="66"/>
      <c r="Q262" t="s">
        <v>38</v>
      </c>
      <c r="R262">
        <f t="shared" si="119"/>
        <v>0</v>
      </c>
      <c r="S262">
        <f t="shared" si="119"/>
        <v>3.3E-3</v>
      </c>
      <c r="U262">
        <f t="shared" si="120"/>
        <v>0</v>
      </c>
      <c r="V262">
        <f t="shared" si="120"/>
        <v>3.2460000000000006E-3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117"/>
        <v>0</v>
      </c>
      <c r="G263">
        <f t="shared" si="117"/>
        <v>2.3487999999999998E-3</v>
      </c>
      <c r="I263">
        <f t="shared" si="118"/>
        <v>2.4000000000000003E-6</v>
      </c>
      <c r="J263">
        <f t="shared" si="118"/>
        <v>2.3008E-3</v>
      </c>
      <c r="N263" s="72"/>
      <c r="O263" s="70"/>
      <c r="P263" s="66"/>
      <c r="Q263" t="s">
        <v>39</v>
      </c>
      <c r="R263">
        <f t="shared" si="119"/>
        <v>0</v>
      </c>
      <c r="S263">
        <f t="shared" si="119"/>
        <v>2.3657000000000001E-3</v>
      </c>
      <c r="U263">
        <f t="shared" si="120"/>
        <v>8.0999999999999987E-6</v>
      </c>
      <c r="V263">
        <f t="shared" si="120"/>
        <v>2.3027E-3</v>
      </c>
    </row>
  </sheetData>
  <mergeCells count="346">
    <mergeCell ref="Y5:AJ5"/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63"/>
  <sheetViews>
    <sheetView zoomScale="55" zoomScaleNormal="55" workbookViewId="0">
      <selection activeCell="P13" sqref="P1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9" t="s">
        <v>11</v>
      </c>
      <c r="O8" s="79"/>
      <c r="P8" s="79"/>
      <c r="Q8" s="79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59</v>
      </c>
      <c r="C9" s="78"/>
      <c r="D9" s="78"/>
      <c r="E9" s="78"/>
      <c r="F9" s="78" t="s">
        <v>60</v>
      </c>
      <c r="G9" s="78"/>
      <c r="H9" s="78"/>
      <c r="I9" s="78"/>
      <c r="J9" s="78" t="s">
        <v>61</v>
      </c>
      <c r="K9" s="78"/>
      <c r="L9" s="78"/>
      <c r="M9" s="78"/>
      <c r="N9" s="79" t="s">
        <v>53</v>
      </c>
      <c r="O9" s="79"/>
      <c r="P9" s="79"/>
      <c r="Q9" s="79"/>
      <c r="S9" s="67" t="s">
        <v>12</v>
      </c>
      <c r="T9" s="78" t="s">
        <v>59</v>
      </c>
      <c r="U9" s="78"/>
      <c r="V9" s="78"/>
      <c r="W9" s="78"/>
      <c r="X9" s="78" t="s">
        <v>60</v>
      </c>
      <c r="Y9" s="78"/>
      <c r="Z9" s="78"/>
      <c r="AA9" s="78"/>
      <c r="AB9" s="78" t="s">
        <v>61</v>
      </c>
      <c r="AC9" s="78"/>
      <c r="AD9" s="78"/>
      <c r="AE9" s="78"/>
      <c r="AF9" s="77" t="s">
        <v>53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50"/>
      <c r="O10" s="50" t="s">
        <v>17</v>
      </c>
      <c r="P10" s="50" t="s">
        <v>18</v>
      </c>
      <c r="Q10" s="50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0.92442999999999997</v>
      </c>
      <c r="F11" s="30" t="s">
        <v>20</v>
      </c>
      <c r="G11" s="40">
        <v>0</v>
      </c>
      <c r="H11" s="40">
        <v>6.1999999999999998E-3</v>
      </c>
      <c r="I11" s="40">
        <v>0.89397000000000004</v>
      </c>
      <c r="J11" s="30" t="s">
        <v>20</v>
      </c>
      <c r="K11" s="40">
        <v>0</v>
      </c>
      <c r="L11" s="40">
        <v>6.1999999999999998E-3</v>
      </c>
      <c r="M11" s="40">
        <v>0.91015699999999999</v>
      </c>
      <c r="N11" s="50" t="s">
        <v>20</v>
      </c>
      <c r="O11" s="61">
        <v>0</v>
      </c>
      <c r="P11" s="61">
        <v>6.1999999999999998E-3</v>
      </c>
      <c r="Q11" s="50">
        <v>0.99871799999999999</v>
      </c>
      <c r="S11" s="67"/>
      <c r="T11" s="30" t="s">
        <v>20</v>
      </c>
      <c r="U11" s="40">
        <v>0</v>
      </c>
      <c r="V11" s="40">
        <v>6.1999999999999998E-3</v>
      </c>
      <c r="W11" s="40">
        <v>0.98812599999999995</v>
      </c>
      <c r="X11" s="30" t="s">
        <v>20</v>
      </c>
      <c r="Y11" s="40">
        <v>0</v>
      </c>
      <c r="Z11" s="40">
        <v>6.1999999999999998E-3</v>
      </c>
      <c r="AA11" s="40">
        <v>0.98292100000000004</v>
      </c>
      <c r="AB11" s="30" t="s">
        <v>20</v>
      </c>
      <c r="AC11" s="40">
        <v>0</v>
      </c>
      <c r="AD11" s="40">
        <v>6.1999999999999998E-3</v>
      </c>
      <c r="AE11" s="40">
        <v>0.99427399999999999</v>
      </c>
      <c r="AF11" s="27" t="s">
        <v>20</v>
      </c>
      <c r="AG11" s="61">
        <v>0</v>
      </c>
      <c r="AH11" s="61">
        <v>6.1999999999999998E-3</v>
      </c>
      <c r="AI11" s="27">
        <v>1.0570740000000001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0.99659799999999998</v>
      </c>
      <c r="F12" s="30" t="s">
        <v>21</v>
      </c>
      <c r="G12" s="40">
        <v>0</v>
      </c>
      <c r="H12" s="40">
        <v>8.038E-5</v>
      </c>
      <c r="I12" s="40">
        <v>1.017188</v>
      </c>
      <c r="J12" s="30" t="s">
        <v>21</v>
      </c>
      <c r="K12" s="40">
        <v>0</v>
      </c>
      <c r="L12" s="40">
        <v>8.038E-5</v>
      </c>
      <c r="M12" s="40">
        <v>1.031679</v>
      </c>
      <c r="N12" s="50" t="s">
        <v>21</v>
      </c>
      <c r="O12" s="61">
        <v>0</v>
      </c>
      <c r="P12" s="61">
        <v>8.038E-5</v>
      </c>
      <c r="Q12" s="50">
        <v>1.0222659999999999</v>
      </c>
      <c r="S12" s="67"/>
      <c r="T12" s="30" t="s">
        <v>21</v>
      </c>
      <c r="U12" s="40">
        <v>0</v>
      </c>
      <c r="V12" s="40">
        <v>2.6219999999999998E-4</v>
      </c>
      <c r="W12" s="40">
        <v>1.020532</v>
      </c>
      <c r="X12" s="30" t="s">
        <v>21</v>
      </c>
      <c r="Y12" s="40">
        <v>0</v>
      </c>
      <c r="Z12" s="40">
        <v>2.6219999999999998E-4</v>
      </c>
      <c r="AA12" s="40">
        <v>1.012365</v>
      </c>
      <c r="AB12" s="30" t="s">
        <v>21</v>
      </c>
      <c r="AC12" s="40">
        <v>0</v>
      </c>
      <c r="AD12" s="40">
        <v>2.6219999999999998E-4</v>
      </c>
      <c r="AE12" s="40">
        <v>1.027806</v>
      </c>
      <c r="AF12" s="27" t="s">
        <v>21</v>
      </c>
      <c r="AG12" s="61">
        <v>0</v>
      </c>
      <c r="AH12" s="61">
        <v>2.6219999999999998E-4</v>
      </c>
      <c r="AI12" s="27">
        <v>1.0703419999999999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1.0427470000000001</v>
      </c>
      <c r="F13" s="30" t="s">
        <v>22</v>
      </c>
      <c r="G13" s="40">
        <v>0</v>
      </c>
      <c r="H13" s="40">
        <v>1.832E-6</v>
      </c>
      <c r="I13" s="40">
        <v>1.010473</v>
      </c>
      <c r="J13" s="30" t="s">
        <v>22</v>
      </c>
      <c r="K13" s="40">
        <v>0</v>
      </c>
      <c r="L13" s="40">
        <v>1.832E-6</v>
      </c>
      <c r="M13" s="40">
        <v>1.0212669999999999</v>
      </c>
      <c r="N13" s="50" t="s">
        <v>22</v>
      </c>
      <c r="O13" s="61">
        <v>0</v>
      </c>
      <c r="P13" s="61">
        <v>1.832E-6</v>
      </c>
      <c r="Q13" s="50">
        <v>1.065447</v>
      </c>
      <c r="S13" s="67"/>
      <c r="T13" s="30" t="s">
        <v>22</v>
      </c>
      <c r="U13" s="40">
        <v>0</v>
      </c>
      <c r="V13" s="40">
        <v>2.7699999999999999E-5</v>
      </c>
      <c r="W13" s="40">
        <v>1.003336</v>
      </c>
      <c r="X13" s="30" t="s">
        <v>22</v>
      </c>
      <c r="Y13" s="40">
        <v>0</v>
      </c>
      <c r="Z13" s="40">
        <v>2.7699999999999999E-5</v>
      </c>
      <c r="AA13" s="40">
        <v>1.0708279999999999</v>
      </c>
      <c r="AB13" s="30" t="s">
        <v>22</v>
      </c>
      <c r="AC13" s="40">
        <v>0</v>
      </c>
      <c r="AD13" s="40">
        <v>2.7699999999999999E-5</v>
      </c>
      <c r="AE13" s="40">
        <v>1.0787679999999999</v>
      </c>
      <c r="AF13" s="27" t="s">
        <v>22</v>
      </c>
      <c r="AG13" s="61">
        <v>0</v>
      </c>
      <c r="AH13" s="61">
        <v>2.7699999999999999E-5</v>
      </c>
      <c r="AI13" s="27">
        <v>1.097024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4"/>
      <c r="O14" s="30"/>
      <c r="P14" s="30"/>
      <c r="Q14" s="34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50"/>
      <c r="O15" s="50"/>
      <c r="P15" s="50"/>
      <c r="Q15" s="5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8" t="s">
        <v>59</v>
      </c>
      <c r="C16" s="78"/>
      <c r="D16" s="78"/>
      <c r="E16" s="78"/>
      <c r="F16" s="78" t="s">
        <v>60</v>
      </c>
      <c r="G16" s="78"/>
      <c r="H16" s="78"/>
      <c r="I16" s="78"/>
      <c r="J16" s="78" t="s">
        <v>61</v>
      </c>
      <c r="K16" s="78"/>
      <c r="L16" s="78"/>
      <c r="M16" s="78"/>
      <c r="N16" s="79" t="s">
        <v>53</v>
      </c>
      <c r="O16" s="79"/>
      <c r="P16" s="79"/>
      <c r="Q16" s="79"/>
      <c r="S16" s="68" t="s">
        <v>23</v>
      </c>
      <c r="T16" s="78" t="s">
        <v>59</v>
      </c>
      <c r="U16" s="78"/>
      <c r="V16" s="78"/>
      <c r="W16" s="78"/>
      <c r="X16" s="78" t="s">
        <v>60</v>
      </c>
      <c r="Y16" s="78"/>
      <c r="Z16" s="78"/>
      <c r="AA16" s="78"/>
      <c r="AB16" s="78" t="s">
        <v>61</v>
      </c>
      <c r="AC16" s="78"/>
      <c r="AD16" s="78"/>
      <c r="AE16" s="78"/>
      <c r="AF16" s="77" t="s">
        <v>53</v>
      </c>
      <c r="AG16" s="77"/>
      <c r="AH16" s="77"/>
      <c r="AI16" s="77"/>
    </row>
    <row r="17" spans="1:35" x14ac:dyDescent="0.25">
      <c r="A17" s="68"/>
      <c r="B17" s="30"/>
      <c r="C17" s="30" t="s">
        <v>17</v>
      </c>
      <c r="D17" s="30" t="s">
        <v>18</v>
      </c>
      <c r="E17" s="30" t="s">
        <v>19</v>
      </c>
      <c r="F17" s="30"/>
      <c r="G17" s="30" t="s">
        <v>17</v>
      </c>
      <c r="H17" s="30" t="s">
        <v>18</v>
      </c>
      <c r="I17" s="30" t="s">
        <v>19</v>
      </c>
      <c r="J17" s="30"/>
      <c r="K17" s="30" t="s">
        <v>17</v>
      </c>
      <c r="L17" s="30" t="s">
        <v>18</v>
      </c>
      <c r="M17" s="30" t="s">
        <v>19</v>
      </c>
      <c r="N17" s="50"/>
      <c r="O17" s="50" t="s">
        <v>17</v>
      </c>
      <c r="P17" s="50" t="s">
        <v>18</v>
      </c>
      <c r="Q17" s="50" t="s">
        <v>19</v>
      </c>
      <c r="S17" s="68"/>
      <c r="T17" s="30"/>
      <c r="U17" s="30" t="s">
        <v>17</v>
      </c>
      <c r="V17" s="30" t="s">
        <v>18</v>
      </c>
      <c r="W17" s="30" t="s">
        <v>19</v>
      </c>
      <c r="X17" s="30"/>
      <c r="Y17" s="30" t="s">
        <v>17</v>
      </c>
      <c r="Z17" s="30" t="s">
        <v>18</v>
      </c>
      <c r="AA17" s="30" t="s">
        <v>19</v>
      </c>
      <c r="AB17" s="30"/>
      <c r="AC17" s="30" t="s">
        <v>17</v>
      </c>
      <c r="AD17" s="30" t="s">
        <v>18</v>
      </c>
      <c r="AE17" s="30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s="30" t="s">
        <v>20</v>
      </c>
      <c r="C18" s="40">
        <v>0</v>
      </c>
      <c r="D18" s="40">
        <v>6.1999999999999998E-3</v>
      </c>
      <c r="E18" s="40">
        <v>0.96025499999999997</v>
      </c>
      <c r="F18" s="30" t="s">
        <v>20</v>
      </c>
      <c r="G18" s="40">
        <v>0</v>
      </c>
      <c r="H18" s="40">
        <v>6.1999999999999998E-3</v>
      </c>
      <c r="I18" s="40">
        <v>0.92989500000000003</v>
      </c>
      <c r="J18" s="30" t="s">
        <v>20</v>
      </c>
      <c r="K18" s="40">
        <v>0</v>
      </c>
      <c r="L18" s="40">
        <v>6.1999999999999998E-3</v>
      </c>
      <c r="M18" s="40">
        <v>0.93256099999999997</v>
      </c>
      <c r="N18" s="50" t="s">
        <v>20</v>
      </c>
      <c r="O18" s="61">
        <v>0</v>
      </c>
      <c r="P18" s="61">
        <v>6.1999999999999998E-3</v>
      </c>
      <c r="Q18" s="50">
        <v>0.96862999999999999</v>
      </c>
      <c r="S18" s="68"/>
      <c r="T18" s="30" t="s">
        <v>20</v>
      </c>
      <c r="U18" s="40">
        <v>0</v>
      </c>
      <c r="V18" s="40">
        <v>6.1999999999999998E-3</v>
      </c>
      <c r="W18" s="40">
        <v>0.84714100000000003</v>
      </c>
      <c r="X18" s="30" t="s">
        <v>20</v>
      </c>
      <c r="Y18" s="40">
        <v>0</v>
      </c>
      <c r="Z18" s="40">
        <v>6.1999999999999998E-3</v>
      </c>
      <c r="AA18" s="40">
        <v>0.95502399999999998</v>
      </c>
      <c r="AB18" s="30" t="s">
        <v>20</v>
      </c>
      <c r="AC18" s="40">
        <v>0</v>
      </c>
      <c r="AD18" s="40">
        <v>6.1999999999999998E-3</v>
      </c>
      <c r="AE18" s="40">
        <v>0.93387399999999998</v>
      </c>
      <c r="AF18" s="27" t="s">
        <v>20</v>
      </c>
      <c r="AG18" s="61">
        <v>0</v>
      </c>
      <c r="AH18" s="61">
        <v>6.1999999999999998E-3</v>
      </c>
      <c r="AI18" s="27">
        <v>0.91533299999999995</v>
      </c>
    </row>
    <row r="19" spans="1:35" x14ac:dyDescent="0.25">
      <c r="A19" s="68"/>
      <c r="B19" s="30" t="s">
        <v>21</v>
      </c>
      <c r="C19" s="40">
        <v>0</v>
      </c>
      <c r="D19" s="40">
        <v>8.038E-5</v>
      </c>
      <c r="E19" s="40">
        <v>0.980132</v>
      </c>
      <c r="F19" s="30" t="s">
        <v>21</v>
      </c>
      <c r="G19" s="40">
        <v>0</v>
      </c>
      <c r="H19" s="40">
        <v>8.038E-5</v>
      </c>
      <c r="I19" s="40">
        <v>0.97734399999999999</v>
      </c>
      <c r="J19" s="30" t="s">
        <v>21</v>
      </c>
      <c r="K19" s="40">
        <v>0</v>
      </c>
      <c r="L19" s="40">
        <v>8.038E-5</v>
      </c>
      <c r="M19" s="40">
        <v>0.96945800000000004</v>
      </c>
      <c r="N19" s="50" t="s">
        <v>21</v>
      </c>
      <c r="O19" s="61">
        <v>0</v>
      </c>
      <c r="P19" s="61">
        <v>8.038E-5</v>
      </c>
      <c r="Q19" s="50">
        <v>0.99962399999999996</v>
      </c>
      <c r="S19" s="68"/>
      <c r="T19" s="30" t="s">
        <v>21</v>
      </c>
      <c r="U19" s="40">
        <v>0</v>
      </c>
      <c r="V19" s="40">
        <v>2.6219999999999998E-4</v>
      </c>
      <c r="W19" s="40">
        <v>0.96660100000000004</v>
      </c>
      <c r="X19" s="30" t="s">
        <v>21</v>
      </c>
      <c r="Y19" s="40">
        <v>0</v>
      </c>
      <c r="Z19" s="40">
        <v>2.6219999999999998E-4</v>
      </c>
      <c r="AA19" s="40">
        <v>0.99884099999999998</v>
      </c>
      <c r="AB19" s="30" t="s">
        <v>21</v>
      </c>
      <c r="AC19" s="40">
        <v>0</v>
      </c>
      <c r="AD19" s="40">
        <v>2.6219999999999998E-4</v>
      </c>
      <c r="AE19" s="40">
        <v>0.96449799999999997</v>
      </c>
      <c r="AF19" s="27" t="s">
        <v>21</v>
      </c>
      <c r="AG19" s="61">
        <v>0</v>
      </c>
      <c r="AH19" s="61">
        <v>2.6219999999999998E-4</v>
      </c>
      <c r="AI19" s="27">
        <v>1.068654</v>
      </c>
    </row>
    <row r="20" spans="1:35" x14ac:dyDescent="0.25">
      <c r="A20" s="68"/>
      <c r="B20" s="30" t="s">
        <v>22</v>
      </c>
      <c r="C20" s="40">
        <v>0</v>
      </c>
      <c r="D20" s="40">
        <v>1.832E-6</v>
      </c>
      <c r="E20" s="40">
        <v>0.98296399999999995</v>
      </c>
      <c r="F20" s="30" t="s">
        <v>22</v>
      </c>
      <c r="G20" s="40">
        <v>0</v>
      </c>
      <c r="H20" s="40">
        <v>1.832E-6</v>
      </c>
      <c r="I20" s="40">
        <v>1.017083</v>
      </c>
      <c r="J20" s="30" t="s">
        <v>22</v>
      </c>
      <c r="K20" s="40">
        <v>0</v>
      </c>
      <c r="L20" s="40">
        <v>1.832E-6</v>
      </c>
      <c r="M20" s="40">
        <v>1.012365</v>
      </c>
      <c r="N20" s="50" t="s">
        <v>22</v>
      </c>
      <c r="O20" s="61">
        <v>0</v>
      </c>
      <c r="P20" s="61">
        <v>1.832E-6</v>
      </c>
      <c r="Q20" s="50">
        <v>1.0610759999999999</v>
      </c>
      <c r="S20" s="68"/>
      <c r="T20" s="30" t="s">
        <v>22</v>
      </c>
      <c r="U20" s="40">
        <v>0</v>
      </c>
      <c r="V20" s="40">
        <v>2.7699999999999999E-5</v>
      </c>
      <c r="W20" s="40">
        <v>1.0165299999999999</v>
      </c>
      <c r="X20" s="30" t="s">
        <v>22</v>
      </c>
      <c r="Y20" s="40">
        <v>0</v>
      </c>
      <c r="Z20" s="40">
        <v>2.7699999999999999E-5</v>
      </c>
      <c r="AA20" s="40">
        <v>1.0054970000000001</v>
      </c>
      <c r="AB20" s="30" t="s">
        <v>22</v>
      </c>
      <c r="AC20" s="40">
        <v>0</v>
      </c>
      <c r="AD20" s="40">
        <v>2.7699999999999999E-5</v>
      </c>
      <c r="AE20" s="40">
        <v>1.016696</v>
      </c>
      <c r="AF20" s="27" t="s">
        <v>22</v>
      </c>
      <c r="AG20" s="61">
        <v>0</v>
      </c>
      <c r="AH20" s="61">
        <v>2.7699999999999999E-5</v>
      </c>
      <c r="AI20" s="27">
        <v>1.0433650000000001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4"/>
      <c r="O21" s="34"/>
      <c r="P21" s="34"/>
      <c r="Q21" s="34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27"/>
      <c r="AG21" s="27"/>
      <c r="AH21" s="27"/>
      <c r="AI21" s="27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4"/>
      <c r="O22" s="34"/>
      <c r="P22" s="34"/>
      <c r="Q22" s="34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27"/>
      <c r="AG22" s="27"/>
      <c r="AH22" s="27"/>
      <c r="AI22" s="27"/>
    </row>
    <row r="23" spans="1:35" x14ac:dyDescent="0.25">
      <c r="A23" s="69" t="s">
        <v>24</v>
      </c>
      <c r="B23" s="78" t="s">
        <v>59</v>
      </c>
      <c r="C23" s="78"/>
      <c r="D23" s="78"/>
      <c r="E23" s="78"/>
      <c r="F23" s="78" t="s">
        <v>60</v>
      </c>
      <c r="G23" s="78"/>
      <c r="H23" s="78"/>
      <c r="I23" s="78"/>
      <c r="J23" s="78" t="s">
        <v>61</v>
      </c>
      <c r="K23" s="78"/>
      <c r="L23" s="78"/>
      <c r="M23" s="78"/>
      <c r="N23" s="79" t="s">
        <v>53</v>
      </c>
      <c r="O23" s="79"/>
      <c r="P23" s="79"/>
      <c r="Q23" s="79"/>
      <c r="S23" s="69" t="s">
        <v>24</v>
      </c>
      <c r="T23" s="78" t="s">
        <v>59</v>
      </c>
      <c r="U23" s="78"/>
      <c r="V23" s="78"/>
      <c r="W23" s="78"/>
      <c r="X23" s="78" t="s">
        <v>60</v>
      </c>
      <c r="Y23" s="78"/>
      <c r="Z23" s="78"/>
      <c r="AA23" s="78"/>
      <c r="AB23" s="78" t="s">
        <v>61</v>
      </c>
      <c r="AC23" s="78"/>
      <c r="AD23" s="78"/>
      <c r="AE23" s="78"/>
      <c r="AF23" s="77" t="s">
        <v>53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9" t="s">
        <v>25</v>
      </c>
      <c r="O24" s="79"/>
      <c r="P24" s="79"/>
      <c r="Q24" s="50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78">
        <v>0</v>
      </c>
      <c r="C25" s="78"/>
      <c r="D25" s="78"/>
      <c r="E25" s="40">
        <v>2.1299199999999998</v>
      </c>
      <c r="F25" s="78">
        <v>0</v>
      </c>
      <c r="G25" s="78"/>
      <c r="H25" s="78"/>
      <c r="I25" s="40">
        <v>2.3708930000000001</v>
      </c>
      <c r="J25" s="78">
        <v>0</v>
      </c>
      <c r="K25" s="78"/>
      <c r="L25" s="78"/>
      <c r="M25" s="40">
        <v>2.4102950000000001</v>
      </c>
      <c r="N25" s="79">
        <v>0</v>
      </c>
      <c r="O25" s="79"/>
      <c r="P25" s="79"/>
      <c r="Q25" s="50">
        <v>2.8027150000000001</v>
      </c>
      <c r="S25" s="69"/>
      <c r="T25" s="31">
        <v>0</v>
      </c>
      <c r="U25" s="31"/>
      <c r="V25" s="31"/>
      <c r="W25" s="40">
        <v>2.3605100000000001</v>
      </c>
      <c r="X25" s="32">
        <v>9.9999999999999995E-8</v>
      </c>
      <c r="Y25" s="31"/>
      <c r="Z25" s="31"/>
      <c r="AA25" s="40">
        <v>2.3992079999999998</v>
      </c>
      <c r="AB25" s="32">
        <v>9.9999999999999995E-8</v>
      </c>
      <c r="AC25" s="31"/>
      <c r="AD25" s="31"/>
      <c r="AE25" s="40">
        <v>2.4664139999999999</v>
      </c>
      <c r="AF25" s="29">
        <v>9.9999999999999995E-8</v>
      </c>
      <c r="AG25" s="28"/>
      <c r="AH25" s="28"/>
      <c r="AI25" s="27">
        <v>2.245851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4"/>
      <c r="O26" s="34"/>
      <c r="P26" s="34"/>
      <c r="Q26" s="34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6"/>
      <c r="O27" s="36"/>
      <c r="P27" s="36"/>
      <c r="Q27" s="36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4"/>
      <c r="O28" s="34"/>
      <c r="P28" s="34"/>
      <c r="Q28" s="34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9" t="s">
        <v>11</v>
      </c>
      <c r="O29" s="79"/>
      <c r="P29" s="79"/>
      <c r="Q29" s="79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9" t="s">
        <v>10</v>
      </c>
      <c r="AC29" s="79"/>
      <c r="AD29" s="79"/>
      <c r="AE29" s="79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59</v>
      </c>
      <c r="C30" s="78"/>
      <c r="D30" s="78"/>
      <c r="E30" s="78"/>
      <c r="F30" s="78" t="s">
        <v>60</v>
      </c>
      <c r="G30" s="78"/>
      <c r="H30" s="78"/>
      <c r="I30" s="78"/>
      <c r="J30" s="78" t="s">
        <v>61</v>
      </c>
      <c r="K30" s="78"/>
      <c r="L30" s="78"/>
      <c r="M30" s="78"/>
      <c r="N30" s="79" t="s">
        <v>53</v>
      </c>
      <c r="O30" s="79"/>
      <c r="P30" s="79"/>
      <c r="Q30" s="79"/>
      <c r="S30" s="67" t="s">
        <v>12</v>
      </c>
      <c r="T30" s="78" t="s">
        <v>59</v>
      </c>
      <c r="U30" s="78"/>
      <c r="V30" s="78"/>
      <c r="W30" s="78"/>
      <c r="X30" s="78" t="s">
        <v>60</v>
      </c>
      <c r="Y30" s="78"/>
      <c r="Z30" s="78"/>
      <c r="AA30" s="78"/>
      <c r="AB30" s="79" t="s">
        <v>61</v>
      </c>
      <c r="AC30" s="79"/>
      <c r="AD30" s="79"/>
      <c r="AE30" s="79"/>
      <c r="AF30" s="77" t="s">
        <v>53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50"/>
      <c r="O31" s="50" t="s">
        <v>17</v>
      </c>
      <c r="P31" s="50" t="s">
        <v>18</v>
      </c>
      <c r="Q31" s="50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50"/>
      <c r="AC31" s="50" t="s">
        <v>17</v>
      </c>
      <c r="AD31" s="50" t="s">
        <v>18</v>
      </c>
      <c r="AE31" s="5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0.97908799999999996</v>
      </c>
      <c r="F32" s="30" t="s">
        <v>20</v>
      </c>
      <c r="G32" s="40">
        <v>0</v>
      </c>
      <c r="H32" s="40">
        <v>6.1999999999999998E-3</v>
      </c>
      <c r="I32" s="40">
        <v>0.89135699999999995</v>
      </c>
      <c r="J32" s="30" t="s">
        <v>20</v>
      </c>
      <c r="K32" s="40">
        <v>0</v>
      </c>
      <c r="L32" s="40">
        <v>6.1999999999999998E-3</v>
      </c>
      <c r="M32" s="40">
        <v>0.98954799999999998</v>
      </c>
      <c r="N32" s="50" t="s">
        <v>20</v>
      </c>
      <c r="O32" s="61">
        <v>0</v>
      </c>
      <c r="P32" s="61">
        <v>6.1999999999999998E-3</v>
      </c>
      <c r="Q32" s="50">
        <v>1.0100469999999999</v>
      </c>
      <c r="S32" s="67"/>
      <c r="T32" s="30" t="s">
        <v>20</v>
      </c>
      <c r="U32" s="40">
        <v>0</v>
      </c>
      <c r="V32" s="40">
        <v>6.1999999999999998E-3</v>
      </c>
      <c r="W32" s="40">
        <v>0.967449</v>
      </c>
      <c r="X32" s="30" t="s">
        <v>20</v>
      </c>
      <c r="Y32" s="40">
        <v>0</v>
      </c>
      <c r="Z32" s="40">
        <v>6.1999999999999998E-3</v>
      </c>
      <c r="AA32" s="40">
        <v>0.89991900000000002</v>
      </c>
      <c r="AB32" s="50" t="s">
        <v>20</v>
      </c>
      <c r="AC32" s="61">
        <v>0</v>
      </c>
      <c r="AD32" s="61">
        <v>6.1999999999999998E-3</v>
      </c>
      <c r="AE32" s="61">
        <v>0.97866799999999998</v>
      </c>
      <c r="AF32" s="27" t="s">
        <v>20</v>
      </c>
      <c r="AG32" s="27">
        <v>0</v>
      </c>
      <c r="AH32" s="27">
        <v>6.1999999999999998E-3</v>
      </c>
      <c r="AI32" s="27">
        <v>1.032621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1.0196620000000001</v>
      </c>
      <c r="F33" s="30" t="s">
        <v>21</v>
      </c>
      <c r="G33" s="40">
        <v>0</v>
      </c>
      <c r="H33" s="40">
        <v>6.6879999999999999E-4</v>
      </c>
      <c r="I33" s="40">
        <v>1.0393730000000001</v>
      </c>
      <c r="J33" s="30" t="s">
        <v>21</v>
      </c>
      <c r="K33" s="40">
        <v>0</v>
      </c>
      <c r="L33" s="40">
        <v>6.6879999999999999E-4</v>
      </c>
      <c r="M33" s="40">
        <v>0.98929199999999995</v>
      </c>
      <c r="N33" s="50" t="s">
        <v>21</v>
      </c>
      <c r="O33" s="61">
        <v>0</v>
      </c>
      <c r="P33" s="61">
        <v>6.6879999999999999E-4</v>
      </c>
      <c r="Q33" s="50">
        <v>1.025644</v>
      </c>
      <c r="S33" s="67"/>
      <c r="T33" s="30" t="s">
        <v>21</v>
      </c>
      <c r="U33" s="40">
        <v>0</v>
      </c>
      <c r="V33" s="40">
        <v>1.5E-3</v>
      </c>
      <c r="W33" s="40">
        <v>1.0042169999999999</v>
      </c>
      <c r="X33" s="30" t="s">
        <v>21</v>
      </c>
      <c r="Y33" s="40">
        <v>0</v>
      </c>
      <c r="Z33" s="40">
        <v>1.5E-3</v>
      </c>
      <c r="AA33" s="40">
        <v>1.0031410000000001</v>
      </c>
      <c r="AB33" s="50" t="s">
        <v>21</v>
      </c>
      <c r="AC33" s="61">
        <v>0</v>
      </c>
      <c r="AD33" s="61">
        <v>1.5E-3</v>
      </c>
      <c r="AE33" s="61">
        <v>1.111194</v>
      </c>
      <c r="AF33" s="27" t="s">
        <v>21</v>
      </c>
      <c r="AG33" s="27">
        <v>0</v>
      </c>
      <c r="AH33" s="27">
        <v>1.5E-3</v>
      </c>
      <c r="AI33" s="27">
        <v>1.0848310000000001</v>
      </c>
    </row>
    <row r="34" spans="1:35" x14ac:dyDescent="0.25">
      <c r="A34" s="67"/>
      <c r="B34" s="30" t="s">
        <v>22</v>
      </c>
      <c r="C34" s="40">
        <v>0</v>
      </c>
      <c r="D34" s="40">
        <v>1.6860000000000001E-4</v>
      </c>
      <c r="E34" s="40">
        <v>1.0879890000000001</v>
      </c>
      <c r="F34" s="30" t="s">
        <v>22</v>
      </c>
      <c r="G34" s="40">
        <v>0</v>
      </c>
      <c r="H34" s="40">
        <v>1.6860000000000001E-4</v>
      </c>
      <c r="I34" s="40">
        <v>1.0294239999999999</v>
      </c>
      <c r="J34" s="30" t="s">
        <v>22</v>
      </c>
      <c r="K34" s="40">
        <v>0</v>
      </c>
      <c r="L34" s="40">
        <v>1.6860000000000001E-4</v>
      </c>
      <c r="M34" s="40">
        <v>1.0311539999999999</v>
      </c>
      <c r="N34" s="50" t="s">
        <v>22</v>
      </c>
      <c r="O34" s="61">
        <v>0</v>
      </c>
      <c r="P34" s="61">
        <v>1.6860000000000001E-4</v>
      </c>
      <c r="Q34" s="50">
        <v>1.080317</v>
      </c>
      <c r="S34" s="67"/>
      <c r="T34" s="30" t="s">
        <v>22</v>
      </c>
      <c r="U34" s="40">
        <v>0</v>
      </c>
      <c r="V34" s="40">
        <v>6.2600000000000004E-4</v>
      </c>
      <c r="W34" s="40">
        <v>1.1081289999999999</v>
      </c>
      <c r="X34" s="30" t="s">
        <v>22</v>
      </c>
      <c r="Y34" s="40">
        <v>0</v>
      </c>
      <c r="Z34" s="40">
        <v>6.2600000000000004E-4</v>
      </c>
      <c r="AA34" s="40">
        <v>1.0158240000000001</v>
      </c>
      <c r="AB34" s="50" t="s">
        <v>22</v>
      </c>
      <c r="AC34" s="61">
        <v>0</v>
      </c>
      <c r="AD34" s="61">
        <v>6.2600000000000004E-4</v>
      </c>
      <c r="AE34" s="61">
        <v>1.0376939999999999</v>
      </c>
      <c r="AF34" s="27" t="s">
        <v>22</v>
      </c>
      <c r="AG34" s="27">
        <v>0</v>
      </c>
      <c r="AH34" s="27">
        <v>6.7460000000000003E-4</v>
      </c>
      <c r="AI34" s="27">
        <v>1.0715479999999999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50"/>
      <c r="O35" s="50"/>
      <c r="P35" s="50"/>
      <c r="Q35" s="50"/>
      <c r="T35" s="30"/>
      <c r="U35" s="30"/>
      <c r="V35" s="30"/>
      <c r="W35" s="30"/>
      <c r="X35" s="30"/>
      <c r="Y35" s="30"/>
      <c r="Z35" s="30"/>
      <c r="AA35" s="30"/>
      <c r="AB35" s="50"/>
      <c r="AC35" s="50"/>
      <c r="AD35" s="50"/>
      <c r="AE35" s="50"/>
      <c r="AF35" s="27"/>
      <c r="AG35" s="27"/>
      <c r="AH35" s="27"/>
      <c r="AI35" s="27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50"/>
      <c r="O36" s="50"/>
      <c r="P36" s="50"/>
      <c r="Q36" s="5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8" t="s">
        <v>59</v>
      </c>
      <c r="C37" s="78"/>
      <c r="D37" s="78"/>
      <c r="E37" s="78"/>
      <c r="F37" s="78" t="s">
        <v>60</v>
      </c>
      <c r="G37" s="78"/>
      <c r="H37" s="78"/>
      <c r="I37" s="78"/>
      <c r="J37" s="78" t="s">
        <v>61</v>
      </c>
      <c r="K37" s="78"/>
      <c r="L37" s="78"/>
      <c r="M37" s="78"/>
      <c r="N37" s="79" t="s">
        <v>53</v>
      </c>
      <c r="O37" s="79"/>
      <c r="P37" s="79"/>
      <c r="Q37" s="79"/>
      <c r="S37" s="68" t="s">
        <v>23</v>
      </c>
      <c r="T37" s="78" t="s">
        <v>59</v>
      </c>
      <c r="U37" s="78"/>
      <c r="V37" s="78"/>
      <c r="W37" s="78"/>
      <c r="X37" s="78" t="s">
        <v>60</v>
      </c>
      <c r="Y37" s="78"/>
      <c r="Z37" s="78"/>
      <c r="AA37" s="78"/>
      <c r="AB37" s="78" t="s">
        <v>61</v>
      </c>
      <c r="AC37" s="78"/>
      <c r="AD37" s="78"/>
      <c r="AE37" s="78"/>
      <c r="AF37" s="77" t="s">
        <v>53</v>
      </c>
      <c r="AG37" s="77"/>
      <c r="AH37" s="77"/>
      <c r="AI37" s="77"/>
    </row>
    <row r="38" spans="1:35" x14ac:dyDescent="0.25">
      <c r="A38" s="68"/>
      <c r="B38" s="30"/>
      <c r="C38" s="30" t="s">
        <v>17</v>
      </c>
      <c r="D38" s="30" t="s">
        <v>18</v>
      </c>
      <c r="E38" s="30" t="s">
        <v>19</v>
      </c>
      <c r="F38" s="30"/>
      <c r="G38" s="30" t="s">
        <v>17</v>
      </c>
      <c r="H38" s="30" t="s">
        <v>18</v>
      </c>
      <c r="I38" s="30" t="s">
        <v>19</v>
      </c>
      <c r="J38" s="30"/>
      <c r="K38" s="30" t="s">
        <v>17</v>
      </c>
      <c r="L38" s="30" t="s">
        <v>18</v>
      </c>
      <c r="M38" s="30" t="s">
        <v>19</v>
      </c>
      <c r="N38" s="50"/>
      <c r="O38" s="50" t="s">
        <v>17</v>
      </c>
      <c r="P38" s="50" t="s">
        <v>18</v>
      </c>
      <c r="Q38" s="50" t="s">
        <v>19</v>
      </c>
      <c r="S38" s="68"/>
      <c r="T38" s="30"/>
      <c r="U38" s="30" t="s">
        <v>17</v>
      </c>
      <c r="V38" s="30" t="s">
        <v>18</v>
      </c>
      <c r="W38" s="30" t="s">
        <v>19</v>
      </c>
      <c r="X38" s="30"/>
      <c r="Y38" s="30" t="s">
        <v>17</v>
      </c>
      <c r="Z38" s="30" t="s">
        <v>18</v>
      </c>
      <c r="AA38" s="30" t="s">
        <v>19</v>
      </c>
      <c r="AB38" s="30"/>
      <c r="AC38" s="30" t="s">
        <v>17</v>
      </c>
      <c r="AD38" s="30" t="s">
        <v>18</v>
      </c>
      <c r="AE38" s="30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s="30" t="s">
        <v>20</v>
      </c>
      <c r="C39" s="40">
        <v>0</v>
      </c>
      <c r="D39" s="40">
        <v>6.1999999999999998E-3</v>
      </c>
      <c r="E39" s="40">
        <v>0.93913400000000002</v>
      </c>
      <c r="F39" s="30" t="s">
        <v>20</v>
      </c>
      <c r="G39" s="40">
        <v>0</v>
      </c>
      <c r="H39" s="40">
        <v>6.1999999999999998E-3</v>
      </c>
      <c r="I39" s="40">
        <v>0.850074</v>
      </c>
      <c r="J39" s="30" t="s">
        <v>20</v>
      </c>
      <c r="K39" s="40">
        <v>0</v>
      </c>
      <c r="L39" s="40">
        <v>6.1999999999999998E-3</v>
      </c>
      <c r="M39" s="40">
        <v>0.84709800000000002</v>
      </c>
      <c r="N39" s="50" t="s">
        <v>20</v>
      </c>
      <c r="O39" s="61">
        <v>0</v>
      </c>
      <c r="P39" s="61">
        <v>6.1999999999999998E-3</v>
      </c>
      <c r="Q39" s="50">
        <v>0.93823100000000004</v>
      </c>
      <c r="S39" s="68"/>
      <c r="T39" s="30" t="s">
        <v>20</v>
      </c>
      <c r="U39" s="40">
        <v>0</v>
      </c>
      <c r="V39" s="40">
        <v>6.1999999999999998E-3</v>
      </c>
      <c r="W39" s="40">
        <v>0.97131800000000001</v>
      </c>
      <c r="X39" s="30" t="s">
        <v>20</v>
      </c>
      <c r="Y39" s="40">
        <v>0</v>
      </c>
      <c r="Z39" s="40">
        <v>6.1999999999999998E-3</v>
      </c>
      <c r="AA39" s="40">
        <v>0.84809800000000002</v>
      </c>
      <c r="AB39" s="30" t="s">
        <v>20</v>
      </c>
      <c r="AC39" s="40">
        <v>0</v>
      </c>
      <c r="AD39" s="40">
        <v>6.1999999999999998E-3</v>
      </c>
      <c r="AE39" s="40">
        <v>0.94886199999999998</v>
      </c>
      <c r="AF39" s="27" t="s">
        <v>20</v>
      </c>
      <c r="AG39" s="27">
        <v>0</v>
      </c>
      <c r="AH39" s="27">
        <v>6.1999999999999998E-3</v>
      </c>
      <c r="AI39" s="27">
        <v>0.96230599999999999</v>
      </c>
    </row>
    <row r="40" spans="1:35" x14ac:dyDescent="0.25">
      <c r="A40" s="68"/>
      <c r="B40" s="30" t="s">
        <v>21</v>
      </c>
      <c r="C40" s="40">
        <v>0</v>
      </c>
      <c r="D40" s="40">
        <v>6.6879999999999999E-4</v>
      </c>
      <c r="E40" s="40">
        <v>0.97266799999999998</v>
      </c>
      <c r="F40" s="30" t="s">
        <v>21</v>
      </c>
      <c r="G40" s="40">
        <v>0</v>
      </c>
      <c r="H40" s="40">
        <v>6.6879999999999999E-4</v>
      </c>
      <c r="I40" s="40">
        <v>0.99191099999999999</v>
      </c>
      <c r="J40" s="30" t="s">
        <v>21</v>
      </c>
      <c r="K40" s="40">
        <v>0</v>
      </c>
      <c r="L40" s="40">
        <v>6.6879999999999999E-4</v>
      </c>
      <c r="M40" s="40">
        <v>0.997089</v>
      </c>
      <c r="N40" s="50" t="s">
        <v>21</v>
      </c>
      <c r="O40" s="61">
        <v>0</v>
      </c>
      <c r="P40" s="61">
        <v>6.6879999999999999E-4</v>
      </c>
      <c r="Q40" s="50">
        <v>0.98690100000000003</v>
      </c>
      <c r="S40" s="68"/>
      <c r="T40" s="30" t="s">
        <v>21</v>
      </c>
      <c r="U40" s="40">
        <v>0</v>
      </c>
      <c r="V40" s="40">
        <v>1.5E-3</v>
      </c>
      <c r="W40" s="40">
        <v>0.99907699999999999</v>
      </c>
      <c r="X40" s="30" t="s">
        <v>21</v>
      </c>
      <c r="Y40" s="40">
        <v>0</v>
      </c>
      <c r="Z40" s="40">
        <v>1.5E-3</v>
      </c>
      <c r="AA40" s="40">
        <v>0.99457799999999996</v>
      </c>
      <c r="AB40" s="30" t="s">
        <v>21</v>
      </c>
      <c r="AC40" s="40">
        <v>0</v>
      </c>
      <c r="AD40" s="40">
        <v>1.5E-3</v>
      </c>
      <c r="AE40" s="40">
        <v>0.94886199999999998</v>
      </c>
      <c r="AF40" s="27" t="s">
        <v>21</v>
      </c>
      <c r="AG40" s="27">
        <v>0</v>
      </c>
      <c r="AH40" s="27">
        <v>1.5E-3</v>
      </c>
      <c r="AI40" s="27">
        <v>1.0135860000000001</v>
      </c>
    </row>
    <row r="41" spans="1:35" x14ac:dyDescent="0.25">
      <c r="A41" s="68"/>
      <c r="B41" s="30" t="s">
        <v>22</v>
      </c>
      <c r="C41" s="40">
        <v>0</v>
      </c>
      <c r="D41" s="40">
        <v>1.6860000000000001E-4</v>
      </c>
      <c r="E41" s="40">
        <v>1.024672</v>
      </c>
      <c r="F41" s="30" t="s">
        <v>22</v>
      </c>
      <c r="G41" s="40">
        <v>0</v>
      </c>
      <c r="H41" s="40">
        <v>1.6860000000000001E-4</v>
      </c>
      <c r="I41" s="40">
        <v>1.067072</v>
      </c>
      <c r="J41" s="30" t="s">
        <v>22</v>
      </c>
      <c r="K41" s="40">
        <v>0</v>
      </c>
      <c r="L41" s="40">
        <v>1.6860000000000001E-4</v>
      </c>
      <c r="M41" s="40">
        <v>1.0217909999999999</v>
      </c>
      <c r="N41" s="50" t="s">
        <v>22</v>
      </c>
      <c r="O41" s="61">
        <v>0</v>
      </c>
      <c r="P41" s="61">
        <v>1.6860000000000001E-4</v>
      </c>
      <c r="Q41" s="50">
        <v>1.0268139999999999</v>
      </c>
      <c r="S41" s="68"/>
      <c r="T41" s="30" t="s">
        <v>22</v>
      </c>
      <c r="U41" s="40">
        <v>0</v>
      </c>
      <c r="V41" s="40">
        <v>6.2600000000000004E-4</v>
      </c>
      <c r="W41" s="40">
        <v>1.013126</v>
      </c>
      <c r="X41" s="30" t="s">
        <v>22</v>
      </c>
      <c r="Y41" s="40">
        <v>0</v>
      </c>
      <c r="Z41" s="40">
        <v>6.2600000000000004E-4</v>
      </c>
      <c r="AA41" s="40">
        <v>1.027347</v>
      </c>
      <c r="AB41" s="30" t="s">
        <v>22</v>
      </c>
      <c r="AC41" s="40">
        <v>0</v>
      </c>
      <c r="AD41" s="40">
        <v>6.2600000000000004E-4</v>
      </c>
      <c r="AE41" s="40">
        <v>1.0228729999999999</v>
      </c>
      <c r="AF41" s="27" t="s">
        <v>22</v>
      </c>
      <c r="AG41" s="27">
        <v>0</v>
      </c>
      <c r="AH41" s="27">
        <v>6.7460000000000003E-4</v>
      </c>
      <c r="AI41" s="27">
        <v>1.0828180000000001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50"/>
      <c r="O42" s="50"/>
      <c r="P42" s="50"/>
      <c r="Q42" s="5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27"/>
      <c r="AG42" s="27"/>
      <c r="AH42" s="27"/>
      <c r="AI42" s="27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50"/>
      <c r="O43" s="50"/>
      <c r="P43" s="50"/>
      <c r="Q43" s="5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59</v>
      </c>
      <c r="C44" s="78"/>
      <c r="D44" s="78"/>
      <c r="E44" s="78"/>
      <c r="F44" s="78" t="s">
        <v>60</v>
      </c>
      <c r="G44" s="78"/>
      <c r="H44" s="78"/>
      <c r="I44" s="78"/>
      <c r="J44" s="78" t="s">
        <v>61</v>
      </c>
      <c r="K44" s="78"/>
      <c r="L44" s="78"/>
      <c r="M44" s="78"/>
      <c r="N44" s="79" t="s">
        <v>53</v>
      </c>
      <c r="O44" s="79"/>
      <c r="P44" s="79"/>
      <c r="Q44" s="79"/>
      <c r="S44" s="69" t="s">
        <v>24</v>
      </c>
      <c r="T44" s="78" t="s">
        <v>59</v>
      </c>
      <c r="U44" s="78"/>
      <c r="V44" s="78"/>
      <c r="W44" s="78"/>
      <c r="X44" s="78" t="s">
        <v>60</v>
      </c>
      <c r="Y44" s="78"/>
      <c r="Z44" s="78"/>
      <c r="AA44" s="78"/>
      <c r="AB44" s="78" t="s">
        <v>61</v>
      </c>
      <c r="AC44" s="78"/>
      <c r="AD44" s="78"/>
      <c r="AE44" s="78"/>
      <c r="AF44" s="77" t="s">
        <v>53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9" t="s">
        <v>25</v>
      </c>
      <c r="O45" s="79"/>
      <c r="P45" s="79"/>
      <c r="Q45" s="50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4.0999999999999997E-6</v>
      </c>
      <c r="C46" s="31"/>
      <c r="D46" s="31"/>
      <c r="E46" s="40">
        <v>2.3681030000000001</v>
      </c>
      <c r="F46" s="32">
        <v>6.4999999999999996E-6</v>
      </c>
      <c r="G46" s="31"/>
      <c r="H46" s="31"/>
      <c r="I46" s="40">
        <v>2.1271089999999999</v>
      </c>
      <c r="J46" s="32">
        <v>7.4000000000000003E-6</v>
      </c>
      <c r="K46" s="31"/>
      <c r="L46" s="31"/>
      <c r="M46" s="40">
        <v>2.1394579999999999</v>
      </c>
      <c r="N46" s="54">
        <v>9.0999999999999993E-6</v>
      </c>
      <c r="O46" s="53"/>
      <c r="P46" s="53"/>
      <c r="Q46" s="50">
        <v>2.2401620000000002</v>
      </c>
      <c r="S46" s="69"/>
      <c r="T46" s="32">
        <v>1.044E-4</v>
      </c>
      <c r="U46" s="31"/>
      <c r="V46" s="31"/>
      <c r="W46" s="40">
        <v>2.1085289999999999</v>
      </c>
      <c r="X46" s="32">
        <v>1.066E-4</v>
      </c>
      <c r="Y46" s="31"/>
      <c r="Z46" s="31"/>
      <c r="AA46" s="40">
        <v>2.1458179999999998</v>
      </c>
      <c r="AB46" s="32">
        <v>1.36E-4</v>
      </c>
      <c r="AC46" s="31"/>
      <c r="AD46" s="31"/>
      <c r="AE46" s="40">
        <v>2.0932550000000001</v>
      </c>
      <c r="AF46" s="29">
        <v>1.6019999999999999E-4</v>
      </c>
      <c r="AG46" s="28"/>
      <c r="AH46" s="28"/>
      <c r="AI46" s="27">
        <v>2.5600890000000001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4"/>
      <c r="O47" s="34"/>
      <c r="P47" s="34"/>
      <c r="Q47" s="34"/>
      <c r="AF47" s="35"/>
      <c r="AG47" s="35"/>
      <c r="AH47" s="35"/>
      <c r="AI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4"/>
      <c r="O48" s="34"/>
      <c r="P48" s="34"/>
      <c r="Q48" s="34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9" t="s">
        <v>11</v>
      </c>
      <c r="O49" s="79"/>
      <c r="P49" s="79"/>
      <c r="Q49" s="79"/>
    </row>
    <row r="50" spans="1:17" x14ac:dyDescent="0.25">
      <c r="A50" s="67" t="s">
        <v>12</v>
      </c>
      <c r="B50" s="78" t="s">
        <v>59</v>
      </c>
      <c r="C50" s="78"/>
      <c r="D50" s="78"/>
      <c r="E50" s="78"/>
      <c r="F50" s="78" t="s">
        <v>60</v>
      </c>
      <c r="G50" s="78"/>
      <c r="H50" s="78"/>
      <c r="I50" s="78"/>
      <c r="J50" s="78" t="s">
        <v>61</v>
      </c>
      <c r="K50" s="78"/>
      <c r="L50" s="78"/>
      <c r="M50" s="78"/>
      <c r="N50" s="79" t="s">
        <v>53</v>
      </c>
      <c r="O50" s="79"/>
      <c r="P50" s="79"/>
      <c r="Q50" s="79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50"/>
      <c r="O51" s="50" t="s">
        <v>17</v>
      </c>
      <c r="P51" s="50" t="s">
        <v>18</v>
      </c>
      <c r="Q51" s="50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0.99277300000000002</v>
      </c>
      <c r="F52" s="30" t="s">
        <v>20</v>
      </c>
      <c r="G52" s="40">
        <v>0</v>
      </c>
      <c r="H52" s="40">
        <v>6.1999999999999998E-3</v>
      </c>
      <c r="I52" s="40">
        <v>0.96320099999999997</v>
      </c>
      <c r="J52" s="30" t="s">
        <v>20</v>
      </c>
      <c r="K52" s="40">
        <v>0</v>
      </c>
      <c r="L52" s="40">
        <v>6.1999999999999998E-3</v>
      </c>
      <c r="M52" s="40">
        <v>0.89011499999999999</v>
      </c>
      <c r="N52" s="50" t="s">
        <v>20</v>
      </c>
      <c r="O52" s="61">
        <v>0</v>
      </c>
      <c r="P52" s="61">
        <v>6.1999999999999998E-3</v>
      </c>
      <c r="Q52" s="50">
        <v>1.005625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1.0313870000000001</v>
      </c>
      <c r="F53" s="30" t="s">
        <v>21</v>
      </c>
      <c r="G53" s="40">
        <v>0</v>
      </c>
      <c r="H53" s="40">
        <v>3.3E-3</v>
      </c>
      <c r="I53" s="40">
        <v>0.96320099999999997</v>
      </c>
      <c r="J53" s="30" t="s">
        <v>21</v>
      </c>
      <c r="K53" s="40">
        <v>0</v>
      </c>
      <c r="L53" s="40">
        <v>3.3E-3</v>
      </c>
      <c r="M53" s="40">
        <v>1.0060560000000001</v>
      </c>
      <c r="N53" s="50" t="s">
        <v>21</v>
      </c>
      <c r="O53" s="61">
        <v>0</v>
      </c>
      <c r="P53" s="61">
        <v>3.3E-3</v>
      </c>
      <c r="Q53" s="50">
        <v>1.0181549999999999</v>
      </c>
    </row>
    <row r="54" spans="1:17" x14ac:dyDescent="0.25">
      <c r="A54" s="67"/>
      <c r="B54" s="30" t="s">
        <v>22</v>
      </c>
      <c r="C54" s="40">
        <v>0</v>
      </c>
      <c r="D54" s="40">
        <v>2.2000000000000001E-3</v>
      </c>
      <c r="E54" s="40">
        <v>1.025571</v>
      </c>
      <c r="F54" s="30" t="s">
        <v>22</v>
      </c>
      <c r="G54" s="40">
        <v>0</v>
      </c>
      <c r="H54" s="40">
        <v>2.3999999999999998E-3</v>
      </c>
      <c r="I54" s="40">
        <v>1.037946</v>
      </c>
      <c r="J54" s="30" t="s">
        <v>22</v>
      </c>
      <c r="K54" s="40">
        <v>0</v>
      </c>
      <c r="L54" s="40">
        <v>2.3999999999999998E-3</v>
      </c>
      <c r="M54" s="40">
        <v>1.0190630000000001</v>
      </c>
      <c r="N54" s="50" t="s">
        <v>22</v>
      </c>
      <c r="O54" s="61">
        <v>0</v>
      </c>
      <c r="P54" s="61">
        <v>2.3999999999999998E-3</v>
      </c>
      <c r="Q54" s="50">
        <v>1.094873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50"/>
      <c r="O55" s="50"/>
      <c r="P55" s="50"/>
      <c r="Q55" s="50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50"/>
      <c r="O56" s="50"/>
      <c r="P56" s="50"/>
      <c r="Q56" s="50"/>
    </row>
    <row r="57" spans="1:17" x14ac:dyDescent="0.25">
      <c r="A57" s="68" t="s">
        <v>23</v>
      </c>
      <c r="B57" s="78" t="s">
        <v>59</v>
      </c>
      <c r="C57" s="78"/>
      <c r="D57" s="78"/>
      <c r="E57" s="78"/>
      <c r="F57" s="78" t="s">
        <v>60</v>
      </c>
      <c r="G57" s="78"/>
      <c r="H57" s="78"/>
      <c r="I57" s="78"/>
      <c r="J57" s="78" t="s">
        <v>61</v>
      </c>
      <c r="K57" s="78"/>
      <c r="L57" s="78"/>
      <c r="M57" s="78"/>
      <c r="N57" s="79" t="s">
        <v>53</v>
      </c>
      <c r="O57" s="79"/>
      <c r="P57" s="79"/>
      <c r="Q57" s="79"/>
    </row>
    <row r="58" spans="1:17" x14ac:dyDescent="0.25">
      <c r="A58" s="68"/>
      <c r="B58" s="30"/>
      <c r="C58" s="30" t="s">
        <v>17</v>
      </c>
      <c r="D58" s="30" t="s">
        <v>18</v>
      </c>
      <c r="E58" s="30" t="s">
        <v>19</v>
      </c>
      <c r="F58" s="30"/>
      <c r="G58" s="30" t="s">
        <v>17</v>
      </c>
      <c r="H58" s="30" t="s">
        <v>18</v>
      </c>
      <c r="I58" s="30" t="s">
        <v>19</v>
      </c>
      <c r="J58" s="30"/>
      <c r="K58" s="30" t="s">
        <v>17</v>
      </c>
      <c r="L58" s="30" t="s">
        <v>18</v>
      </c>
      <c r="M58" s="30" t="s">
        <v>19</v>
      </c>
      <c r="N58" s="50"/>
      <c r="O58" s="50" t="s">
        <v>17</v>
      </c>
      <c r="P58" s="50" t="s">
        <v>18</v>
      </c>
      <c r="Q58" s="50" t="s">
        <v>19</v>
      </c>
    </row>
    <row r="59" spans="1:17" x14ac:dyDescent="0.25">
      <c r="A59" s="68"/>
      <c r="B59" s="30" t="s">
        <v>20</v>
      </c>
      <c r="C59" s="40">
        <v>0</v>
      </c>
      <c r="D59" s="40">
        <v>6.1999999999999998E-3</v>
      </c>
      <c r="E59" s="40">
        <v>0.94830199999999998</v>
      </c>
      <c r="F59" s="30" t="s">
        <v>20</v>
      </c>
      <c r="G59" s="40">
        <v>0</v>
      </c>
      <c r="H59" s="40">
        <v>6.1999999999999998E-3</v>
      </c>
      <c r="I59" s="40">
        <v>0.84944299999999995</v>
      </c>
      <c r="J59" s="30" t="s">
        <v>20</v>
      </c>
      <c r="K59" s="40">
        <v>0</v>
      </c>
      <c r="L59" s="40">
        <v>6.1999999999999998E-3</v>
      </c>
      <c r="M59" s="40">
        <v>0.85384499999999997</v>
      </c>
      <c r="N59" s="50" t="s">
        <v>20</v>
      </c>
      <c r="O59" s="61">
        <v>0</v>
      </c>
      <c r="P59" s="61">
        <v>6.1999999999999998E-3</v>
      </c>
      <c r="Q59" s="50">
        <v>0.92178099999999996</v>
      </c>
    </row>
    <row r="60" spans="1:17" x14ac:dyDescent="0.25">
      <c r="A60" s="68"/>
      <c r="B60" s="30" t="s">
        <v>21</v>
      </c>
      <c r="C60" s="40">
        <v>0</v>
      </c>
      <c r="D60" s="40">
        <v>3.3E-3</v>
      </c>
      <c r="E60" s="40">
        <v>0.97606700000000002</v>
      </c>
      <c r="F60" s="30" t="s">
        <v>21</v>
      </c>
      <c r="G60" s="40">
        <v>0</v>
      </c>
      <c r="H60" s="40">
        <v>3.3E-3</v>
      </c>
      <c r="I60" s="40">
        <v>1.003614</v>
      </c>
      <c r="J60" s="30" t="s">
        <v>21</v>
      </c>
      <c r="K60" s="40">
        <v>0</v>
      </c>
      <c r="L60" s="40">
        <v>3.2000000000000002E-3</v>
      </c>
      <c r="M60" s="40">
        <v>0.95921400000000001</v>
      </c>
      <c r="N60" s="50" t="s">
        <v>21</v>
      </c>
      <c r="O60" s="61">
        <v>0</v>
      </c>
      <c r="P60" s="61">
        <v>3.2000000000000002E-3</v>
      </c>
      <c r="Q60" s="50">
        <v>1.0426470000000001</v>
      </c>
    </row>
    <row r="61" spans="1:17" x14ac:dyDescent="0.25">
      <c r="A61" s="68"/>
      <c r="B61" s="30" t="s">
        <v>22</v>
      </c>
      <c r="C61" s="40">
        <v>0</v>
      </c>
      <c r="D61" s="40">
        <v>2.2000000000000001E-3</v>
      </c>
      <c r="E61" s="40">
        <v>1.0336920000000001</v>
      </c>
      <c r="F61" s="30" t="s">
        <v>22</v>
      </c>
      <c r="G61" s="40">
        <v>0</v>
      </c>
      <c r="H61" s="40">
        <v>2.3E-3</v>
      </c>
      <c r="I61" s="40">
        <v>1.0085329999999999</v>
      </c>
      <c r="J61" s="30" t="s">
        <v>22</v>
      </c>
      <c r="K61" s="40">
        <v>0</v>
      </c>
      <c r="L61" s="40">
        <v>2.3E-3</v>
      </c>
      <c r="M61" s="40">
        <v>1.0464720000000001</v>
      </c>
      <c r="N61" s="50" t="s">
        <v>22</v>
      </c>
      <c r="O61" s="61">
        <v>0</v>
      </c>
      <c r="P61" s="61">
        <v>2.3E-3</v>
      </c>
      <c r="Q61" s="50">
        <v>1.0638650000000001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50"/>
      <c r="O62" s="50"/>
      <c r="P62" s="50"/>
      <c r="Q62" s="50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50"/>
      <c r="O63" s="50"/>
      <c r="P63" s="50"/>
      <c r="Q63" s="50"/>
    </row>
    <row r="64" spans="1:17" x14ac:dyDescent="0.25">
      <c r="A64" s="69" t="s">
        <v>24</v>
      </c>
      <c r="B64" s="78" t="s">
        <v>59</v>
      </c>
      <c r="C64" s="78"/>
      <c r="D64" s="78"/>
      <c r="E64" s="78"/>
      <c r="F64" s="78" t="s">
        <v>60</v>
      </c>
      <c r="G64" s="78"/>
      <c r="H64" s="78"/>
      <c r="I64" s="78"/>
      <c r="J64" s="78" t="s">
        <v>61</v>
      </c>
      <c r="K64" s="78"/>
      <c r="L64" s="78"/>
      <c r="M64" s="78"/>
      <c r="N64" s="79" t="s">
        <v>53</v>
      </c>
      <c r="O64" s="79"/>
      <c r="P64" s="79"/>
      <c r="Q64" s="79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9" t="s">
        <v>25</v>
      </c>
      <c r="O65" s="79"/>
      <c r="P65" s="79"/>
      <c r="Q65" s="50" t="s">
        <v>19</v>
      </c>
    </row>
    <row r="66" spans="1:27" x14ac:dyDescent="0.25">
      <c r="A66" s="69"/>
      <c r="B66" s="32">
        <v>1.1000000000000001E-3</v>
      </c>
      <c r="C66" s="31"/>
      <c r="D66" s="31"/>
      <c r="E66" s="40">
        <v>2.0889690000000001</v>
      </c>
      <c r="F66" s="31"/>
      <c r="G66" s="32">
        <v>1.1000000000000001E-3</v>
      </c>
      <c r="H66" s="31"/>
      <c r="I66" s="40">
        <v>2.1707489999999998</v>
      </c>
      <c r="J66" s="32">
        <v>1.1999999999999999E-3</v>
      </c>
      <c r="K66" s="31"/>
      <c r="L66" s="31"/>
      <c r="M66" s="40">
        <v>2.1496879999999998</v>
      </c>
      <c r="N66" s="54">
        <v>1.4E-3</v>
      </c>
      <c r="O66" s="53"/>
      <c r="P66" s="53"/>
      <c r="Q66" s="50">
        <v>2.3112400000000002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1.8184</v>
      </c>
      <c r="I73">
        <f t="shared" ref="I73:I75" si="3">0.05*G18+(1-0.05)*C18</f>
        <v>0</v>
      </c>
      <c r="J73">
        <f t="shared" ref="J73:J75" si="4">0.05*H18+(1-0.05)*D18</f>
        <v>6.1999999999999998E-3</v>
      </c>
      <c r="K73">
        <f t="shared" ref="K73:K75" si="5">I18+E18</f>
        <v>1.89015</v>
      </c>
      <c r="L73">
        <f>0.05*F25+(1-0.05)*B25</f>
        <v>0</v>
      </c>
      <c r="M73">
        <f>I25+E25</f>
        <v>4.500813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0</v>
      </c>
      <c r="V73">
        <f t="shared" ref="V73:V75" si="9">0.1*H18+(1-0.1)*D18</f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2.0137860000000001</v>
      </c>
      <c r="I74">
        <f t="shared" si="3"/>
        <v>0</v>
      </c>
      <c r="J74">
        <f t="shared" si="4"/>
        <v>8.038E-5</v>
      </c>
      <c r="K74">
        <f t="shared" si="5"/>
        <v>1.957476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0</v>
      </c>
      <c r="V74">
        <f t="shared" si="9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2.05322</v>
      </c>
      <c r="I75">
        <f t="shared" si="3"/>
        <v>0</v>
      </c>
      <c r="J75">
        <f t="shared" si="4"/>
        <v>1.832E-6</v>
      </c>
      <c r="K75">
        <f t="shared" si="5"/>
        <v>2.0000469999999999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0</v>
      </c>
      <c r="V75">
        <f t="shared" si="9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0</v>
      </c>
      <c r="J79">
        <f t="shared" ref="J79:J81" si="13">0.2*H18+(1-0.2)*D18</f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0</v>
      </c>
      <c r="V79">
        <f t="shared" ref="V79:V81" si="17">0.3*H18+(1-0.3)*D18</f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0</v>
      </c>
      <c r="J80">
        <f t="shared" si="13"/>
        <v>8.038E-5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0</v>
      </c>
      <c r="V80">
        <f t="shared" si="17"/>
        <v>8.0379999999999986E-5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0</v>
      </c>
      <c r="J81">
        <f t="shared" si="13"/>
        <v>1.832E-6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0</v>
      </c>
      <c r="V81">
        <f t="shared" si="1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2.7285569999999999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6.2000000000000006E-3</v>
      </c>
      <c r="K86">
        <f t="shared" ref="K86:K88" si="23">M18+I18+E18</f>
        <v>2.822711</v>
      </c>
      <c r="L86">
        <f>(0.05*(1-0.05)+0.05*(1-0.05))*F25+0.05*0.05*J25+(1-0.05*(1-0.05)-0.05*(1-0.05)-0.05*0.05)*B25</f>
        <v>0</v>
      </c>
      <c r="M86">
        <f>M25+I25+E25</f>
        <v>6.9111080000000005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3.0454650000000001</v>
      </c>
      <c r="I87">
        <f t="shared" si="21"/>
        <v>0</v>
      </c>
      <c r="J87">
        <f t="shared" si="22"/>
        <v>8.0380000000000013E-5</v>
      </c>
      <c r="K87">
        <f t="shared" si="23"/>
        <v>2.9269340000000001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0</v>
      </c>
      <c r="V87">
        <f t="shared" si="27"/>
        <v>8.038E-5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3.0744870000000004</v>
      </c>
      <c r="I88">
        <f t="shared" si="21"/>
        <v>0</v>
      </c>
      <c r="J88">
        <f t="shared" si="22"/>
        <v>1.8320000000000002E-6</v>
      </c>
      <c r="K88">
        <f t="shared" si="23"/>
        <v>3.0124119999999999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0</v>
      </c>
      <c r="V88">
        <f t="shared" si="27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0</v>
      </c>
      <c r="J93">
        <f t="shared" si="31"/>
        <v>8.0379999999999986E-5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0</v>
      </c>
      <c r="V93">
        <f t="shared" si="3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0</v>
      </c>
      <c r="J94">
        <f t="shared" si="31"/>
        <v>1.832E-6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0</v>
      </c>
      <c r="V94">
        <f t="shared" si="3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3.7272750000000001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6.1999999999999989E-3</v>
      </c>
      <c r="K99">
        <f t="shared" ref="K99:K101" si="41">Q18+M18+E18+I18</f>
        <v>3.7913410000000001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9.7138230000000014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4.0677309999999993</v>
      </c>
      <c r="I100">
        <f t="shared" si="39"/>
        <v>0</v>
      </c>
      <c r="J100">
        <f t="shared" si="40"/>
        <v>8.0379999999999986E-5</v>
      </c>
      <c r="K100">
        <f t="shared" si="41"/>
        <v>3.926558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0</v>
      </c>
      <c r="V100">
        <f t="shared" si="4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4.1399340000000002</v>
      </c>
      <c r="I101">
        <f t="shared" si="39"/>
        <v>0</v>
      </c>
      <c r="J101">
        <f t="shared" si="40"/>
        <v>1.8319999999999998E-6</v>
      </c>
      <c r="K101">
        <f t="shared" si="41"/>
        <v>4.0734879999999993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0</v>
      </c>
      <c r="V101">
        <f t="shared" si="4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0</v>
      </c>
      <c r="J106">
        <f t="shared" si="49"/>
        <v>8.0379999999999986E-5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0</v>
      </c>
      <c r="V106">
        <f t="shared" si="5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0</v>
      </c>
      <c r="J107">
        <f t="shared" si="49"/>
        <v>1.832E-6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0</v>
      </c>
      <c r="V107">
        <f t="shared" si="5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1.971047</v>
      </c>
      <c r="I112">
        <f t="shared" ref="I112:I114" si="57">0.05*Y18+(1-0.05)*U18</f>
        <v>0</v>
      </c>
      <c r="J112">
        <f t="shared" ref="J112:J114" si="58">0.05*Z18+(1-0.05)*V18</f>
        <v>6.1999999999999998E-3</v>
      </c>
      <c r="K112">
        <f t="shared" ref="K112:K114" si="59">AA18+W18</f>
        <v>1.802165</v>
      </c>
      <c r="L112">
        <f>0.05*X25+(1-0.05)*T25</f>
        <v>5.0000000000000001E-9</v>
      </c>
      <c r="M112">
        <f>AA25+W25</f>
        <v>4.7597179999999994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0</v>
      </c>
      <c r="V112">
        <f t="shared" ref="V112:V114" si="63">0.1*Z18+(1-0.1)*V18</f>
        <v>6.1999999999999998E-3</v>
      </c>
      <c r="X112">
        <f>0.1*X25+(1-0.1)*T25</f>
        <v>1E-8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2.0328970000000002</v>
      </c>
      <c r="I113">
        <f t="shared" si="57"/>
        <v>0</v>
      </c>
      <c r="J113">
        <f t="shared" si="58"/>
        <v>2.6219999999999998E-4</v>
      </c>
      <c r="K113">
        <f t="shared" si="59"/>
        <v>1.9654419999999999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0</v>
      </c>
      <c r="V113">
        <f t="shared" si="63"/>
        <v>2.6219999999999998E-4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2.0741639999999997</v>
      </c>
      <c r="I114">
        <f t="shared" si="57"/>
        <v>0</v>
      </c>
      <c r="J114">
        <f t="shared" si="58"/>
        <v>2.7699999999999999E-5</v>
      </c>
      <c r="K114">
        <f t="shared" si="59"/>
        <v>2.022027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0</v>
      </c>
      <c r="V114">
        <f t="shared" si="63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0</v>
      </c>
      <c r="J118">
        <f t="shared" ref="J118:J120" si="67">0.2*Z18+(1-0.2)*V18</f>
        <v>6.1999999999999998E-3</v>
      </c>
      <c r="L118">
        <f>0.2*X25+(1-0.2)*T25</f>
        <v>2E-8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0</v>
      </c>
      <c r="V118">
        <f t="shared" ref="V118:V120" si="71">0.3*Z18+(1-0.3)*V18</f>
        <v>6.1999999999999989E-3</v>
      </c>
      <c r="X118">
        <f>0.3*X25+(1-0.3)*T25</f>
        <v>2.9999999999999997E-8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0</v>
      </c>
      <c r="J119">
        <f t="shared" si="67"/>
        <v>2.6219999999999998E-4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0</v>
      </c>
      <c r="V119">
        <f t="shared" si="71"/>
        <v>2.6219999999999998E-4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0</v>
      </c>
      <c r="J120">
        <f t="shared" si="67"/>
        <v>2.7700000000000002E-5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0</v>
      </c>
      <c r="V120">
        <f t="shared" si="7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2.9653209999999999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6.2000000000000006E-3</v>
      </c>
      <c r="K125">
        <f t="shared" ref="K125:K127" si="77">AE18+AA18+W18</f>
        <v>2.7360389999999999</v>
      </c>
      <c r="L125">
        <f>(0.05*(1-0.05)+0.05*(1-0.05))*X25+0.05*0.05*AB25+(1-0.05*(1-0.05)-0.05*(1-0.05)-0.05*0.05)*T25</f>
        <v>9.7499999999999996E-9</v>
      </c>
      <c r="M125">
        <f>AE25+AA25+W25</f>
        <v>7.2261319999999998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6.2000000000000006E-3</v>
      </c>
      <c r="X125">
        <f>(0.1*0.9+0.1*0.9)*X25+0.1*0.1*AB25+(1-0.1*0.9-0.1*0.9-0.1*0.1)*T25</f>
        <v>1.9000000000000001E-8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3.0607030000000002</v>
      </c>
      <c r="I126">
        <f t="shared" si="75"/>
        <v>0</v>
      </c>
      <c r="J126">
        <f t="shared" si="76"/>
        <v>2.6219999999999998E-4</v>
      </c>
      <c r="K126">
        <f t="shared" si="77"/>
        <v>2.9299400000000002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0</v>
      </c>
      <c r="V126">
        <f t="shared" si="81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3.1529319999999998</v>
      </c>
      <c r="I127">
        <f t="shared" si="75"/>
        <v>0</v>
      </c>
      <c r="J127">
        <f t="shared" si="76"/>
        <v>2.7700000000000002E-5</v>
      </c>
      <c r="K127">
        <f t="shared" si="77"/>
        <v>3.0387230000000001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0</v>
      </c>
      <c r="V127">
        <f t="shared" si="81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6.1999999999999998E-3</v>
      </c>
      <c r="L131">
        <f>(0.2*0.8+0.2*0.8)*X25+0.2*0.2*AB25+(1-0.2*0.8-0.2*0.8-0.2*0.2)*T25</f>
        <v>3.6000000000000005E-8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6.2000000000000006E-3</v>
      </c>
      <c r="X131">
        <f>(0.3*0.7+0.3*0.7)*X25+0.3*0.3*AB25+(1-0.3*0.7-0.3*0.7-0.3*0.3)*T25</f>
        <v>5.1E-8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0</v>
      </c>
      <c r="J132">
        <f t="shared" si="85"/>
        <v>2.6219999999999998E-4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0</v>
      </c>
      <c r="V132">
        <f t="shared" si="8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0</v>
      </c>
      <c r="J133">
        <f t="shared" si="85"/>
        <v>2.7699999999999999E-5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0</v>
      </c>
      <c r="V133">
        <f t="shared" si="8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4.0223950000000004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6.1999999999999989E-3</v>
      </c>
      <c r="K138">
        <f t="shared" ref="K138:K140" si="95">AI18+AE18+AA18+W18</f>
        <v>3.6513719999999998</v>
      </c>
      <c r="L138">
        <f>3*0.05*(1-0.05)*(1-0.05)*X25+3*0.05*0.05*(1-0.05)*AB25+0.05*0.05*0.05*AF25+(1-3*0.05*(1-0.05)*(1-0.05)-3*0.05*0.05*(1-0.05)-0.05*0.05*0.05)*T25</f>
        <v>1.42625E-8</v>
      </c>
      <c r="M138">
        <f>AI25+AE25+AA25+W25</f>
        <v>9.4719829999999998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6.1999999999999998E-3</v>
      </c>
      <c r="X138">
        <f>3*0.1*(1-0.1)*(1-0.1)*X25+3*0.1*0.1*(1-0.1)*AB25+0.1*0.1*0.1*AF25+(1-3*0.1*(1-0.1)*(1-0.1)-3*0.1*0.1*(1-0.1)-0.1*0.1*0.1)*T25</f>
        <v>2.7100000000000008E-8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4.1310450000000003</v>
      </c>
      <c r="I139">
        <f t="shared" si="93"/>
        <v>0</v>
      </c>
      <c r="J139">
        <f t="shared" si="94"/>
        <v>2.6219999999999998E-4</v>
      </c>
      <c r="K139">
        <f t="shared" si="95"/>
        <v>3.9985939999999998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0</v>
      </c>
      <c r="V139">
        <f t="shared" si="99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4.2499560000000001</v>
      </c>
      <c r="I140">
        <f t="shared" si="93"/>
        <v>0</v>
      </c>
      <c r="J140">
        <f t="shared" si="94"/>
        <v>2.7699999999999996E-5</v>
      </c>
      <c r="K140">
        <f t="shared" si="95"/>
        <v>4.0820880000000006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0</v>
      </c>
      <c r="V140">
        <f t="shared" si="99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6.1999999999999989E-3</v>
      </c>
      <c r="L144">
        <f>3*0.2*(1-0.2)*(1-0.2)*X25+3*0.2*0.2*(1-0.2)*AB25+0.2*0.2*0.2*AF25+(1-3*0.2*(1-0.2)*(1-0.2)-3*0.2*0.2*(1-0.2)-0.2*0.2*0.2)*T25</f>
        <v>4.880000000000002E-8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6.1999999999999998E-3</v>
      </c>
      <c r="X144">
        <f>3*0.3*(1-0.3)*(1-0.3)*X25+3*0.3*0.3*(1-0.3)*AB25+0.3*0.3*0.3*AF25+(1-3*0.3*(1-0.3)*(1-0.3)-3*0.3*0.3*(1-0.3)-0.3*0.3*0.3)*T25</f>
        <v>6.5699999999999986E-8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0</v>
      </c>
      <c r="J145">
        <f t="shared" si="103"/>
        <v>2.6219999999999992E-4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0</v>
      </c>
      <c r="V145">
        <f t="shared" si="10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0</v>
      </c>
      <c r="J146">
        <f t="shared" si="103"/>
        <v>2.7699999999999996E-5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0</v>
      </c>
      <c r="V146">
        <f t="shared" si="10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1.8704449999999999</v>
      </c>
      <c r="I151">
        <f t="shared" ref="I151:I153" si="111">0.05*G39+(1-0.05)*C39</f>
        <v>0</v>
      </c>
      <c r="J151">
        <f t="shared" ref="J151:J153" si="112">0.05*H39+(1-0.05)*D39</f>
        <v>6.1999999999999998E-3</v>
      </c>
      <c r="K151">
        <f t="shared" ref="K151:K153" si="113">I39+E39</f>
        <v>1.7892079999999999</v>
      </c>
      <c r="L151">
        <f>0.05*F46+(1-0.05)*B46</f>
        <v>4.2199999999999994E-6</v>
      </c>
      <c r="M151">
        <f>I46+E46</f>
        <v>4.4952120000000004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0</v>
      </c>
      <c r="V151">
        <f t="shared" ref="V151:V153" si="117">0.1*H39+(1-0.1)*D39</f>
        <v>6.1999999999999998E-3</v>
      </c>
      <c r="X151">
        <f>0.1*F46+(1-0.1)*B46</f>
        <v>4.34E-6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2.0590350000000002</v>
      </c>
      <c r="I152">
        <f t="shared" si="111"/>
        <v>0</v>
      </c>
      <c r="J152">
        <f t="shared" si="112"/>
        <v>6.6879999999999999E-4</v>
      </c>
      <c r="K152">
        <f t="shared" si="113"/>
        <v>1.9645790000000001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0</v>
      </c>
      <c r="V152">
        <f t="shared" si="117"/>
        <v>6.6879999999999999E-4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1.6860000000000001E-4</v>
      </c>
      <c r="H153">
        <f t="shared" si="110"/>
        <v>2.117413</v>
      </c>
      <c r="I153">
        <f t="shared" si="111"/>
        <v>0</v>
      </c>
      <c r="J153">
        <f t="shared" si="112"/>
        <v>1.6860000000000001E-4</v>
      </c>
      <c r="K153">
        <f t="shared" si="113"/>
        <v>2.0917440000000003</v>
      </c>
      <c r="P153" s="66"/>
      <c r="Q153" t="s">
        <v>39</v>
      </c>
      <c r="R153">
        <f t="shared" si="114"/>
        <v>0</v>
      </c>
      <c r="S153">
        <f t="shared" si="115"/>
        <v>1.6860000000000001E-4</v>
      </c>
      <c r="U153">
        <f t="shared" si="116"/>
        <v>0</v>
      </c>
      <c r="V153">
        <f t="shared" si="117"/>
        <v>1.6860000000000001E-4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0</v>
      </c>
      <c r="J157">
        <f t="shared" ref="J157:J159" si="121">0.2*H39+(1-0.2)*D39</f>
        <v>6.1999999999999998E-3</v>
      </c>
      <c r="L157">
        <f>0.2*F46+(1-0.2)*B46</f>
        <v>4.5800000000000002E-6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0</v>
      </c>
      <c r="V157">
        <f t="shared" ref="V157:V159" si="125">0.3*H39+(1-0.3)*D39</f>
        <v>6.1999999999999989E-3</v>
      </c>
      <c r="X157">
        <f>0.3*F46+(1-0.3)*B46</f>
        <v>4.8199999999999996E-6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0</v>
      </c>
      <c r="J158">
        <f t="shared" si="121"/>
        <v>6.6879999999999999E-4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0</v>
      </c>
      <c r="V158">
        <f t="shared" si="125"/>
        <v>6.6879999999999999E-4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1.6860000000000001E-4</v>
      </c>
      <c r="I159">
        <f t="shared" si="120"/>
        <v>0</v>
      </c>
      <c r="J159">
        <f t="shared" si="121"/>
        <v>1.6860000000000001E-4</v>
      </c>
      <c r="P159" s="66"/>
      <c r="Q159" t="s">
        <v>39</v>
      </c>
      <c r="R159">
        <f t="shared" si="122"/>
        <v>0</v>
      </c>
      <c r="S159">
        <f t="shared" si="123"/>
        <v>1.6860000000000001E-4</v>
      </c>
      <c r="U159">
        <f t="shared" si="124"/>
        <v>0</v>
      </c>
      <c r="V159">
        <f t="shared" si="125"/>
        <v>1.6860000000000001E-4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2.8599929999999998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6.2000000000000006E-3</v>
      </c>
      <c r="K164">
        <f t="shared" ref="K164:K166" si="131">M39+I39+E39</f>
        <v>2.6363060000000003</v>
      </c>
      <c r="L164">
        <f>(0.05*(1-0.05)+0.05*(1-0.05))*F46+0.05*0.05*J46+(1-0.05*(1-0.05)-0.05*(1-0.05)-0.05*0.05)*B46</f>
        <v>4.3362500000000002E-6</v>
      </c>
      <c r="M164">
        <f>M46+I46+E46</f>
        <v>6.6346699999999998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6.2000000000000006E-3</v>
      </c>
      <c r="X164">
        <f>(0.1*0.9+0.1*0.9)*F46+0.1*0.1*J46+(1-0.1*0.9-0.1*0.9-0.1*0.1)*B46</f>
        <v>4.5650000000000003E-6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3.0483270000000005</v>
      </c>
      <c r="I165">
        <f t="shared" si="129"/>
        <v>0</v>
      </c>
      <c r="J165">
        <f t="shared" si="130"/>
        <v>6.6879999999999999E-4</v>
      </c>
      <c r="K165">
        <f t="shared" si="131"/>
        <v>2.961668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0</v>
      </c>
      <c r="V165">
        <f t="shared" si="13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1.6860000000000003E-4</v>
      </c>
      <c r="H166">
        <f t="shared" si="128"/>
        <v>3.1485669999999999</v>
      </c>
      <c r="I166">
        <f t="shared" si="129"/>
        <v>0</v>
      </c>
      <c r="J166">
        <f t="shared" si="130"/>
        <v>1.6860000000000003E-4</v>
      </c>
      <c r="K166">
        <f t="shared" si="131"/>
        <v>3.1135349999999997</v>
      </c>
      <c r="O166" s="70"/>
      <c r="P166" s="66"/>
      <c r="Q166" t="s">
        <v>39</v>
      </c>
      <c r="R166">
        <f t="shared" si="132"/>
        <v>0</v>
      </c>
      <c r="S166">
        <f t="shared" si="133"/>
        <v>1.6860000000000003E-4</v>
      </c>
      <c r="U166">
        <f t="shared" si="134"/>
        <v>0</v>
      </c>
      <c r="V166">
        <f t="shared" si="135"/>
        <v>1.6860000000000003E-4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6.1999999999999998E-3</v>
      </c>
      <c r="L170">
        <f>(0.2*0.8+0.2*0.8)*F46+0.2*0.2*J46+(1-0.2*0.8-0.2*0.8-0.2*0.2)*B46</f>
        <v>4.9999999999999996E-6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6.2000000000000006E-3</v>
      </c>
      <c r="X170">
        <f>(0.3*0.7+0.3*0.7)*F46+0.3*0.3*J46+(1-0.3*0.7-0.3*0.7-0.3*0.3)*B46</f>
        <v>5.4049999999999999E-6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0</v>
      </c>
      <c r="J171">
        <f t="shared" si="139"/>
        <v>6.6879999999999999E-4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0</v>
      </c>
      <c r="V171">
        <f t="shared" si="14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1.6860000000000001E-4</v>
      </c>
      <c r="I172">
        <f t="shared" si="138"/>
        <v>0</v>
      </c>
      <c r="J172">
        <f t="shared" si="139"/>
        <v>1.6860000000000001E-4</v>
      </c>
      <c r="O172" s="70"/>
      <c r="P172" s="66"/>
      <c r="Q172" t="s">
        <v>39</v>
      </c>
      <c r="R172">
        <f t="shared" si="140"/>
        <v>0</v>
      </c>
      <c r="S172">
        <f t="shared" si="141"/>
        <v>1.6860000000000003E-4</v>
      </c>
      <c r="U172">
        <f t="shared" si="142"/>
        <v>0</v>
      </c>
      <c r="V172">
        <f t="shared" si="143"/>
        <v>1.6860000000000003E-4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3.8700399999999995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6.1999999999999989E-3</v>
      </c>
      <c r="K177">
        <f t="shared" ref="K177:K179" si="149">Q39+M39+I39+E39</f>
        <v>3.5745370000000003</v>
      </c>
      <c r="L177">
        <f>3*0.05*(1-0.05)*(1-0.05)*F46+3*0.05*0.05*(1-0.05)*J46+0.05*0.05*0.05*N46+(1-3*0.05*(1-0.05)*(1-0.05)-3*0.05*0.05*(1-0.05)-0.05*0.05*0.05)*B46</f>
        <v>4.4490374999999993E-6</v>
      </c>
      <c r="M177">
        <f>Q46+M46+I46+E46</f>
        <v>8.8748319999999996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6.1999999999999998E-3</v>
      </c>
      <c r="X177">
        <f>3*0.1*(1-0.1)*(1-0.1)*F46+3*0.1*0.1*(1-0.1)*J46+0.1*0.1*0.1*N46+(1-3*0.1*(1-0.1)*(1-0.1)-3*0.1*0.1*(1-0.1)-0.1*0.1*0.1)*B46</f>
        <v>4.7773E-6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4.0739710000000002</v>
      </c>
      <c r="I178">
        <f t="shared" si="147"/>
        <v>0</v>
      </c>
      <c r="J178">
        <f t="shared" si="148"/>
        <v>6.6879999999999999E-4</v>
      </c>
      <c r="K178">
        <f t="shared" si="149"/>
        <v>3.948569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0</v>
      </c>
      <c r="V178">
        <f t="shared" si="153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1.6859999999999998E-4</v>
      </c>
      <c r="H179">
        <f t="shared" si="146"/>
        <v>4.2288839999999999</v>
      </c>
      <c r="I179">
        <f t="shared" si="147"/>
        <v>0</v>
      </c>
      <c r="J179">
        <f t="shared" si="148"/>
        <v>1.6859999999999998E-4</v>
      </c>
      <c r="K179">
        <f t="shared" si="149"/>
        <v>4.1403489999999996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1.6860000000000001E-4</v>
      </c>
      <c r="U179">
        <f t="shared" si="152"/>
        <v>0</v>
      </c>
      <c r="V179">
        <f t="shared" si="153"/>
        <v>1.6860000000000001E-4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6.1999999999999989E-3</v>
      </c>
      <c r="L183">
        <f>3*0.2*(1-0.2)*(1-0.2)*F46+3*0.2*0.2*(1-0.2)*J46+0.2*0.2*0.2*N46+(1-3*0.2*(1-0.2)*(1-0.2)-3*0.2*0.2*(1-0.2)-0.2*0.2*0.2)*B46</f>
        <v>5.3784E-6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6.1999999999999998E-3</v>
      </c>
      <c r="X183">
        <f>3*0.3*(1-0.3)*(1-0.3)*F46+3*0.3*0.3*(1-0.3)*J46+0.3*0.3*0.3*N46+(1-3*0.3*(1-0.3)*(1-0.3)-3*0.3*0.3*(1-0.3)-0.3*0.3*0.3)*B46</f>
        <v>5.9170999999999996E-6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0</v>
      </c>
      <c r="J184">
        <f t="shared" si="157"/>
        <v>6.6879999999999999E-4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0</v>
      </c>
      <c r="V184">
        <f t="shared" si="16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1.6860000000000001E-4</v>
      </c>
      <c r="I185">
        <f t="shared" si="156"/>
        <v>0</v>
      </c>
      <c r="J185">
        <f t="shared" si="157"/>
        <v>1.6860000000000001E-4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1.6860000000000003E-4</v>
      </c>
      <c r="U185">
        <f t="shared" si="160"/>
        <v>0</v>
      </c>
      <c r="V185">
        <f t="shared" si="161"/>
        <v>1.6860000000000003E-4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1.8673679999999999</v>
      </c>
      <c r="I190">
        <f t="shared" ref="I190:I192" si="165">0.05*Y39+(1-0.05)*U39</f>
        <v>0</v>
      </c>
      <c r="J190">
        <f t="shared" ref="J190:J192" si="166">0.05*Z39+(1-0.05)*V39</f>
        <v>6.1999999999999998E-3</v>
      </c>
      <c r="K190">
        <f t="shared" ref="K190:K192" si="167">AA39+W39</f>
        <v>1.8194159999999999</v>
      </c>
      <c r="L190">
        <f>0.05*X46+(1-0.05)*T46</f>
        <v>1.0451E-4</v>
      </c>
      <c r="M190">
        <f>AA46+W46</f>
        <v>4.2543469999999992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0</v>
      </c>
      <c r="V190">
        <f t="shared" ref="V190:V192" si="171">0.1*Z39+(1-0.1)*V39</f>
        <v>6.1999999999999998E-3</v>
      </c>
      <c r="X190">
        <f>0.1*X46+(1-0.1)*T46</f>
        <v>1.0462E-4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2.007358</v>
      </c>
      <c r="I191">
        <f t="shared" si="165"/>
        <v>0</v>
      </c>
      <c r="J191">
        <f t="shared" si="166"/>
        <v>1.5E-3</v>
      </c>
      <c r="K191">
        <f t="shared" si="167"/>
        <v>1.993655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0</v>
      </c>
      <c r="V191">
        <f t="shared" si="171"/>
        <v>1.5E-3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6.2600000000000004E-4</v>
      </c>
      <c r="H192">
        <f t="shared" si="164"/>
        <v>2.1239530000000002</v>
      </c>
      <c r="I192">
        <f t="shared" si="165"/>
        <v>0</v>
      </c>
      <c r="J192">
        <f t="shared" si="166"/>
        <v>6.2600000000000004E-4</v>
      </c>
      <c r="K192">
        <f t="shared" si="167"/>
        <v>2.040473</v>
      </c>
      <c r="P192" s="66"/>
      <c r="Q192" t="s">
        <v>39</v>
      </c>
      <c r="R192">
        <f t="shared" si="168"/>
        <v>0</v>
      </c>
      <c r="S192">
        <f t="shared" si="169"/>
        <v>6.2600000000000004E-4</v>
      </c>
      <c r="U192">
        <f t="shared" si="170"/>
        <v>0</v>
      </c>
      <c r="V192">
        <f t="shared" si="171"/>
        <v>6.2600000000000004E-4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0</v>
      </c>
      <c r="J196">
        <f t="shared" ref="J196:J198" si="175">0.2*Z39+(1-0.2)*V39</f>
        <v>6.1999999999999998E-3</v>
      </c>
      <c r="L196">
        <f>0.2*X46+(1-0.2)*T46</f>
        <v>1.0484000000000002E-4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0</v>
      </c>
      <c r="V196">
        <f t="shared" ref="V196:V198" si="179">0.3*Z39+(1-0.3)*V39</f>
        <v>6.1999999999999989E-3</v>
      </c>
      <c r="X196">
        <f>0.3*X46+(1-0.3)*T46</f>
        <v>1.0506E-4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0</v>
      </c>
      <c r="J197">
        <f t="shared" si="175"/>
        <v>1.5E-3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0</v>
      </c>
      <c r="V197">
        <f t="shared" si="179"/>
        <v>1.5E-3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6.2600000000000004E-4</v>
      </c>
      <c r="I198">
        <f t="shared" si="174"/>
        <v>0</v>
      </c>
      <c r="J198">
        <f t="shared" si="175"/>
        <v>6.2600000000000004E-4</v>
      </c>
      <c r="P198" s="66"/>
      <c r="Q198" t="s">
        <v>39</v>
      </c>
      <c r="R198">
        <f t="shared" si="176"/>
        <v>0</v>
      </c>
      <c r="S198">
        <f t="shared" si="177"/>
        <v>6.2600000000000004E-4</v>
      </c>
      <c r="U198">
        <f t="shared" si="178"/>
        <v>0</v>
      </c>
      <c r="V198">
        <f t="shared" si="179"/>
        <v>6.2600000000000004E-4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2.8460359999999998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6.2000000000000006E-3</v>
      </c>
      <c r="K203">
        <f>AE39+AA39+W39</f>
        <v>2.768278</v>
      </c>
      <c r="L203">
        <f>(0.05*(1-0.05)+0.05*(1-0.05))*X46+0.05*0.05*AB46+(1-0.05*(1-0.05)-0.05*(1-0.05)-0.05*0.05)*T46</f>
        <v>1.04688E-4</v>
      </c>
      <c r="M203">
        <f>AE46+AA46+W46</f>
        <v>6.3476019999999993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6.2000000000000006E-3</v>
      </c>
      <c r="X203">
        <f>(0.1*0.9+0.1*0.9)*X46+0.1*0.1*AB46+(1-0.1*0.9-0.1*0.9-0.1*0.1)*T46</f>
        <v>1.0511200000000002E-4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3.1185520000000002</v>
      </c>
      <c r="I204">
        <f t="shared" si="183"/>
        <v>0</v>
      </c>
      <c r="J204">
        <f t="shared" si="184"/>
        <v>1.5E-3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0</v>
      </c>
      <c r="V204">
        <f t="shared" si="188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6.2600000000000004E-4</v>
      </c>
      <c r="H205">
        <f t="shared" si="182"/>
        <v>3.1616469999999999</v>
      </c>
      <c r="I205">
        <f t="shared" si="183"/>
        <v>0</v>
      </c>
      <c r="J205">
        <f t="shared" si="184"/>
        <v>6.2600000000000004E-4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6.2600000000000004E-4</v>
      </c>
      <c r="U205">
        <f t="shared" si="187"/>
        <v>0</v>
      </c>
      <c r="V205">
        <f t="shared" si="188"/>
        <v>6.2600000000000004E-4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6.1999999999999998E-3</v>
      </c>
      <c r="L209">
        <f>(0.2*0.8+0.2*0.8)*X46+0.2*0.2*AB46+(1-0.2*0.8-0.2*0.8-0.2*0.2)*T46</f>
        <v>1.06368E-4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6.2000000000000006E-3</v>
      </c>
      <c r="X209">
        <f>(0.3*0.7+0.3*0.7)*X46+0.3*0.3*AB46+(1-0.3*0.7-0.3*0.7-0.3*0.3)*T46</f>
        <v>1.0816800000000001E-4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0</v>
      </c>
      <c r="J210">
        <f t="shared" si="192"/>
        <v>1.5E-3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0</v>
      </c>
      <c r="V210">
        <f t="shared" si="196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6.2600000000000004E-4</v>
      </c>
      <c r="I211">
        <f t="shared" si="191"/>
        <v>0</v>
      </c>
      <c r="J211">
        <f t="shared" si="192"/>
        <v>6.2600000000000004E-4</v>
      </c>
      <c r="O211" s="70"/>
      <c r="P211" s="66"/>
      <c r="Q211" t="s">
        <v>39</v>
      </c>
      <c r="R211">
        <f t="shared" si="193"/>
        <v>0</v>
      </c>
      <c r="S211">
        <f t="shared" si="194"/>
        <v>6.2600000000000004E-4</v>
      </c>
      <c r="U211">
        <f t="shared" si="195"/>
        <v>0</v>
      </c>
      <c r="V211">
        <f t="shared" si="196"/>
        <v>6.2600000000000004E-4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3.8786570000000005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6.1999999999999989E-3</v>
      </c>
      <c r="K216">
        <f t="shared" ref="K216:K218" si="202">AI39+AE39+AA39+W39</f>
        <v>3.7305840000000003</v>
      </c>
      <c r="L216">
        <f>3*0.05*(1-0.05)*(1-0.05)*X46+3*0.05*0.05*(1-0.05)*AB46+0.05*0.05*0.05*AF46+(1-3*0.05*(1-0.05)*(1-0.05)-3*0.05*0.05*(1-0.05)-0.05*0.05*0.05)*T46</f>
        <v>1.0492994999999998E-4</v>
      </c>
      <c r="M216">
        <f>AI46+AE46+AA46+W46</f>
        <v>8.9076909999999998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6.1999999999999998E-3</v>
      </c>
      <c r="X216">
        <f>3*0.1*(1-0.1)*(1-0.1)*X46+3*0.1*0.1*(1-0.1)*AB46+0.1*0.1*0.1*AF46+(1-3*0.1*(1-0.1)*(1-0.1)-3*0.1*0.1*(1-0.1)-0.1*0.1*0.1)*T46</f>
        <v>1.0584359999999998E-4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4.2033829999999996</v>
      </c>
      <c r="I217">
        <f t="shared" si="200"/>
        <v>0</v>
      </c>
      <c r="J217">
        <f t="shared" si="201"/>
        <v>1.4999999999999998E-3</v>
      </c>
      <c r="K217">
        <f t="shared" si="202"/>
        <v>3.9561029999999997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0</v>
      </c>
      <c r="V217">
        <f t="shared" si="206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6.2600607499999994E-4</v>
      </c>
      <c r="H218">
        <f t="shared" si="199"/>
        <v>4.2331950000000003</v>
      </c>
      <c r="I218">
        <f t="shared" si="200"/>
        <v>0</v>
      </c>
      <c r="J218">
        <f t="shared" si="201"/>
        <v>6.2600607499999994E-4</v>
      </c>
      <c r="K218">
        <f t="shared" si="202"/>
        <v>4.1461639999999997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6.2604860000000002E-4</v>
      </c>
      <c r="U218">
        <f t="shared" si="205"/>
        <v>0</v>
      </c>
      <c r="V218">
        <f t="shared" si="206"/>
        <v>6.2604860000000002E-4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6.1999999999999989E-3</v>
      </c>
      <c r="L222">
        <f>3*0.2*(1-0.2)*(1-0.2)*X46+3*0.2*0.2*(1-0.2)*AB46+0.2*0.2*0.2*AF46+(1-3*0.2*(1-0.2)*(1-0.2)-3*0.2*0.2*(1-0.2)-0.2*0.2*0.2)*T46</f>
        <v>1.0872479999999999E-4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6.1999999999999998E-3</v>
      </c>
      <c r="X222">
        <f>3*0.3*(1-0.3)*(1-0.3)*X46+3*0.3*0.3*(1-0.3)*AB46+0.3*0.3*0.3*AF46+(1-3*0.3*(1-0.3)*(1-0.3)-3*0.3*0.3*(1-0.3)-0.3*0.3*0.3)*T46</f>
        <v>1.128492E-4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0</v>
      </c>
      <c r="J223">
        <f t="shared" si="210"/>
        <v>1.5E-3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0</v>
      </c>
      <c r="V223">
        <f t="shared" si="214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6.2638880000000002E-4</v>
      </c>
      <c r="I224">
        <f t="shared" si="209"/>
        <v>0</v>
      </c>
      <c r="J224">
        <f t="shared" si="210"/>
        <v>6.2638880000000002E-4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6.2731220000000006E-4</v>
      </c>
      <c r="U224">
        <f t="shared" si="213"/>
        <v>0</v>
      </c>
      <c r="V224">
        <f t="shared" si="214"/>
        <v>6.2731220000000006E-4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1.9559739999999999</v>
      </c>
      <c r="I229">
        <f t="shared" ref="I229:I231" si="218">0.05*G59+(1-0.05)*C59</f>
        <v>0</v>
      </c>
      <c r="J229">
        <f t="shared" ref="J229:J231" si="219">0.05*H59+(1-0.05)*D59</f>
        <v>6.1999999999999998E-3</v>
      </c>
      <c r="K229">
        <f t="shared" ref="K229:K231" si="220">I59+E59</f>
        <v>1.7977449999999999</v>
      </c>
      <c r="L229">
        <f>0.05*G66+(1-0.05)*B66</f>
        <v>1.0999999999999998E-3</v>
      </c>
      <c r="M229">
        <f>I66+E66</f>
        <v>4.2597179999999994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0</v>
      </c>
      <c r="V229">
        <f t="shared" ref="V229:V231" si="224">0.1*H59+(1-0.1)*D59</f>
        <v>6.1999999999999998E-3</v>
      </c>
      <c r="X229">
        <f>0.1*G66+(1-0.1)*B66</f>
        <v>1.1000000000000001E-3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1.994588</v>
      </c>
      <c r="I230">
        <f t="shared" si="218"/>
        <v>0</v>
      </c>
      <c r="J230">
        <f t="shared" si="219"/>
        <v>3.3E-3</v>
      </c>
      <c r="K230">
        <f t="shared" si="220"/>
        <v>1.979681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0</v>
      </c>
      <c r="V230">
        <f t="shared" si="224"/>
        <v>3.3E-3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2.2099999999999997E-3</v>
      </c>
      <c r="H231">
        <f t="shared" si="217"/>
        <v>2.063517</v>
      </c>
      <c r="I231">
        <f t="shared" si="218"/>
        <v>0</v>
      </c>
      <c r="J231">
        <f t="shared" si="219"/>
        <v>2.2049999999999999E-3</v>
      </c>
      <c r="K231">
        <f t="shared" si="220"/>
        <v>2.0422250000000002</v>
      </c>
      <c r="P231" s="66"/>
      <c r="Q231" t="s">
        <v>39</v>
      </c>
      <c r="R231">
        <f t="shared" si="221"/>
        <v>0</v>
      </c>
      <c r="S231">
        <f t="shared" si="222"/>
        <v>2.2199999999999998E-3</v>
      </c>
      <c r="U231">
        <f t="shared" si="223"/>
        <v>0</v>
      </c>
      <c r="V231">
        <f t="shared" si="224"/>
        <v>2.2100000000000002E-3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0</v>
      </c>
      <c r="J235">
        <f t="shared" ref="J235:J237" si="228">0.2*H59+(1-0.2)*D59</f>
        <v>6.1999999999999998E-3</v>
      </c>
      <c r="L235">
        <f>0.2*G66+(1-0.2)*B66</f>
        <v>1.1000000000000003E-3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0</v>
      </c>
      <c r="V235">
        <f t="shared" ref="V235:V237" si="232">0.3*H59+(1-0.3)*D59</f>
        <v>6.1999999999999989E-3</v>
      </c>
      <c r="X235">
        <f>0.3*G66+(1-0.3)*B66</f>
        <v>1.0999999999999998E-3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0</v>
      </c>
      <c r="J236">
        <f t="shared" si="228"/>
        <v>3.3E-3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0</v>
      </c>
      <c r="V236">
        <f t="shared" si="232"/>
        <v>3.3E-3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2.2400000000000002E-3</v>
      </c>
      <c r="I237">
        <f t="shared" si="227"/>
        <v>0</v>
      </c>
      <c r="J237">
        <f t="shared" si="228"/>
        <v>2.2200000000000002E-3</v>
      </c>
      <c r="P237" s="66"/>
      <c r="Q237" t="s">
        <v>39</v>
      </c>
      <c r="R237">
        <f t="shared" si="229"/>
        <v>0</v>
      </c>
      <c r="S237">
        <f t="shared" si="230"/>
        <v>2.2599999999999999E-3</v>
      </c>
      <c r="U237">
        <f t="shared" si="231"/>
        <v>0</v>
      </c>
      <c r="V237">
        <f t="shared" si="232"/>
        <v>2.2299999999999998E-3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2.8460890000000001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6.2000000000000006E-3</v>
      </c>
      <c r="K242">
        <f t="shared" ref="K242:K244" si="238">M59+I59+E59</f>
        <v>2.6515899999999997</v>
      </c>
      <c r="L242">
        <f>(0.05*(1-0.05)+0.05*(1-0.05))*G66+0.05*0.05*J66+(1-0.05*(1-0.05)-0.05*(1-0.05)-0.05*0.05)*B66</f>
        <v>1.1002500000000001E-3</v>
      </c>
      <c r="M242">
        <f>M66+I66+E66</f>
        <v>6.4094060000000006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6.2000000000000006E-3</v>
      </c>
      <c r="X242">
        <f>(0.1*0.9+0.1*0.9)*G66+0.1*0.1*J66+(1-0.1*0.9-0.1*0.9-0.1*0.1)*B66</f>
        <v>1.1010000000000002E-3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3.0006440000000003</v>
      </c>
      <c r="I243">
        <f t="shared" si="236"/>
        <v>0</v>
      </c>
      <c r="J243">
        <f t="shared" si="237"/>
        <v>3.2997500000000006E-3</v>
      </c>
      <c r="K243">
        <f t="shared" si="238"/>
        <v>2.938895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0</v>
      </c>
      <c r="V243">
        <f t="shared" si="242"/>
        <v>3.2989999999999998E-3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2.2195000000000001E-3</v>
      </c>
      <c r="H244">
        <f t="shared" si="235"/>
        <v>3.0825800000000001</v>
      </c>
      <c r="I244">
        <f t="shared" si="236"/>
        <v>0</v>
      </c>
      <c r="J244">
        <f t="shared" si="237"/>
        <v>2.2097500000000003E-3</v>
      </c>
      <c r="K244">
        <f t="shared" si="238"/>
        <v>3.0886969999999998</v>
      </c>
      <c r="O244" s="70"/>
      <c r="P244" s="66"/>
      <c r="Q244" t="s">
        <v>39</v>
      </c>
      <c r="R244">
        <f t="shared" si="239"/>
        <v>0</v>
      </c>
      <c r="S244">
        <f t="shared" si="240"/>
        <v>2.2380000000000004E-3</v>
      </c>
      <c r="U244">
        <f t="shared" si="241"/>
        <v>0</v>
      </c>
      <c r="V244">
        <f t="shared" si="242"/>
        <v>2.2190000000000001E-3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6.1999999999999998E-3</v>
      </c>
      <c r="L248">
        <f>(0.2*0.8+0.2*0.8)*G66+0.2*0.2*J66+(1-0.2*0.8-0.2*0.8-0.2*0.2)*B66</f>
        <v>1.1040000000000002E-3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6.2000000000000006E-3</v>
      </c>
      <c r="X248">
        <f>(0.3*0.7+0.3*0.7)*G66+0.3*0.3*J66+(1-0.3*0.7-0.3*0.7-0.3*0.3)*B66</f>
        <v>1.1090000000000002E-3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0</v>
      </c>
      <c r="J249">
        <f t="shared" si="246"/>
        <v>3.2960000000000003E-3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0</v>
      </c>
      <c r="V249">
        <f t="shared" si="250"/>
        <v>3.2910000000000005E-3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2.2720000000000001E-3</v>
      </c>
      <c r="I250">
        <f t="shared" si="245"/>
        <v>0</v>
      </c>
      <c r="J250">
        <f t="shared" si="246"/>
        <v>2.2360000000000001E-3</v>
      </c>
      <c r="O250" s="70"/>
      <c r="P250" s="66"/>
      <c r="Q250" t="s">
        <v>39</v>
      </c>
      <c r="R250">
        <f t="shared" si="247"/>
        <v>0</v>
      </c>
      <c r="S250">
        <f t="shared" si="248"/>
        <v>2.3020000000000002E-3</v>
      </c>
      <c r="U250">
        <f t="shared" si="249"/>
        <v>0</v>
      </c>
      <c r="V250">
        <f t="shared" si="250"/>
        <v>2.2510000000000004E-3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3.8517139999999999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6.1999999999999989E-3</v>
      </c>
      <c r="K255">
        <f t="shared" ref="K255:K257" si="256">Q59+M59+I59+E59</f>
        <v>3.5733709999999999</v>
      </c>
      <c r="L255">
        <f>3*0.05*(1-0.05)*(1-0.05)*G66+3*0.05*0.05*(1-0.05)*J66+0.05*0.05*0.05*N66+(1-3*0.05*(1-0.05)*(1-0.05)-3*0.05*0.05*(1-0.05)-0.05*0.05*0.05)*B66</f>
        <v>1.1007499999999999E-3</v>
      </c>
      <c r="M255">
        <f>Q66+M66+I66+E66</f>
        <v>8.7206460000000003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6.1999999999999998E-3</v>
      </c>
      <c r="X255">
        <f>3*0.1*(1-0.1)*(1-0.1)*G66+3*0.1*0.1*(1-0.1)*J66+0.1*0.1*0.1*N66+(1-3*0.1*(1-0.1)*(1-0.1)-3*0.1*0.1*(1-0.1)-0.1*0.1*0.1)*B66</f>
        <v>1.103E-3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4.0187989999999996</v>
      </c>
      <c r="I256">
        <f t="shared" si="254"/>
        <v>0</v>
      </c>
      <c r="J256">
        <f t="shared" si="255"/>
        <v>3.2992749999999995E-3</v>
      </c>
      <c r="K256">
        <f t="shared" si="256"/>
        <v>3.9815419999999997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0</v>
      </c>
      <c r="V256">
        <f t="shared" si="260"/>
        <v>3.2972000000000001E-3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2.2285249999999999E-3</v>
      </c>
      <c r="H257">
        <f t="shared" si="253"/>
        <v>4.1774529999999999</v>
      </c>
      <c r="I257">
        <f t="shared" si="254"/>
        <v>0</v>
      </c>
      <c r="J257">
        <f t="shared" si="255"/>
        <v>2.2142624999999996E-3</v>
      </c>
      <c r="K257">
        <f t="shared" si="256"/>
        <v>4.1525620000000005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2.2542E-3</v>
      </c>
      <c r="U257">
        <f t="shared" si="259"/>
        <v>0</v>
      </c>
      <c r="V257">
        <f t="shared" si="260"/>
        <v>2.2271000000000001E-3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6.1999999999999989E-3</v>
      </c>
      <c r="L261">
        <f>3*0.2*(1-0.2)*(1-0.2)*G66+3*0.2*0.2*(1-0.2)*J66+0.2*0.2*0.2*N66+(1-3*0.2*(1-0.2)*(1-0.2)-3*0.2*0.2*(1-0.2)-0.2*0.2*0.2)*B66</f>
        <v>1.1120000000000001E-3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6.1999999999999998E-3</v>
      </c>
      <c r="X261">
        <f>3*0.3*(1-0.3)*(1-0.3)*G66+3*0.3*0.3*(1-0.3)*J66+0.3*0.3*0.3*N66+(1-3*0.3*(1-0.3)*(1-0.3)-3*0.3*0.3*(1-0.3)-0.3*0.3*0.3)*B66</f>
        <v>1.127E-3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0</v>
      </c>
      <c r="J262">
        <f t="shared" si="264"/>
        <v>3.2895999999999997E-3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0</v>
      </c>
      <c r="V262">
        <f t="shared" si="268"/>
        <v>3.2783999999999999E-3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2.2975999999999999E-3</v>
      </c>
      <c r="I263">
        <f t="shared" si="263"/>
        <v>0</v>
      </c>
      <c r="J263">
        <f t="shared" si="264"/>
        <v>2.2488E-3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2.3314E-3</v>
      </c>
      <c r="U263">
        <f t="shared" si="267"/>
        <v>0</v>
      </c>
      <c r="V263">
        <f t="shared" si="268"/>
        <v>2.2656999999999998E-3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A157-AC24-43C7-A1AC-C45DABF8679C}">
  <dimension ref="A1:AI263"/>
  <sheetViews>
    <sheetView topLeftCell="A11" zoomScale="55" zoomScaleNormal="55" workbookViewId="0">
      <selection activeCell="A71" sqref="A71:Y2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0.44140625" bestFit="1" customWidth="1"/>
    <col min="7" max="7" width="13.6640625" customWidth="1"/>
    <col min="8" max="8" width="13.21875" customWidth="1"/>
    <col min="9" max="9" width="12.44140625" customWidth="1"/>
    <col min="10" max="10" width="10.44140625" bestFit="1" customWidth="1"/>
    <col min="12" max="12" width="11.5546875" customWidth="1"/>
    <col min="13" max="13" width="9.109375" bestFit="1" customWidth="1"/>
    <col min="14" max="14" width="10.44140625" bestFit="1" customWidth="1"/>
    <col min="17" max="17" width="9.109375" bestFit="1" customWidth="1"/>
    <col min="19" max="19" width="12.21875" customWidth="1"/>
    <col min="23" max="23" width="13.33203125" customWidth="1"/>
    <col min="24" max="24" width="10.44140625" bestFit="1" customWidth="1"/>
    <col min="27" max="27" width="13.44140625" customWidth="1"/>
    <col min="28" max="28" width="10.44140625" bestFit="1" customWidth="1"/>
    <col min="29" max="29" width="16.77734375" customWidth="1"/>
    <col min="31" max="31" width="9.21875" bestFit="1" customWidth="1"/>
    <col min="32" max="32" width="10.5546875" bestFit="1" customWidth="1"/>
    <col min="33" max="33" width="17.5546875" customWidth="1"/>
    <col min="35" max="35" width="9.21875" bestFit="1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80" t="s">
        <v>11</v>
      </c>
      <c r="O8" s="80"/>
      <c r="P8" s="80"/>
      <c r="Q8" s="80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62</v>
      </c>
      <c r="C9" s="74"/>
      <c r="D9" s="74"/>
      <c r="E9" s="74"/>
      <c r="F9" s="77" t="s">
        <v>63</v>
      </c>
      <c r="G9" s="77"/>
      <c r="H9" s="77"/>
      <c r="I9" s="77"/>
      <c r="J9" s="77" t="s">
        <v>64</v>
      </c>
      <c r="K9" s="77"/>
      <c r="L9" s="77"/>
      <c r="M9" s="77"/>
      <c r="N9" s="80" t="s">
        <v>65</v>
      </c>
      <c r="O9" s="80"/>
      <c r="P9" s="80"/>
      <c r="Q9" s="80"/>
      <c r="S9" s="67" t="s">
        <v>12</v>
      </c>
      <c r="T9" s="74" t="s">
        <v>62</v>
      </c>
      <c r="U9" s="74"/>
      <c r="V9" s="74"/>
      <c r="W9" s="74"/>
      <c r="X9" s="77" t="s">
        <v>63</v>
      </c>
      <c r="Y9" s="77"/>
      <c r="Z9" s="77"/>
      <c r="AA9" s="77"/>
      <c r="AB9" s="77" t="s">
        <v>64</v>
      </c>
      <c r="AC9" s="77"/>
      <c r="AD9" s="77"/>
      <c r="AE9" s="77"/>
      <c r="AF9" s="77" t="s">
        <v>65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56"/>
      <c r="O10" s="56" t="s">
        <v>17</v>
      </c>
      <c r="P10" s="56" t="s">
        <v>18</v>
      </c>
      <c r="Q10" s="56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1.0639540000000001</v>
      </c>
      <c r="F11" s="27" t="s">
        <v>20</v>
      </c>
      <c r="G11" s="27">
        <v>0</v>
      </c>
      <c r="H11" s="27">
        <v>6.1999999999999998E-3</v>
      </c>
      <c r="I11" s="27">
        <v>0.99976200000000004</v>
      </c>
      <c r="J11" s="27" t="s">
        <v>20</v>
      </c>
      <c r="K11" s="27">
        <v>0</v>
      </c>
      <c r="L11" s="27">
        <v>6.1999999999999998E-3</v>
      </c>
      <c r="M11" s="27">
        <v>1.012983</v>
      </c>
      <c r="N11" s="56" t="s">
        <v>20</v>
      </c>
      <c r="O11" s="27">
        <v>0</v>
      </c>
      <c r="P11" s="27">
        <v>6.1999999999999998E-3</v>
      </c>
      <c r="Q11" s="56">
        <v>1.046003</v>
      </c>
      <c r="S11" s="67"/>
      <c r="T11" t="s">
        <v>20</v>
      </c>
      <c r="U11">
        <v>0</v>
      </c>
      <c r="V11">
        <v>6.1999999999999998E-3</v>
      </c>
      <c r="W11">
        <v>1.0239210000000001</v>
      </c>
      <c r="X11" s="27" t="s">
        <v>20</v>
      </c>
      <c r="Y11" s="27">
        <v>0</v>
      </c>
      <c r="Z11" s="27">
        <v>6.1999999999999998E-3</v>
      </c>
      <c r="AA11" s="27">
        <v>0.99876200000000004</v>
      </c>
      <c r="AB11" s="27" t="s">
        <v>20</v>
      </c>
      <c r="AC11" s="27">
        <v>0</v>
      </c>
      <c r="AD11" s="27">
        <v>6.1999999999999998E-3</v>
      </c>
      <c r="AE11" s="27">
        <v>1.0182359999999999</v>
      </c>
      <c r="AF11" s="27" t="s">
        <v>20</v>
      </c>
      <c r="AG11" s="27">
        <v>0</v>
      </c>
      <c r="AH11" s="27">
        <v>6.1999999999999998E-3</v>
      </c>
      <c r="AI11" s="27">
        <v>0.99931000000000003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1.363219</v>
      </c>
      <c r="F12" s="27" t="s">
        <v>21</v>
      </c>
      <c r="G12" s="27">
        <v>0</v>
      </c>
      <c r="H12" s="27">
        <v>8.038E-5</v>
      </c>
      <c r="I12" s="27">
        <v>1.0178400000000001</v>
      </c>
      <c r="J12" s="27" t="s">
        <v>21</v>
      </c>
      <c r="K12" s="27">
        <v>0</v>
      </c>
      <c r="L12" s="27">
        <v>8.038E-5</v>
      </c>
      <c r="M12" s="27">
        <v>1.013315</v>
      </c>
      <c r="N12" s="56" t="s">
        <v>21</v>
      </c>
      <c r="O12" s="27">
        <v>0</v>
      </c>
      <c r="P12" s="27">
        <v>8.038E-5</v>
      </c>
      <c r="Q12" s="56">
        <v>1.012807</v>
      </c>
      <c r="S12" s="67"/>
      <c r="T12" t="s">
        <v>21</v>
      </c>
      <c r="U12">
        <v>0</v>
      </c>
      <c r="V12">
        <v>2.6219999999999998E-4</v>
      </c>
      <c r="W12">
        <v>1.0370779999999999</v>
      </c>
      <c r="X12" s="27" t="s">
        <v>21</v>
      </c>
      <c r="Y12" s="27">
        <v>0</v>
      </c>
      <c r="Z12" s="27">
        <v>2.6219999999999998E-4</v>
      </c>
      <c r="AA12" s="27">
        <v>1.0209630000000001</v>
      </c>
      <c r="AB12" s="27" t="s">
        <v>21</v>
      </c>
      <c r="AC12" s="27">
        <v>0</v>
      </c>
      <c r="AD12" s="27">
        <v>2.6219999999999998E-4</v>
      </c>
      <c r="AE12" s="27">
        <v>1.022634</v>
      </c>
      <c r="AF12" s="27" t="s">
        <v>21</v>
      </c>
      <c r="AG12" s="27">
        <v>0</v>
      </c>
      <c r="AH12" s="27">
        <v>2.6219999999999998E-4</v>
      </c>
      <c r="AI12" s="27">
        <v>1.013344</v>
      </c>
    </row>
    <row r="13" spans="1:35" x14ac:dyDescent="0.25">
      <c r="A13" s="67"/>
      <c r="B13" t="s">
        <v>22</v>
      </c>
      <c r="C13">
        <v>0</v>
      </c>
      <c r="D13" s="31">
        <v>1.832E-6</v>
      </c>
      <c r="E13">
        <v>1.074384</v>
      </c>
      <c r="F13" s="27" t="s">
        <v>22</v>
      </c>
      <c r="G13" s="27">
        <v>0</v>
      </c>
      <c r="H13" s="53">
        <v>1.832E-6</v>
      </c>
      <c r="I13" s="27">
        <v>1.370976</v>
      </c>
      <c r="J13" s="27" t="s">
        <v>22</v>
      </c>
      <c r="K13" s="27">
        <v>0</v>
      </c>
      <c r="L13" s="53">
        <v>1.832E-6</v>
      </c>
      <c r="M13" s="27">
        <v>1.0584290000000001</v>
      </c>
      <c r="N13" s="56" t="s">
        <v>22</v>
      </c>
      <c r="O13" s="27">
        <v>0</v>
      </c>
      <c r="P13" s="53">
        <v>1.832E-6</v>
      </c>
      <c r="Q13" s="56">
        <v>1.0447820000000001</v>
      </c>
      <c r="S13" s="67"/>
      <c r="T13" t="s">
        <v>22</v>
      </c>
      <c r="U13">
        <v>0</v>
      </c>
      <c r="V13" s="40">
        <v>2.7699999999999999E-5</v>
      </c>
      <c r="W13">
        <v>1.1166860000000001</v>
      </c>
      <c r="X13" s="27" t="s">
        <v>22</v>
      </c>
      <c r="Y13" s="27">
        <v>0</v>
      </c>
      <c r="Z13" s="61">
        <v>2.7699999999999999E-5</v>
      </c>
      <c r="AA13" s="27">
        <v>1.07725</v>
      </c>
      <c r="AB13" s="27" t="s">
        <v>22</v>
      </c>
      <c r="AC13" s="27">
        <v>0</v>
      </c>
      <c r="AD13" s="61">
        <v>2.7699999999999999E-5</v>
      </c>
      <c r="AE13" s="27">
        <v>1.0558780000000001</v>
      </c>
      <c r="AF13" s="27" t="s">
        <v>22</v>
      </c>
      <c r="AG13" s="27">
        <v>0</v>
      </c>
      <c r="AH13" s="61">
        <v>2.7699999999999999E-5</v>
      </c>
      <c r="AI13" s="27">
        <v>1.0466489999999999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44"/>
      <c r="O14" s="44"/>
      <c r="P14" s="44"/>
      <c r="Q14" s="44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44"/>
      <c r="O15" s="44"/>
      <c r="P15" s="44"/>
      <c r="Q15" s="44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4" t="s">
        <v>62</v>
      </c>
      <c r="C16" s="74"/>
      <c r="D16" s="74"/>
      <c r="E16" s="74"/>
      <c r="F16" s="77" t="s">
        <v>63</v>
      </c>
      <c r="G16" s="77"/>
      <c r="H16" s="77"/>
      <c r="I16" s="77"/>
      <c r="J16" s="77" t="s">
        <v>64</v>
      </c>
      <c r="K16" s="77"/>
      <c r="L16" s="77"/>
      <c r="M16" s="77"/>
      <c r="N16" s="80" t="s">
        <v>65</v>
      </c>
      <c r="O16" s="80"/>
      <c r="P16" s="80"/>
      <c r="Q16" s="80"/>
      <c r="S16" s="68" t="s">
        <v>23</v>
      </c>
      <c r="T16" s="74" t="s">
        <v>62</v>
      </c>
      <c r="U16" s="74"/>
      <c r="V16" s="74"/>
      <c r="W16" s="74"/>
      <c r="X16" s="77" t="s">
        <v>63</v>
      </c>
      <c r="Y16" s="77"/>
      <c r="Z16" s="77"/>
      <c r="AA16" s="77"/>
      <c r="AB16" s="77" t="s">
        <v>64</v>
      </c>
      <c r="AC16" s="77"/>
      <c r="AD16" s="77"/>
      <c r="AE16" s="77"/>
      <c r="AF16" s="77" t="s">
        <v>65</v>
      </c>
      <c r="AG16" s="77"/>
      <c r="AH16" s="77"/>
      <c r="AI16" s="77"/>
    </row>
    <row r="17" spans="1:35" x14ac:dyDescent="0.25">
      <c r="A17" s="68"/>
      <c r="C17" t="s">
        <v>17</v>
      </c>
      <c r="D17" t="s">
        <v>18</v>
      </c>
      <c r="E1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56"/>
      <c r="O17" s="56" t="s">
        <v>17</v>
      </c>
      <c r="P17" s="56" t="s">
        <v>18</v>
      </c>
      <c r="Q17" s="56" t="s">
        <v>19</v>
      </c>
      <c r="S17" s="68"/>
      <c r="U17" t="s">
        <v>17</v>
      </c>
      <c r="V17" t="s">
        <v>18</v>
      </c>
      <c r="W1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t="s">
        <v>20</v>
      </c>
      <c r="C18">
        <v>0</v>
      </c>
      <c r="D18">
        <v>6.1999999999999998E-3</v>
      </c>
      <c r="E18">
        <v>0.97692400000000001</v>
      </c>
      <c r="F18" s="27" t="s">
        <v>20</v>
      </c>
      <c r="G18" s="27">
        <v>0</v>
      </c>
      <c r="H18" s="27">
        <v>6.1999999999999998E-3</v>
      </c>
      <c r="I18" s="56">
        <v>1.155151</v>
      </c>
      <c r="J18" s="27" t="s">
        <v>20</v>
      </c>
      <c r="K18" s="27">
        <v>0</v>
      </c>
      <c r="L18" s="27">
        <v>6.1999999999999998E-3</v>
      </c>
      <c r="M18" s="27">
        <v>0.98384199999999999</v>
      </c>
      <c r="N18" s="56" t="s">
        <v>20</v>
      </c>
      <c r="O18" s="27">
        <v>0</v>
      </c>
      <c r="P18" s="27">
        <v>6.1999999999999998E-3</v>
      </c>
      <c r="Q18" s="56">
        <v>0.97667400000000004</v>
      </c>
      <c r="S18" s="68"/>
      <c r="T18" t="s">
        <v>20</v>
      </c>
      <c r="U18">
        <v>0</v>
      </c>
      <c r="V18">
        <v>6.1999999999999998E-3</v>
      </c>
      <c r="W18">
        <v>0.99047099999999999</v>
      </c>
      <c r="X18" s="27" t="s">
        <v>20</v>
      </c>
      <c r="Y18" s="27">
        <v>0</v>
      </c>
      <c r="Z18" s="27">
        <v>6.1999999999999998E-3</v>
      </c>
      <c r="AA18" s="27">
        <v>0.98504499999999995</v>
      </c>
      <c r="AB18" s="27" t="s">
        <v>20</v>
      </c>
      <c r="AC18" s="27">
        <v>0</v>
      </c>
      <c r="AD18" s="27">
        <v>6.1999999999999998E-3</v>
      </c>
      <c r="AE18" s="27">
        <v>0.99228099999999997</v>
      </c>
      <c r="AF18" s="27" t="s">
        <v>20</v>
      </c>
      <c r="AG18" s="27">
        <v>0</v>
      </c>
      <c r="AH18" s="27">
        <v>6.1999999999999998E-3</v>
      </c>
      <c r="AI18" s="27">
        <v>0.97250700000000001</v>
      </c>
    </row>
    <row r="19" spans="1:35" x14ac:dyDescent="0.25">
      <c r="A19" s="68"/>
      <c r="B19" t="s">
        <v>21</v>
      </c>
      <c r="C19">
        <v>0</v>
      </c>
      <c r="D19">
        <v>8.038E-5</v>
      </c>
      <c r="E19">
        <v>1.1554390000000001</v>
      </c>
      <c r="F19" s="27" t="s">
        <v>21</v>
      </c>
      <c r="G19" s="27">
        <v>0</v>
      </c>
      <c r="H19" s="27">
        <v>8.038E-5</v>
      </c>
      <c r="I19" s="56">
        <v>1.042789</v>
      </c>
      <c r="J19" s="27" t="s">
        <v>21</v>
      </c>
      <c r="K19" s="27">
        <v>0</v>
      </c>
      <c r="L19" s="27">
        <v>8.038E-5</v>
      </c>
      <c r="M19" s="27">
        <v>1.0473870000000001</v>
      </c>
      <c r="N19" s="56" t="s">
        <v>21</v>
      </c>
      <c r="O19" s="27">
        <v>0</v>
      </c>
      <c r="P19" s="27">
        <v>8.038E-5</v>
      </c>
      <c r="Q19" s="56">
        <v>1.039633</v>
      </c>
      <c r="S19" s="68"/>
      <c r="T19" t="s">
        <v>21</v>
      </c>
      <c r="U19">
        <v>0</v>
      </c>
      <c r="V19">
        <v>2.6219999999999998E-4</v>
      </c>
      <c r="W19">
        <v>1.0582769999999999</v>
      </c>
      <c r="X19" s="27" t="s">
        <v>21</v>
      </c>
      <c r="Y19" s="27">
        <v>0</v>
      </c>
      <c r="Z19" s="27">
        <v>2.6219999999999998E-4</v>
      </c>
      <c r="AA19" s="27">
        <v>1.048584</v>
      </c>
      <c r="AB19" s="27" t="s">
        <v>21</v>
      </c>
      <c r="AC19" s="27">
        <v>0</v>
      </c>
      <c r="AD19" s="27">
        <v>2.6219999999999998E-4</v>
      </c>
      <c r="AE19" s="27">
        <v>1.2674129999999999</v>
      </c>
      <c r="AF19" s="27" t="s">
        <v>21</v>
      </c>
      <c r="AG19" s="27">
        <v>0</v>
      </c>
      <c r="AH19" s="27">
        <v>2.6219999999999998E-4</v>
      </c>
      <c r="AI19" s="27">
        <v>1.035809</v>
      </c>
    </row>
    <row r="20" spans="1:35" x14ac:dyDescent="0.25">
      <c r="A20" s="68"/>
      <c r="B20" t="s">
        <v>22</v>
      </c>
      <c r="C20">
        <v>0</v>
      </c>
      <c r="D20">
        <v>1.832E-6</v>
      </c>
      <c r="E20">
        <v>1.116951</v>
      </c>
      <c r="F20" s="27" t="s">
        <v>22</v>
      </c>
      <c r="G20" s="27">
        <v>0</v>
      </c>
      <c r="H20" s="27">
        <v>1.832E-6</v>
      </c>
      <c r="I20" s="56">
        <v>1.157532</v>
      </c>
      <c r="J20" s="27" t="s">
        <v>22</v>
      </c>
      <c r="K20" s="27">
        <v>0</v>
      </c>
      <c r="L20" s="27">
        <v>1.832E-6</v>
      </c>
      <c r="M20" s="27">
        <v>1.134484</v>
      </c>
      <c r="N20" s="56" t="s">
        <v>22</v>
      </c>
      <c r="O20" s="27">
        <v>0</v>
      </c>
      <c r="P20" s="27">
        <v>1.832E-6</v>
      </c>
      <c r="Q20" s="56">
        <v>1.153435</v>
      </c>
      <c r="S20" s="68"/>
      <c r="T20" t="s">
        <v>22</v>
      </c>
      <c r="U20">
        <v>0</v>
      </c>
      <c r="V20">
        <v>2.7699999999999999E-5</v>
      </c>
      <c r="W20">
        <v>1.1264620000000001</v>
      </c>
      <c r="X20" s="27" t="s">
        <v>22</v>
      </c>
      <c r="Y20" s="27">
        <v>0</v>
      </c>
      <c r="Z20" s="27">
        <v>2.7699999999999999E-5</v>
      </c>
      <c r="AA20" s="27">
        <v>1.146984</v>
      </c>
      <c r="AB20" s="27" t="s">
        <v>22</v>
      </c>
      <c r="AC20" s="27">
        <v>0</v>
      </c>
      <c r="AD20" s="27">
        <v>2.7699999999999999E-5</v>
      </c>
      <c r="AE20" s="27">
        <v>1.134258</v>
      </c>
      <c r="AF20" s="27" t="s">
        <v>22</v>
      </c>
      <c r="AG20" s="27">
        <v>0</v>
      </c>
      <c r="AH20" s="27">
        <v>2.7699999999999999E-5</v>
      </c>
      <c r="AI20" s="27">
        <v>1.134161</v>
      </c>
    </row>
    <row r="21" spans="1:35" x14ac:dyDescent="0.25">
      <c r="F21" s="35"/>
      <c r="G21" s="35"/>
      <c r="H21" s="35"/>
      <c r="I21" s="44"/>
      <c r="J21" s="35"/>
      <c r="K21" s="35"/>
      <c r="L21" s="35"/>
      <c r="M21" s="35"/>
      <c r="N21" s="44"/>
      <c r="O21" s="44"/>
      <c r="P21" s="44"/>
      <c r="Q21" s="44"/>
      <c r="X21" s="35"/>
      <c r="AA21" s="35"/>
      <c r="AB21" s="35"/>
      <c r="AE21" s="35"/>
      <c r="AF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44"/>
      <c r="O22" s="44"/>
      <c r="P22" s="44"/>
      <c r="Q22" s="44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62</v>
      </c>
      <c r="C23" s="74"/>
      <c r="D23" s="74"/>
      <c r="E23" s="74"/>
      <c r="F23" s="77" t="s">
        <v>63</v>
      </c>
      <c r="G23" s="77"/>
      <c r="H23" s="77"/>
      <c r="I23" s="77"/>
      <c r="J23" s="77" t="s">
        <v>64</v>
      </c>
      <c r="K23" s="77"/>
      <c r="L23" s="77"/>
      <c r="M23" s="77"/>
      <c r="N23" s="80" t="s">
        <v>65</v>
      </c>
      <c r="O23" s="80"/>
      <c r="P23" s="80"/>
      <c r="Q23" s="80"/>
      <c r="S23" s="69" t="s">
        <v>24</v>
      </c>
      <c r="T23" s="74" t="s">
        <v>62</v>
      </c>
      <c r="U23" s="74"/>
      <c r="V23" s="74"/>
      <c r="W23" s="74"/>
      <c r="X23" s="77" t="s">
        <v>63</v>
      </c>
      <c r="Y23" s="77"/>
      <c r="Z23" s="77"/>
      <c r="AA23" s="77"/>
      <c r="AB23" s="77" t="s">
        <v>64</v>
      </c>
      <c r="AC23" s="77"/>
      <c r="AD23" s="77"/>
      <c r="AE23" s="77"/>
      <c r="AF23" s="77" t="s">
        <v>65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80" t="s">
        <v>25</v>
      </c>
      <c r="O24" s="80"/>
      <c r="P24" s="80"/>
      <c r="Q24" s="56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74">
        <v>0</v>
      </c>
      <c r="C25" s="74"/>
      <c r="D25" s="74"/>
      <c r="E25">
        <v>2.9820549999999999</v>
      </c>
      <c r="F25" s="77">
        <v>0</v>
      </c>
      <c r="G25" s="77"/>
      <c r="H25" s="77"/>
      <c r="I25" s="27">
        <v>2.72587</v>
      </c>
      <c r="J25" s="77">
        <v>0</v>
      </c>
      <c r="K25" s="77"/>
      <c r="L25" s="77"/>
      <c r="M25" s="27">
        <v>2.4128250000000002</v>
      </c>
      <c r="N25" s="80">
        <v>0</v>
      </c>
      <c r="O25" s="80"/>
      <c r="P25" s="80"/>
      <c r="Q25" s="56">
        <v>2.4243860000000002</v>
      </c>
      <c r="S25" s="69"/>
      <c r="T25" s="5">
        <v>0</v>
      </c>
      <c r="U25" s="5"/>
      <c r="V25" s="5"/>
      <c r="W25">
        <v>2.388849</v>
      </c>
      <c r="X25" s="28">
        <v>0</v>
      </c>
      <c r="Y25" s="28"/>
      <c r="Z25" s="28"/>
      <c r="AA25" s="27">
        <v>2.3589600000000002</v>
      </c>
      <c r="AB25" s="28">
        <v>0</v>
      </c>
      <c r="AC25" s="28"/>
      <c r="AD25" s="28"/>
      <c r="AE25" s="27">
        <v>2.4760819999999999</v>
      </c>
      <c r="AF25" s="29">
        <v>9.9999999999999995E-8</v>
      </c>
      <c r="AG25" s="28"/>
      <c r="AH25" s="28"/>
      <c r="AI25" s="27">
        <v>2.3849939999999998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44"/>
      <c r="O26" s="44"/>
      <c r="P26" s="44"/>
      <c r="Q26" s="44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44"/>
      <c r="O28" s="44"/>
      <c r="P28" s="44"/>
      <c r="Q28" s="44"/>
      <c r="S28" s="1" t="s">
        <v>27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80" t="s">
        <v>11</v>
      </c>
      <c r="O29" s="80"/>
      <c r="P29" s="80"/>
      <c r="Q29" s="80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62</v>
      </c>
      <c r="C30" s="74"/>
      <c r="D30" s="74"/>
      <c r="E30" s="74"/>
      <c r="F30" s="77" t="s">
        <v>63</v>
      </c>
      <c r="G30" s="77"/>
      <c r="H30" s="77"/>
      <c r="I30" s="77"/>
      <c r="J30" s="77" t="s">
        <v>64</v>
      </c>
      <c r="K30" s="77"/>
      <c r="L30" s="77"/>
      <c r="M30" s="77"/>
      <c r="N30" s="80" t="s">
        <v>65</v>
      </c>
      <c r="O30" s="80"/>
      <c r="P30" s="80"/>
      <c r="Q30" s="80"/>
      <c r="S30" s="67" t="s">
        <v>12</v>
      </c>
      <c r="T30" s="74" t="s">
        <v>62</v>
      </c>
      <c r="U30" s="74"/>
      <c r="V30" s="74"/>
      <c r="W30" s="74"/>
      <c r="X30" s="77" t="s">
        <v>63</v>
      </c>
      <c r="Y30" s="77"/>
      <c r="Z30" s="77"/>
      <c r="AA30" s="77"/>
      <c r="AB30" s="77" t="s">
        <v>64</v>
      </c>
      <c r="AC30" s="77"/>
      <c r="AD30" s="77"/>
      <c r="AE30" s="77"/>
      <c r="AF30" s="77" t="s">
        <v>65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56"/>
      <c r="O31" s="56" t="s">
        <v>17</v>
      </c>
      <c r="P31" s="56" t="s">
        <v>18</v>
      </c>
      <c r="Q31" s="56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1.1318539999999999</v>
      </c>
      <c r="F32" s="27" t="s">
        <v>20</v>
      </c>
      <c r="G32" s="27">
        <v>0</v>
      </c>
      <c r="H32" s="27">
        <v>6.1999999999999998E-3</v>
      </c>
      <c r="I32" s="27">
        <v>1.0071190000000001</v>
      </c>
      <c r="J32" s="27" t="s">
        <v>20</v>
      </c>
      <c r="K32" s="27">
        <v>0</v>
      </c>
      <c r="L32" s="27">
        <v>6.1999999999999998E-3</v>
      </c>
      <c r="M32" s="27">
        <v>0.99969300000000005</v>
      </c>
      <c r="N32" s="56" t="s">
        <v>20</v>
      </c>
      <c r="O32" s="27">
        <v>0</v>
      </c>
      <c r="P32" s="27">
        <v>6.1999999999999998E-3</v>
      </c>
      <c r="Q32" s="56">
        <v>1.010869</v>
      </c>
      <c r="S32" s="67"/>
      <c r="T32" t="s">
        <v>20</v>
      </c>
      <c r="U32">
        <v>0</v>
      </c>
      <c r="V32">
        <v>6.1999999999999998E-3</v>
      </c>
      <c r="W32">
        <v>1.0402</v>
      </c>
      <c r="X32" s="27" t="s">
        <v>20</v>
      </c>
      <c r="Y32" s="27">
        <v>0</v>
      </c>
      <c r="Z32" s="27">
        <v>6.1999999999999998E-3</v>
      </c>
      <c r="AA32" s="27">
        <v>1.023001</v>
      </c>
      <c r="AB32" s="27" t="s">
        <v>20</v>
      </c>
      <c r="AC32" s="27">
        <v>0</v>
      </c>
      <c r="AD32" s="27">
        <v>6.1999999999999998E-3</v>
      </c>
      <c r="AE32" s="27">
        <v>0.99976900000000002</v>
      </c>
      <c r="AF32" s="27" t="s">
        <v>20</v>
      </c>
      <c r="AG32" s="27">
        <v>0</v>
      </c>
      <c r="AH32" s="27">
        <v>6.1999999999999998E-3</v>
      </c>
      <c r="AI32" s="27">
        <v>1.038562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1.044997</v>
      </c>
      <c r="F33" s="27" t="s">
        <v>21</v>
      </c>
      <c r="G33" s="27">
        <v>0</v>
      </c>
      <c r="H33" s="27">
        <v>6.6879999999999999E-4</v>
      </c>
      <c r="I33" s="27">
        <v>1.0380050000000001</v>
      </c>
      <c r="J33" s="27" t="s">
        <v>21</v>
      </c>
      <c r="K33" s="27">
        <v>0</v>
      </c>
      <c r="L33" s="27">
        <v>6.6879999999999999E-4</v>
      </c>
      <c r="M33" s="27">
        <v>1.015717</v>
      </c>
      <c r="N33" s="56" t="s">
        <v>21</v>
      </c>
      <c r="O33" s="27">
        <v>0</v>
      </c>
      <c r="P33" s="27">
        <v>6.6879999999999999E-4</v>
      </c>
      <c r="Q33" s="56">
        <v>1.0206379999999999</v>
      </c>
      <c r="S33" s="67"/>
      <c r="T33" t="s">
        <v>21</v>
      </c>
      <c r="U33">
        <v>0</v>
      </c>
      <c r="V33">
        <v>1.5E-3</v>
      </c>
      <c r="W33">
        <v>1.050346</v>
      </c>
      <c r="X33" s="27" t="s">
        <v>21</v>
      </c>
      <c r="Y33" s="27">
        <v>0</v>
      </c>
      <c r="Z33" s="27">
        <v>1.5E-3</v>
      </c>
      <c r="AA33" s="27">
        <v>1.0268969999999999</v>
      </c>
      <c r="AB33" s="27" t="s">
        <v>21</v>
      </c>
      <c r="AC33" s="27">
        <v>0</v>
      </c>
      <c r="AD33" s="27">
        <v>1.5E-3</v>
      </c>
      <c r="AE33" s="27">
        <v>1.0150999999999999</v>
      </c>
      <c r="AF33" s="27" t="s">
        <v>21</v>
      </c>
      <c r="AG33" s="27">
        <v>0</v>
      </c>
      <c r="AH33" s="27">
        <v>1.5E-3</v>
      </c>
      <c r="AI33" s="27">
        <v>1.0368820000000001</v>
      </c>
    </row>
    <row r="34" spans="1:35" x14ac:dyDescent="0.25">
      <c r="A34" s="67"/>
      <c r="B34" t="s">
        <v>22</v>
      </c>
      <c r="C34">
        <v>0</v>
      </c>
      <c r="D34" s="40">
        <v>1.6860000000000001E-4</v>
      </c>
      <c r="E34">
        <v>0.96511599999999997</v>
      </c>
      <c r="F34" s="27" t="s">
        <v>22</v>
      </c>
      <c r="G34" s="27">
        <v>0</v>
      </c>
      <c r="H34" s="61">
        <v>1.6860000000000001E-4</v>
      </c>
      <c r="I34" s="27">
        <v>1.05341</v>
      </c>
      <c r="J34" s="27" t="s">
        <v>22</v>
      </c>
      <c r="K34" s="27">
        <v>0</v>
      </c>
      <c r="L34" s="61">
        <v>1.6860000000000001E-4</v>
      </c>
      <c r="M34" s="27">
        <v>1.041304</v>
      </c>
      <c r="N34" s="56" t="s">
        <v>22</v>
      </c>
      <c r="O34" s="27">
        <v>0</v>
      </c>
      <c r="P34" s="61">
        <v>1.6860000000000001E-4</v>
      </c>
      <c r="Q34" s="56">
        <v>1.09582</v>
      </c>
      <c r="S34" s="67"/>
      <c r="T34" t="s">
        <v>22</v>
      </c>
      <c r="U34">
        <v>0</v>
      </c>
      <c r="V34">
        <v>6.089E-4</v>
      </c>
      <c r="W34">
        <v>1.079725</v>
      </c>
      <c r="X34" s="27" t="s">
        <v>22</v>
      </c>
      <c r="Y34" s="27">
        <v>0</v>
      </c>
      <c r="Z34" s="27">
        <v>6.7460000000000003E-4</v>
      </c>
      <c r="AA34" s="27">
        <v>1.055512</v>
      </c>
      <c r="AB34" s="27" t="s">
        <v>22</v>
      </c>
      <c r="AC34" s="27">
        <v>0</v>
      </c>
      <c r="AD34" s="27">
        <v>6.7460000000000003E-4</v>
      </c>
      <c r="AE34" s="27">
        <v>1.043131</v>
      </c>
      <c r="AF34" s="27" t="s">
        <v>22</v>
      </c>
      <c r="AG34" s="27">
        <v>0</v>
      </c>
      <c r="AH34" s="27">
        <v>6.7460000000000003E-4</v>
      </c>
      <c r="AI34" s="27">
        <v>1.055652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44"/>
      <c r="O35" s="44"/>
      <c r="P35" s="44"/>
      <c r="Q35" s="44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44"/>
      <c r="O36" s="44"/>
      <c r="P36" s="44"/>
      <c r="Q36" s="44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4" t="s">
        <v>62</v>
      </c>
      <c r="C37" s="74"/>
      <c r="D37" s="74"/>
      <c r="E37" s="74"/>
      <c r="F37" s="77" t="s">
        <v>63</v>
      </c>
      <c r="G37" s="77"/>
      <c r="H37" s="77"/>
      <c r="I37" s="77"/>
      <c r="J37" s="77" t="s">
        <v>64</v>
      </c>
      <c r="K37" s="77"/>
      <c r="L37" s="77"/>
      <c r="M37" s="77"/>
      <c r="N37" s="80" t="s">
        <v>65</v>
      </c>
      <c r="O37" s="80"/>
      <c r="P37" s="80"/>
      <c r="Q37" s="80"/>
      <c r="S37" s="68" t="s">
        <v>23</v>
      </c>
      <c r="T37" s="74" t="s">
        <v>62</v>
      </c>
      <c r="U37" s="74"/>
      <c r="V37" s="74"/>
      <c r="W37" s="74"/>
      <c r="X37" s="77" t="s">
        <v>63</v>
      </c>
      <c r="Y37" s="77"/>
      <c r="Z37" s="77"/>
      <c r="AA37" s="77"/>
      <c r="AB37" s="77" t="s">
        <v>64</v>
      </c>
      <c r="AC37" s="77"/>
      <c r="AD37" s="77"/>
      <c r="AE37" s="77"/>
      <c r="AF37" s="77" t="s">
        <v>65</v>
      </c>
      <c r="AG37" s="77"/>
      <c r="AH37" s="77"/>
      <c r="AI37" s="77"/>
    </row>
    <row r="38" spans="1:35" x14ac:dyDescent="0.25">
      <c r="A38" s="68"/>
      <c r="C38" t="s">
        <v>17</v>
      </c>
      <c r="D38" t="s">
        <v>18</v>
      </c>
      <c r="E38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56"/>
      <c r="O38" s="56" t="s">
        <v>17</v>
      </c>
      <c r="P38" s="56" t="s">
        <v>18</v>
      </c>
      <c r="Q38" s="56" t="s">
        <v>19</v>
      </c>
      <c r="S38" s="68"/>
      <c r="U38" t="s">
        <v>17</v>
      </c>
      <c r="V38" t="s">
        <v>18</v>
      </c>
      <c r="W38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t="s">
        <v>20</v>
      </c>
      <c r="C39">
        <v>0</v>
      </c>
      <c r="D39">
        <v>6.1999999999999998E-3</v>
      </c>
      <c r="E39">
        <v>0.98222399999999999</v>
      </c>
      <c r="F39" s="27" t="s">
        <v>20</v>
      </c>
      <c r="G39" s="27">
        <v>0</v>
      </c>
      <c r="H39" s="27">
        <v>6.1999999999999998E-3</v>
      </c>
      <c r="I39" s="27">
        <v>0.97238999999999998</v>
      </c>
      <c r="J39" s="27" t="s">
        <v>20</v>
      </c>
      <c r="K39" s="27">
        <v>0</v>
      </c>
      <c r="L39" s="27">
        <v>6.1999999999999998E-3</v>
      </c>
      <c r="M39" s="27">
        <v>0.97035199999999999</v>
      </c>
      <c r="N39" s="56" t="s">
        <v>20</v>
      </c>
      <c r="O39" s="27">
        <v>0</v>
      </c>
      <c r="P39" s="27">
        <v>6.1999999999999998E-3</v>
      </c>
      <c r="Q39" s="56">
        <v>0.97733300000000001</v>
      </c>
      <c r="S39" s="68"/>
      <c r="T39" t="s">
        <v>20</v>
      </c>
      <c r="U39">
        <v>0</v>
      </c>
      <c r="V39">
        <v>6.1999999999999998E-3</v>
      </c>
      <c r="W39">
        <v>1.0977189999999999</v>
      </c>
      <c r="X39" s="27" t="s">
        <v>20</v>
      </c>
      <c r="Y39" s="27">
        <v>0</v>
      </c>
      <c r="Z39" s="27">
        <v>6.1999999999999998E-3</v>
      </c>
      <c r="AA39" s="27">
        <v>0.98049600000000003</v>
      </c>
      <c r="AB39" s="27" t="s">
        <v>20</v>
      </c>
      <c r="AC39" s="27">
        <v>0</v>
      </c>
      <c r="AD39" s="27">
        <v>6.1999999999999998E-3</v>
      </c>
      <c r="AE39" s="27">
        <v>0.86970700000000001</v>
      </c>
      <c r="AF39" s="27" t="s">
        <v>20</v>
      </c>
      <c r="AG39" s="27">
        <v>0</v>
      </c>
      <c r="AH39" s="27">
        <v>6.1999999999999998E-3</v>
      </c>
      <c r="AI39" s="27">
        <v>0.99280500000000005</v>
      </c>
    </row>
    <row r="40" spans="1:35" x14ac:dyDescent="0.25">
      <c r="A40" s="68"/>
      <c r="B40" t="s">
        <v>21</v>
      </c>
      <c r="C40">
        <v>0</v>
      </c>
      <c r="D40">
        <v>6.6879999999999999E-4</v>
      </c>
      <c r="E40">
        <v>1.0633539999999999</v>
      </c>
      <c r="F40" s="27" t="s">
        <v>21</v>
      </c>
      <c r="G40" s="27">
        <v>0</v>
      </c>
      <c r="H40" s="27">
        <v>6.6879999999999999E-4</v>
      </c>
      <c r="I40" s="27">
        <v>1.0447109999999999</v>
      </c>
      <c r="J40" s="27" t="s">
        <v>21</v>
      </c>
      <c r="K40" s="27">
        <v>0</v>
      </c>
      <c r="L40" s="27">
        <v>6.6879999999999999E-4</v>
      </c>
      <c r="M40" s="27">
        <v>1.0490930000000001</v>
      </c>
      <c r="N40" s="56" t="s">
        <v>21</v>
      </c>
      <c r="O40" s="27">
        <v>0</v>
      </c>
      <c r="P40" s="27">
        <v>6.6879999999999999E-4</v>
      </c>
      <c r="Q40" s="56">
        <v>1.0352110000000001</v>
      </c>
      <c r="S40" s="68"/>
      <c r="T40" t="s">
        <v>21</v>
      </c>
      <c r="U40">
        <v>0</v>
      </c>
      <c r="V40">
        <v>1.5E-3</v>
      </c>
      <c r="W40">
        <v>1.050063</v>
      </c>
      <c r="X40" s="27" t="s">
        <v>21</v>
      </c>
      <c r="Y40" s="27">
        <v>0</v>
      </c>
      <c r="Z40" s="27">
        <v>1.5E-3</v>
      </c>
      <c r="AA40" s="27">
        <v>1.0483880000000001</v>
      </c>
      <c r="AB40" s="27" t="s">
        <v>21</v>
      </c>
      <c r="AC40" s="27">
        <v>0</v>
      </c>
      <c r="AD40" s="27">
        <v>1.5E-3</v>
      </c>
      <c r="AE40" s="27">
        <v>1.045228</v>
      </c>
      <c r="AF40" s="27" t="s">
        <v>21</v>
      </c>
      <c r="AG40" s="27">
        <v>0</v>
      </c>
      <c r="AH40" s="27">
        <v>1.5E-3</v>
      </c>
      <c r="AI40" s="27">
        <v>1.0448280000000001</v>
      </c>
    </row>
    <row r="41" spans="1:35" x14ac:dyDescent="0.25">
      <c r="A41" s="68"/>
      <c r="B41" t="s">
        <v>22</v>
      </c>
      <c r="C41">
        <v>0</v>
      </c>
      <c r="D41">
        <v>1.6860000000000001E-4</v>
      </c>
      <c r="E41">
        <v>1.129311</v>
      </c>
      <c r="F41" s="27" t="s">
        <v>22</v>
      </c>
      <c r="G41" s="27">
        <v>0</v>
      </c>
      <c r="H41" s="27">
        <v>1.6860000000000001E-4</v>
      </c>
      <c r="I41" s="27">
        <v>1.1337600000000001</v>
      </c>
      <c r="J41" s="27" t="s">
        <v>22</v>
      </c>
      <c r="K41" s="27">
        <v>0</v>
      </c>
      <c r="L41" s="27">
        <v>1.6860000000000001E-4</v>
      </c>
      <c r="M41" s="27">
        <v>1.1438120000000001</v>
      </c>
      <c r="N41" s="56" t="s">
        <v>22</v>
      </c>
      <c r="O41" s="27">
        <v>0</v>
      </c>
      <c r="P41" s="27">
        <v>1.6860000000000001E-4</v>
      </c>
      <c r="Q41" s="56">
        <v>1.1399729999999999</v>
      </c>
      <c r="S41" s="68"/>
      <c r="T41" t="s">
        <v>22</v>
      </c>
      <c r="U41">
        <v>0</v>
      </c>
      <c r="V41">
        <v>6.089E-4</v>
      </c>
      <c r="W41">
        <v>1.1500250000000001</v>
      </c>
      <c r="X41" s="27" t="s">
        <v>22</v>
      </c>
      <c r="Y41" s="27">
        <v>0</v>
      </c>
      <c r="Z41" s="27">
        <v>6.2600000000000004E-4</v>
      </c>
      <c r="AA41" s="27">
        <v>1.1432009999999999</v>
      </c>
      <c r="AB41" s="27" t="s">
        <v>22</v>
      </c>
      <c r="AC41" s="27">
        <v>0</v>
      </c>
      <c r="AD41" s="27">
        <v>6.5629999999999996E-4</v>
      </c>
      <c r="AE41" s="27">
        <v>1.1415219999999999</v>
      </c>
      <c r="AF41" s="27" t="s">
        <v>22</v>
      </c>
      <c r="AG41" s="27">
        <v>0</v>
      </c>
      <c r="AH41" s="27">
        <v>6.7460000000000003E-4</v>
      </c>
      <c r="AI41" s="27">
        <v>1.5203679999999999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44"/>
      <c r="O42" s="44"/>
      <c r="P42" s="44"/>
      <c r="Q42" s="44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56"/>
      <c r="O43" s="56"/>
      <c r="P43" s="56"/>
      <c r="Q43" s="56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62</v>
      </c>
      <c r="C44" s="74"/>
      <c r="D44" s="74"/>
      <c r="E44" s="74"/>
      <c r="F44" s="77" t="s">
        <v>63</v>
      </c>
      <c r="G44" s="77"/>
      <c r="H44" s="77"/>
      <c r="I44" s="77"/>
      <c r="J44" s="77" t="s">
        <v>64</v>
      </c>
      <c r="K44" s="77"/>
      <c r="L44" s="77"/>
      <c r="M44" s="77"/>
      <c r="N44" s="80" t="s">
        <v>65</v>
      </c>
      <c r="O44" s="80"/>
      <c r="P44" s="80"/>
      <c r="Q44" s="80"/>
      <c r="S44" s="69" t="s">
        <v>24</v>
      </c>
      <c r="T44" s="74" t="s">
        <v>62</v>
      </c>
      <c r="U44" s="74"/>
      <c r="V44" s="74"/>
      <c r="W44" s="74"/>
      <c r="X44" s="77" t="s">
        <v>63</v>
      </c>
      <c r="Y44" s="77"/>
      <c r="Z44" s="77"/>
      <c r="AA44" s="77"/>
      <c r="AB44" s="77" t="s">
        <v>64</v>
      </c>
      <c r="AC44" s="77"/>
      <c r="AD44" s="77"/>
      <c r="AE44" s="77"/>
      <c r="AF44" s="77" t="s">
        <v>65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80" t="s">
        <v>25</v>
      </c>
      <c r="O45" s="80"/>
      <c r="P45" s="80"/>
      <c r="Q45" s="56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3.5999999999999998E-6</v>
      </c>
      <c r="C46" s="5"/>
      <c r="D46" s="5"/>
      <c r="E46">
        <v>2.4468969999999999</v>
      </c>
      <c r="F46" s="29">
        <v>3.4999999999999999E-6</v>
      </c>
      <c r="G46" s="28"/>
      <c r="H46" s="28"/>
      <c r="I46" s="27">
        <v>2.3988320000000001</v>
      </c>
      <c r="J46" s="29">
        <v>4.6999999999999999E-6</v>
      </c>
      <c r="K46" s="28"/>
      <c r="L46" s="28"/>
      <c r="M46" s="27">
        <v>2.3638300000000001</v>
      </c>
      <c r="N46" s="57">
        <v>6.6000000000000003E-6</v>
      </c>
      <c r="O46" s="58"/>
      <c r="P46" s="58"/>
      <c r="Q46" s="56">
        <v>2.3814199999999999</v>
      </c>
      <c r="S46" s="69"/>
      <c r="T46" s="5">
        <v>7.9200000000000001E-5</v>
      </c>
      <c r="U46" s="5"/>
      <c r="V46" s="5"/>
      <c r="W46">
        <v>2.4320490000000001</v>
      </c>
      <c r="X46" s="29">
        <v>9.3499999999999996E-5</v>
      </c>
      <c r="Y46" s="28"/>
      <c r="Z46" s="28"/>
      <c r="AA46" s="27">
        <v>2.9000349999999999</v>
      </c>
      <c r="AB46" s="29">
        <v>1.1290000000000001E-4</v>
      </c>
      <c r="AC46" s="28"/>
      <c r="AD46" s="28"/>
      <c r="AE46" s="27">
        <v>2.3938030000000001</v>
      </c>
      <c r="AF46" s="29">
        <v>1.305E-4</v>
      </c>
      <c r="AG46" s="28"/>
      <c r="AH46" s="28"/>
      <c r="AI46" s="27">
        <v>2.632746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44"/>
      <c r="O47" s="44"/>
      <c r="P47" s="44"/>
      <c r="Q47" s="44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44"/>
      <c r="O48" s="44"/>
      <c r="P48" s="44"/>
      <c r="Q48" s="44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80" t="s">
        <v>11</v>
      </c>
      <c r="O49" s="80"/>
      <c r="P49" s="80"/>
      <c r="Q49" s="80"/>
    </row>
    <row r="50" spans="1:17" x14ac:dyDescent="0.25">
      <c r="A50" s="67" t="s">
        <v>12</v>
      </c>
      <c r="B50" s="74" t="s">
        <v>62</v>
      </c>
      <c r="C50" s="74"/>
      <c r="D50" s="74"/>
      <c r="E50" s="74"/>
      <c r="F50" s="77" t="s">
        <v>63</v>
      </c>
      <c r="G50" s="77"/>
      <c r="H50" s="77"/>
      <c r="I50" s="77"/>
      <c r="J50" s="77" t="s">
        <v>64</v>
      </c>
      <c r="K50" s="77"/>
      <c r="L50" s="77"/>
      <c r="M50" s="77"/>
      <c r="N50" s="80" t="s">
        <v>65</v>
      </c>
      <c r="O50" s="80"/>
      <c r="P50" s="80"/>
      <c r="Q50" s="80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56"/>
      <c r="O51" s="56" t="s">
        <v>17</v>
      </c>
      <c r="P51" s="56" t="s">
        <v>18</v>
      </c>
      <c r="Q51" s="56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1.0331619999999999</v>
      </c>
      <c r="F52" s="27" t="s">
        <v>20</v>
      </c>
      <c r="G52" s="27">
        <v>0</v>
      </c>
      <c r="H52" s="27">
        <v>6.1999999999999998E-3</v>
      </c>
      <c r="I52" s="27">
        <v>1.0557399999999999</v>
      </c>
      <c r="J52" s="27" t="s">
        <v>20</v>
      </c>
      <c r="K52" s="27">
        <v>0</v>
      </c>
      <c r="L52" s="27">
        <v>6.1999999999999998E-3</v>
      </c>
      <c r="M52" s="27">
        <v>1.0464100000000001</v>
      </c>
      <c r="N52" s="56" t="s">
        <v>20</v>
      </c>
      <c r="O52" s="27">
        <v>0</v>
      </c>
      <c r="P52" s="27">
        <v>6.1999999999999998E-3</v>
      </c>
      <c r="Q52" s="56">
        <v>1.107253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1.0304310000000001</v>
      </c>
      <c r="F53" s="27" t="s">
        <v>21</v>
      </c>
      <c r="G53" s="27">
        <v>0</v>
      </c>
      <c r="H53" s="27">
        <v>3.3E-3</v>
      </c>
      <c r="I53" s="27">
        <v>1.035447</v>
      </c>
      <c r="J53" s="27" t="s">
        <v>21</v>
      </c>
      <c r="K53" s="27">
        <v>0</v>
      </c>
      <c r="L53" s="27">
        <v>3.3E-3</v>
      </c>
      <c r="M53" s="27">
        <v>1.030759</v>
      </c>
      <c r="N53" s="56" t="s">
        <v>21</v>
      </c>
      <c r="O53" s="27">
        <v>0</v>
      </c>
      <c r="P53" s="27">
        <v>3.3E-3</v>
      </c>
      <c r="Q53" s="56">
        <v>1.038038</v>
      </c>
    </row>
    <row r="54" spans="1:17" x14ac:dyDescent="0.25">
      <c r="A54" s="67"/>
      <c r="B54" t="s">
        <v>22</v>
      </c>
      <c r="C54">
        <v>0</v>
      </c>
      <c r="D54">
        <v>2.2000000000000001E-3</v>
      </c>
      <c r="E54">
        <v>1.0636140000000001</v>
      </c>
      <c r="F54" s="27" t="s">
        <v>22</v>
      </c>
      <c r="G54" s="27">
        <v>0</v>
      </c>
      <c r="H54" s="27">
        <v>2.3E-3</v>
      </c>
      <c r="I54" s="27">
        <v>1.110082</v>
      </c>
      <c r="J54" s="27" t="s">
        <v>22</v>
      </c>
      <c r="K54" s="27">
        <v>0</v>
      </c>
      <c r="L54" s="27">
        <v>2.3999999999999998E-3</v>
      </c>
      <c r="M54" s="27">
        <v>1.059034</v>
      </c>
      <c r="N54" s="56" t="s">
        <v>22</v>
      </c>
      <c r="O54" s="27">
        <v>0</v>
      </c>
      <c r="P54" s="27">
        <v>2.3999999999999998E-3</v>
      </c>
      <c r="Q54" s="56">
        <v>1.0469580000000001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44"/>
      <c r="O55" s="44"/>
      <c r="P55" s="44"/>
      <c r="Q55" s="44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44"/>
      <c r="O56" s="44"/>
      <c r="P56" s="44"/>
      <c r="Q56" s="44"/>
    </row>
    <row r="57" spans="1:17" x14ac:dyDescent="0.25">
      <c r="A57" s="68" t="s">
        <v>23</v>
      </c>
      <c r="B57" s="74" t="s">
        <v>62</v>
      </c>
      <c r="C57" s="74"/>
      <c r="D57" s="74"/>
      <c r="E57" s="74"/>
      <c r="F57" s="77" t="s">
        <v>63</v>
      </c>
      <c r="G57" s="77"/>
      <c r="H57" s="77"/>
      <c r="I57" s="77"/>
      <c r="J57" s="77" t="s">
        <v>64</v>
      </c>
      <c r="K57" s="77"/>
      <c r="L57" s="77"/>
      <c r="M57" s="77"/>
      <c r="N57" s="80" t="s">
        <v>65</v>
      </c>
      <c r="O57" s="80"/>
      <c r="P57" s="80"/>
      <c r="Q57" s="80"/>
    </row>
    <row r="58" spans="1:17" x14ac:dyDescent="0.25">
      <c r="A58" s="68"/>
      <c r="C58" t="s">
        <v>17</v>
      </c>
      <c r="D58" t="s">
        <v>18</v>
      </c>
      <c r="E58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56"/>
      <c r="O58" s="56" t="s">
        <v>17</v>
      </c>
      <c r="P58" s="56" t="s">
        <v>18</v>
      </c>
      <c r="Q58" s="56" t="s">
        <v>19</v>
      </c>
    </row>
    <row r="59" spans="1:17" x14ac:dyDescent="0.25">
      <c r="A59" s="68"/>
      <c r="B59" t="s">
        <v>20</v>
      </c>
      <c r="C59">
        <v>0</v>
      </c>
      <c r="D59">
        <v>6.1999999999999998E-3</v>
      </c>
      <c r="E59">
        <v>0.97917399999999999</v>
      </c>
      <c r="F59" s="27" t="s">
        <v>20</v>
      </c>
      <c r="G59" s="27">
        <v>0</v>
      </c>
      <c r="H59" s="27">
        <v>6.1999999999999998E-3</v>
      </c>
      <c r="I59" s="27">
        <v>1.1962729999999999</v>
      </c>
      <c r="J59" s="27" t="s">
        <v>20</v>
      </c>
      <c r="K59" s="27">
        <v>0</v>
      </c>
      <c r="L59" s="27">
        <v>6.1999999999999998E-3</v>
      </c>
      <c r="M59" s="27">
        <v>0.97342399999999996</v>
      </c>
      <c r="N59" s="56" t="s">
        <v>20</v>
      </c>
      <c r="O59" s="27">
        <v>0</v>
      </c>
      <c r="P59" s="27">
        <v>6.1999999999999998E-3</v>
      </c>
      <c r="Q59" s="56">
        <v>0.97514599999999996</v>
      </c>
    </row>
    <row r="60" spans="1:17" x14ac:dyDescent="0.25">
      <c r="A60" s="68"/>
      <c r="B60" t="s">
        <v>21</v>
      </c>
      <c r="C60">
        <v>0</v>
      </c>
      <c r="D60">
        <v>3.3E-3</v>
      </c>
      <c r="E60">
        <v>1.0628599999999999</v>
      </c>
      <c r="F60" s="27" t="s">
        <v>21</v>
      </c>
      <c r="G60" s="27">
        <v>0</v>
      </c>
      <c r="H60" s="27">
        <v>3.3E-3</v>
      </c>
      <c r="I60" s="27">
        <v>1.031482</v>
      </c>
      <c r="J60" s="27" t="s">
        <v>21</v>
      </c>
      <c r="K60" s="27">
        <v>0</v>
      </c>
      <c r="L60" s="27">
        <v>3.0999999999999999E-3</v>
      </c>
      <c r="M60" s="27">
        <v>1.0384869999999999</v>
      </c>
      <c r="N60" s="56" t="s">
        <v>21</v>
      </c>
      <c r="O60" s="27">
        <v>0</v>
      </c>
      <c r="P60" s="27">
        <v>3.2000000000000002E-3</v>
      </c>
      <c r="Q60" s="56">
        <v>1.0383869999999999</v>
      </c>
    </row>
    <row r="61" spans="1:17" x14ac:dyDescent="0.25">
      <c r="A61" s="68"/>
      <c r="B61" t="s">
        <v>22</v>
      </c>
      <c r="C61">
        <v>0</v>
      </c>
      <c r="D61">
        <v>2.2000000000000001E-3</v>
      </c>
      <c r="E61">
        <v>1.184795</v>
      </c>
      <c r="F61" s="27" t="s">
        <v>22</v>
      </c>
      <c r="G61" s="27">
        <v>0</v>
      </c>
      <c r="H61" s="27">
        <v>2.2000000000000001E-3</v>
      </c>
      <c r="I61" s="27">
        <v>1.1443680000000001</v>
      </c>
      <c r="J61" s="27" t="s">
        <v>22</v>
      </c>
      <c r="K61" s="27">
        <v>0</v>
      </c>
      <c r="L61" s="27">
        <v>2.3E-3</v>
      </c>
      <c r="M61" s="27">
        <v>1.1553720000000001</v>
      </c>
      <c r="N61" s="56" t="s">
        <v>22</v>
      </c>
      <c r="O61" s="27">
        <v>0</v>
      </c>
      <c r="P61" s="27">
        <v>2.3E-3</v>
      </c>
      <c r="Q61" s="56">
        <v>1.188183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44"/>
      <c r="O62" s="44"/>
      <c r="P62" s="44"/>
      <c r="Q62" s="44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44"/>
      <c r="O63" s="44"/>
      <c r="P63" s="44"/>
      <c r="Q63" s="44"/>
    </row>
    <row r="64" spans="1:17" x14ac:dyDescent="0.25">
      <c r="A64" s="69" t="s">
        <v>24</v>
      </c>
      <c r="B64" s="74" t="s">
        <v>62</v>
      </c>
      <c r="C64" s="74"/>
      <c r="D64" s="74"/>
      <c r="E64" s="74"/>
      <c r="F64" s="77" t="s">
        <v>63</v>
      </c>
      <c r="G64" s="77"/>
      <c r="H64" s="77"/>
      <c r="I64" s="77"/>
      <c r="J64" s="77" t="s">
        <v>64</v>
      </c>
      <c r="K64" s="77"/>
      <c r="L64" s="77"/>
      <c r="M64" s="77"/>
      <c r="N64" s="80" t="s">
        <v>65</v>
      </c>
      <c r="O64" s="80"/>
      <c r="P64" s="80"/>
      <c r="Q64" s="80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80" t="s">
        <v>25</v>
      </c>
      <c r="O65" s="80"/>
      <c r="P65" s="80"/>
      <c r="Q65" s="56" t="s">
        <v>19</v>
      </c>
    </row>
    <row r="66" spans="1:27" x14ac:dyDescent="0.25">
      <c r="A66" s="69"/>
      <c r="B66" s="5">
        <v>9.921000000000001E-4</v>
      </c>
      <c r="C66" s="5"/>
      <c r="D66" s="5"/>
      <c r="E66">
        <v>2.4385840000000001</v>
      </c>
      <c r="F66" s="28"/>
      <c r="G66" s="28">
        <v>1E-3</v>
      </c>
      <c r="H66" s="28"/>
      <c r="I66" s="27">
        <v>2.546802</v>
      </c>
      <c r="J66" s="28">
        <v>1.1000000000000001E-3</v>
      </c>
      <c r="K66" s="28"/>
      <c r="L66" s="28"/>
      <c r="M66" s="27">
        <v>2.4266160000000001</v>
      </c>
      <c r="N66" s="57">
        <v>1.1999999999999999E-3</v>
      </c>
      <c r="O66" s="58"/>
      <c r="P66" s="58"/>
      <c r="Q66" s="56">
        <v>2.4460320000000002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G75" si="0">0.05*G11+(1-0.05)*C11</f>
        <v>0</v>
      </c>
      <c r="G73">
        <f t="shared" si="0"/>
        <v>6.1999999999999998E-3</v>
      </c>
      <c r="H73">
        <f t="shared" ref="H73:H75" si="1">E11+I11</f>
        <v>2.0637160000000003</v>
      </c>
      <c r="I73">
        <f t="shared" ref="I73:J75" si="2">0.05*G18+(1-0.05)*C18</f>
        <v>0</v>
      </c>
      <c r="J73">
        <f t="shared" si="2"/>
        <v>6.1999999999999998E-3</v>
      </c>
      <c r="K73">
        <f t="shared" ref="K73:K75" si="3">I18+E18</f>
        <v>2.1320749999999999</v>
      </c>
      <c r="L73">
        <f>0.05*F25+(1-0.05)*B25</f>
        <v>0</v>
      </c>
      <c r="M73">
        <f>I25+E25</f>
        <v>5.7079249999999995</v>
      </c>
      <c r="P73" s="66" t="s">
        <v>37</v>
      </c>
      <c r="Q73" t="s">
        <v>36</v>
      </c>
      <c r="R73">
        <f t="shared" ref="R73:S75" si="4">0.1*G11+(1-0.1)*C11</f>
        <v>0</v>
      </c>
      <c r="S73">
        <f t="shared" si="4"/>
        <v>6.1999999999999998E-3</v>
      </c>
      <c r="U73">
        <f t="shared" ref="U73:V75" si="5">0.1*G18+(1-0.1)*C18</f>
        <v>0</v>
      </c>
      <c r="V73">
        <f t="shared" si="5"/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0"/>
        <v>8.038E-5</v>
      </c>
      <c r="H74">
        <f t="shared" si="1"/>
        <v>2.381059</v>
      </c>
      <c r="I74">
        <f t="shared" si="2"/>
        <v>0</v>
      </c>
      <c r="J74">
        <f t="shared" si="2"/>
        <v>8.038E-5</v>
      </c>
      <c r="K74">
        <f t="shared" si="3"/>
        <v>2.1982280000000003</v>
      </c>
      <c r="P74" s="66"/>
      <c r="Q74" t="s">
        <v>38</v>
      </c>
      <c r="R74">
        <f t="shared" si="4"/>
        <v>0</v>
      </c>
      <c r="S74">
        <f t="shared" si="4"/>
        <v>8.0380000000000013E-5</v>
      </c>
      <c r="U74">
        <f t="shared" si="5"/>
        <v>0</v>
      </c>
      <c r="V74">
        <f t="shared" si="5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0"/>
        <v>1.832E-6</v>
      </c>
      <c r="H75">
        <f t="shared" si="1"/>
        <v>2.44536</v>
      </c>
      <c r="I75">
        <f t="shared" si="2"/>
        <v>0</v>
      </c>
      <c r="J75">
        <f t="shared" si="2"/>
        <v>1.832E-6</v>
      </c>
      <c r="K75">
        <f t="shared" si="3"/>
        <v>2.274483</v>
      </c>
      <c r="P75" s="66"/>
      <c r="Q75" t="s">
        <v>39</v>
      </c>
      <c r="R75">
        <f t="shared" si="4"/>
        <v>0</v>
      </c>
      <c r="S75">
        <f t="shared" si="4"/>
        <v>1.832E-6</v>
      </c>
      <c r="U75">
        <f t="shared" si="5"/>
        <v>0</v>
      </c>
      <c r="V75">
        <f t="shared" si="5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G81" si="6">0.2*G11+(1-0.2)*C11</f>
        <v>0</v>
      </c>
      <c r="G79">
        <f t="shared" si="6"/>
        <v>6.1999999999999998E-3</v>
      </c>
      <c r="I79">
        <f t="shared" ref="I79:J81" si="7">0.2*G18+(1-0.2)*C18</f>
        <v>0</v>
      </c>
      <c r="J79">
        <f t="shared" si="7"/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S81" si="8">0.3*G11+(1-0.3)*C11</f>
        <v>0</v>
      </c>
      <c r="S79">
        <f t="shared" si="8"/>
        <v>6.1999999999999989E-3</v>
      </c>
      <c r="U79">
        <f t="shared" ref="U79:V81" si="9">0.3*G18+(1-0.3)*C18</f>
        <v>0</v>
      </c>
      <c r="V79">
        <f t="shared" si="9"/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6"/>
        <v>0</v>
      </c>
      <c r="G80">
        <f t="shared" si="6"/>
        <v>8.038E-5</v>
      </c>
      <c r="I80">
        <f t="shared" si="7"/>
        <v>0</v>
      </c>
      <c r="J80">
        <f t="shared" si="7"/>
        <v>8.038E-5</v>
      </c>
      <c r="P80" s="66"/>
      <c r="Q80" t="s">
        <v>38</v>
      </c>
      <c r="R80">
        <f t="shared" si="8"/>
        <v>0</v>
      </c>
      <c r="S80">
        <f t="shared" si="8"/>
        <v>8.0379999999999986E-5</v>
      </c>
      <c r="U80">
        <f t="shared" si="9"/>
        <v>0</v>
      </c>
      <c r="V80">
        <f t="shared" si="9"/>
        <v>8.0379999999999986E-5</v>
      </c>
    </row>
    <row r="81" spans="2:25" x14ac:dyDescent="0.25">
      <c r="C81" s="67"/>
      <c r="D81" s="66"/>
      <c r="E81" t="s">
        <v>39</v>
      </c>
      <c r="F81">
        <f t="shared" si="6"/>
        <v>0</v>
      </c>
      <c r="G81">
        <f t="shared" si="6"/>
        <v>1.832E-6</v>
      </c>
      <c r="I81">
        <f t="shared" si="7"/>
        <v>0</v>
      </c>
      <c r="J81">
        <f t="shared" si="7"/>
        <v>1.832E-6</v>
      </c>
      <c r="P81" s="66"/>
      <c r="Q81" t="s">
        <v>39</v>
      </c>
      <c r="R81">
        <f t="shared" si="8"/>
        <v>0</v>
      </c>
      <c r="S81">
        <f t="shared" si="8"/>
        <v>1.832E-6</v>
      </c>
      <c r="U81">
        <f t="shared" si="9"/>
        <v>0</v>
      </c>
      <c r="V81">
        <f t="shared" si="9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G88" si="10">(0.05*(1-0.05)+0.05*(1-0.05))*G11+0.05*0.05*K11+(1-0.05*(1-0.05)-0.05*(1-0.05)-0.05*0.05)*C11</f>
        <v>0</v>
      </c>
      <c r="G86">
        <f t="shared" si="10"/>
        <v>6.2000000000000006E-3</v>
      </c>
      <c r="H86">
        <f t="shared" ref="H86:H88" si="11">M11+I11+E11</f>
        <v>3.0766989999999996</v>
      </c>
      <c r="I86">
        <f t="shared" ref="I86:J88" si="12">(0.05*(1-0.05)+0.05*(1-0.05))*G18+0.05*0.05*K18+(1-0.05*(1-0.05)-0.05*(1-0.05)-0.05*0.05)*C18</f>
        <v>0</v>
      </c>
      <c r="J86">
        <f t="shared" si="12"/>
        <v>6.2000000000000006E-3</v>
      </c>
      <c r="K86">
        <f t="shared" ref="K86:K88" si="13">M18+I18+E18</f>
        <v>3.115917</v>
      </c>
      <c r="L86">
        <f>(0.05*(1-0.05)+0.05*(1-0.05))*F25+0.05*0.05*J25+(1-0.05*(1-0.05)-0.05*(1-0.05)-0.05*0.05)*B25</f>
        <v>0</v>
      </c>
      <c r="M86">
        <f>M25+I25+E25</f>
        <v>8.120750000000001</v>
      </c>
      <c r="O86" s="70" t="s">
        <v>43</v>
      </c>
      <c r="P86" s="66" t="s">
        <v>37</v>
      </c>
      <c r="Q86" t="s">
        <v>36</v>
      </c>
      <c r="R86">
        <f t="shared" ref="R86:S88" si="14">(0.1*0.9+0.1*0.9)*G11+0.1*0.1*K11+(1-0.1*0.9-0.1*0.9-0.1*0.1)*C11</f>
        <v>0</v>
      </c>
      <c r="S86">
        <f t="shared" si="14"/>
        <v>6.2000000000000006E-3</v>
      </c>
      <c r="U86">
        <f t="shared" ref="U86:V88" si="15">(0.1*0.9+0.1*0.9)*G18+0.1*0.1*K18+(1-0.1*0.9-0.1*0.9-0.1*0.1)*C18</f>
        <v>0</v>
      </c>
      <c r="V86">
        <f t="shared" si="15"/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0"/>
        <v>0</v>
      </c>
      <c r="G87">
        <f t="shared" si="10"/>
        <v>8.0380000000000013E-5</v>
      </c>
      <c r="H87">
        <f t="shared" si="11"/>
        <v>3.394374</v>
      </c>
      <c r="I87">
        <f t="shared" si="12"/>
        <v>0</v>
      </c>
      <c r="J87">
        <f t="shared" si="12"/>
        <v>8.0380000000000013E-5</v>
      </c>
      <c r="K87">
        <f t="shared" si="13"/>
        <v>3.2456149999999999</v>
      </c>
      <c r="O87" s="70"/>
      <c r="P87" s="66"/>
      <c r="Q87" t="s">
        <v>38</v>
      </c>
      <c r="R87">
        <f t="shared" si="14"/>
        <v>0</v>
      </c>
      <c r="S87">
        <f t="shared" si="14"/>
        <v>8.038E-5</v>
      </c>
      <c r="U87">
        <f t="shared" si="15"/>
        <v>0</v>
      </c>
      <c r="V87">
        <f t="shared" si="15"/>
        <v>8.038E-5</v>
      </c>
    </row>
    <row r="88" spans="2:25" x14ac:dyDescent="0.25">
      <c r="B88" s="67"/>
      <c r="C88" s="70"/>
      <c r="D88" s="66"/>
      <c r="E88" t="s">
        <v>39</v>
      </c>
      <c r="F88">
        <f t="shared" si="10"/>
        <v>0</v>
      </c>
      <c r="G88">
        <f t="shared" si="10"/>
        <v>1.8320000000000002E-6</v>
      </c>
      <c r="H88">
        <f t="shared" si="11"/>
        <v>3.5037890000000003</v>
      </c>
      <c r="I88">
        <f t="shared" si="12"/>
        <v>0</v>
      </c>
      <c r="J88">
        <f t="shared" si="12"/>
        <v>1.8320000000000002E-6</v>
      </c>
      <c r="K88">
        <f t="shared" si="13"/>
        <v>3.4089670000000005</v>
      </c>
      <c r="O88" s="70"/>
      <c r="P88" s="66"/>
      <c r="Q88" t="s">
        <v>39</v>
      </c>
      <c r="R88">
        <f t="shared" si="14"/>
        <v>0</v>
      </c>
      <c r="S88">
        <f t="shared" si="14"/>
        <v>1.832E-6</v>
      </c>
      <c r="U88">
        <f t="shared" si="15"/>
        <v>0</v>
      </c>
      <c r="V88">
        <f t="shared" si="15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G94" si="16">(0.2*0.8+0.2*0.8)*G11+0.2*0.2*K11+(1-0.2*0.8-0.2*0.8-0.2*0.2)*C11</f>
        <v>0</v>
      </c>
      <c r="G92">
        <f t="shared" si="16"/>
        <v>6.1999999999999998E-3</v>
      </c>
      <c r="I92">
        <f t="shared" ref="I92:J94" si="17">(0.2*0.8+0.2*0.8)*G18+0.2*0.2*K18+(1-0.2*0.8-0.2*0.8-0.2*0.2)*C18</f>
        <v>0</v>
      </c>
      <c r="J92">
        <f t="shared" si="17"/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S94" si="18">(0.3*0.7+0.3*0.7)*G11+0.3*0.3*K11+(1-0.3*0.7-0.3*0.7-0.3*0.3)*C11</f>
        <v>0</v>
      </c>
      <c r="S92">
        <f t="shared" si="18"/>
        <v>6.2000000000000006E-3</v>
      </c>
      <c r="U92">
        <f t="shared" ref="U92:V94" si="19">(0.3*0.7+0.3*0.7)*G18+0.3*0.3*K18+(1-0.3*0.7-0.3*0.7-0.3*0.3)*C18</f>
        <v>0</v>
      </c>
      <c r="V92">
        <f t="shared" si="19"/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16"/>
        <v>0</v>
      </c>
      <c r="G93">
        <f t="shared" si="16"/>
        <v>8.0379999999999986E-5</v>
      </c>
      <c r="I93">
        <f t="shared" si="17"/>
        <v>0</v>
      </c>
      <c r="J93">
        <f t="shared" si="17"/>
        <v>8.0379999999999986E-5</v>
      </c>
      <c r="O93" s="70"/>
      <c r="P93" s="66"/>
      <c r="Q93" t="s">
        <v>38</v>
      </c>
      <c r="R93">
        <f t="shared" si="18"/>
        <v>0</v>
      </c>
      <c r="S93">
        <f t="shared" si="18"/>
        <v>8.0380000000000013E-5</v>
      </c>
      <c r="U93">
        <f t="shared" si="19"/>
        <v>0</v>
      </c>
      <c r="V93">
        <f t="shared" si="19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16"/>
        <v>0</v>
      </c>
      <c r="G94">
        <f t="shared" si="16"/>
        <v>1.832E-6</v>
      </c>
      <c r="I94">
        <f t="shared" si="17"/>
        <v>0</v>
      </c>
      <c r="J94">
        <f t="shared" si="17"/>
        <v>1.832E-6</v>
      </c>
      <c r="O94" s="70"/>
      <c r="P94" s="66"/>
      <c r="Q94" t="s">
        <v>39</v>
      </c>
      <c r="R94">
        <f t="shared" si="18"/>
        <v>0</v>
      </c>
      <c r="S94">
        <f t="shared" si="18"/>
        <v>1.832E-6</v>
      </c>
      <c r="U94">
        <f t="shared" si="19"/>
        <v>0</v>
      </c>
      <c r="V94">
        <f t="shared" si="19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G101" si="20">3*0.05*(1-0.05)*(1-0.05)*G11+3*0.05*0.05*(1-0.05)*K11+0.05*0.05*0.05*O11+(1-3*0.05*(1-0.05)*(1-0.05)-3*0.05*0.05*(1-0.05)-0.05*0.05*0.05)*C11</f>
        <v>0</v>
      </c>
      <c r="G99">
        <f t="shared" si="20"/>
        <v>6.1999999999999989E-3</v>
      </c>
      <c r="H99">
        <f t="shared" ref="H99:H101" si="21">Q11+M11+I11+E11</f>
        <v>4.1227020000000003</v>
      </c>
      <c r="I99">
        <f t="shared" ref="I99:J101" si="22">3*0.05*(1-0.05)*(1-0.05)*G18+3*0.05*0.05*(1-0.05)*K18+0.05*0.05*0.05*O18+(1-3*0.05*(1-0.05)*(1-0.05)-3*0.05*0.05*(1-0.05)-0.05*0.05*0.05)*C18</f>
        <v>0</v>
      </c>
      <c r="J99">
        <f t="shared" si="22"/>
        <v>6.1999999999999989E-3</v>
      </c>
      <c r="K99">
        <f t="shared" ref="K99:K101" si="23">Q18+M18+E18+I18</f>
        <v>4.0925910000000005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10.545135999999999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S101" si="24">3*0.1*(1-0.1)*(1-0.1)*G11+3*0.1*0.1*(1-0.1)*K11+0.1*0.1*0.1*O11+(1-3*0.1*(1-0.1)*(1-0.1)-3*0.1*0.1*(1-0.1)-0.1*0.1*0.1)*C11</f>
        <v>0</v>
      </c>
      <c r="S99">
        <f t="shared" si="24"/>
        <v>6.1999999999999998E-3</v>
      </c>
      <c r="U99">
        <f t="shared" ref="U99:V101" si="25">3*0.1*(1-0.1)*(1-0.1)*G18+3*0.1*0.1*(1-0.1)*K18+0.1*0.1*0.1*O18+(1-3*0.1*(1-0.1)*(1-0.1)-3*0.1*0.1*(1-0.1)-0.1*0.1*0.1)*C18</f>
        <v>0</v>
      </c>
      <c r="V99">
        <f t="shared" si="25"/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20"/>
        <v>0</v>
      </c>
      <c r="G100">
        <f t="shared" si="20"/>
        <v>8.0379999999999986E-5</v>
      </c>
      <c r="H100">
        <f t="shared" si="21"/>
        <v>4.4071809999999996</v>
      </c>
      <c r="I100">
        <f t="shared" si="22"/>
        <v>0</v>
      </c>
      <c r="J100">
        <f t="shared" si="22"/>
        <v>8.0379999999999986E-5</v>
      </c>
      <c r="K100">
        <f t="shared" si="23"/>
        <v>4.2852480000000002</v>
      </c>
      <c r="N100" s="72"/>
      <c r="O100" s="70"/>
      <c r="P100" s="66"/>
      <c r="Q100" t="s">
        <v>38</v>
      </c>
      <c r="R100">
        <f t="shared" si="24"/>
        <v>0</v>
      </c>
      <c r="S100">
        <f t="shared" si="24"/>
        <v>8.0379999999999986E-5</v>
      </c>
      <c r="U100">
        <f t="shared" si="25"/>
        <v>0</v>
      </c>
      <c r="V100">
        <f t="shared" si="2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20"/>
        <v>0</v>
      </c>
      <c r="G101">
        <f t="shared" si="20"/>
        <v>1.8319999999999998E-6</v>
      </c>
      <c r="H101">
        <f t="shared" si="21"/>
        <v>4.5485709999999999</v>
      </c>
      <c r="I101">
        <f t="shared" si="22"/>
        <v>0</v>
      </c>
      <c r="J101">
        <f t="shared" si="22"/>
        <v>1.8319999999999998E-6</v>
      </c>
      <c r="K101">
        <f t="shared" si="23"/>
        <v>4.5624019999999996</v>
      </c>
      <c r="N101" s="72"/>
      <c r="O101" s="70"/>
      <c r="P101" s="66"/>
      <c r="Q101" t="s">
        <v>39</v>
      </c>
      <c r="R101">
        <f t="shared" si="24"/>
        <v>0</v>
      </c>
      <c r="S101">
        <f t="shared" si="24"/>
        <v>1.8319999999999998E-6</v>
      </c>
      <c r="U101">
        <f t="shared" si="25"/>
        <v>0</v>
      </c>
      <c r="V101">
        <f t="shared" si="2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G107" si="26">3*0.2*(1-0.2)*(1-0.2)*G11+3*0.2*0.2*(1-0.2)*K11+0.2*0.2*0.2*O11+(1-3*0.2*(1-0.2)*(1-0.2)-3*0.2*0.2*(1-0.2)-0.2*0.2*0.2)*C11</f>
        <v>0</v>
      </c>
      <c r="G105">
        <f t="shared" si="26"/>
        <v>6.1999999999999989E-3</v>
      </c>
      <c r="I105">
        <f t="shared" ref="I105:J107" si="27">3*0.2*(1-0.2)*(1-0.2)*G18+3*0.2*0.2*(1-0.2)*K18+0.2*0.2*0.2*O18+(1-3*0.2*(1-0.2)*(1-0.2)-3*0.2*0.2*(1-0.2)-0.2*0.2*0.2)*C18</f>
        <v>0</v>
      </c>
      <c r="J105">
        <f t="shared" si="27"/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S107" si="28">3*0.3*(1-0.3)*(1-0.3)*G11+3*0.3*0.3*(1-0.3)*K11+0.3*0.3*0.3*O11+(1-3*0.3*(1-0.3)*(1-0.3)-3*0.3*0.3*(1-0.3)-0.3*0.3*0.3)*C11</f>
        <v>0</v>
      </c>
      <c r="S105">
        <f t="shared" si="28"/>
        <v>6.1999999999999998E-3</v>
      </c>
      <c r="U105">
        <f t="shared" ref="U105:V107" si="29">3*0.3*(1-0.3)*(1-0.3)*G18+3*0.3*0.3*(1-0.3)*K18+0.3*0.3*0.3*O18+(1-3*0.3*(1-0.3)*(1-0.3)-3*0.3*0.3*(1-0.3)-0.3*0.3*0.3)*C18</f>
        <v>0</v>
      </c>
      <c r="V105">
        <f t="shared" si="29"/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26"/>
        <v>0</v>
      </c>
      <c r="G106">
        <f t="shared" si="26"/>
        <v>8.0379999999999986E-5</v>
      </c>
      <c r="I106">
        <f t="shared" si="27"/>
        <v>0</v>
      </c>
      <c r="J106">
        <f t="shared" si="27"/>
        <v>8.0379999999999986E-5</v>
      </c>
      <c r="N106" s="72"/>
      <c r="O106" s="70"/>
      <c r="P106" s="66"/>
      <c r="Q106" t="s">
        <v>38</v>
      </c>
      <c r="R106">
        <f t="shared" si="28"/>
        <v>0</v>
      </c>
      <c r="S106">
        <f t="shared" si="28"/>
        <v>8.038E-5</v>
      </c>
      <c r="U106">
        <f t="shared" si="29"/>
        <v>0</v>
      </c>
      <c r="V106">
        <f t="shared" si="29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26"/>
        <v>0</v>
      </c>
      <c r="G107">
        <f t="shared" si="26"/>
        <v>1.832E-6</v>
      </c>
      <c r="I107">
        <f t="shared" si="27"/>
        <v>0</v>
      </c>
      <c r="J107">
        <f t="shared" si="27"/>
        <v>1.832E-6</v>
      </c>
      <c r="N107" s="72"/>
      <c r="O107" s="70"/>
      <c r="P107" s="66"/>
      <c r="Q107" t="s">
        <v>39</v>
      </c>
      <c r="R107">
        <f t="shared" si="28"/>
        <v>0</v>
      </c>
      <c r="S107">
        <f t="shared" si="28"/>
        <v>1.8320000000000002E-6</v>
      </c>
      <c r="U107">
        <f t="shared" si="29"/>
        <v>0</v>
      </c>
      <c r="V107">
        <f t="shared" si="29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G114" si="30">0.05*Y11+(1-0.05)*U11</f>
        <v>0</v>
      </c>
      <c r="G112">
        <f t="shared" si="30"/>
        <v>6.1999999999999998E-3</v>
      </c>
      <c r="H112">
        <f t="shared" ref="H112:H114" si="31">AA11+W11</f>
        <v>2.0226830000000002</v>
      </c>
      <c r="I112">
        <f t="shared" ref="I112:J114" si="32">0.05*Y18+(1-0.05)*U18</f>
        <v>0</v>
      </c>
      <c r="J112">
        <f t="shared" si="32"/>
        <v>6.1999999999999998E-3</v>
      </c>
      <c r="K112">
        <f t="shared" ref="K112:K114" si="33">AA18+W18</f>
        <v>1.9755159999999998</v>
      </c>
      <c r="L112">
        <f>0.05*X25+(1-0.05)*T25</f>
        <v>0</v>
      </c>
      <c r="M112">
        <f>AA25+W25</f>
        <v>4.7478090000000002</v>
      </c>
      <c r="P112" s="66" t="s">
        <v>37</v>
      </c>
      <c r="Q112" t="s">
        <v>36</v>
      </c>
      <c r="R112">
        <f t="shared" ref="R112:S114" si="34">0.1*Y11+(1-0.1)*U11</f>
        <v>0</v>
      </c>
      <c r="S112">
        <f t="shared" si="34"/>
        <v>6.1999999999999998E-3</v>
      </c>
      <c r="U112">
        <f t="shared" ref="U112:V114" si="35">0.1*Y18+(1-0.1)*U18</f>
        <v>0</v>
      </c>
      <c r="V112">
        <f t="shared" si="35"/>
        <v>6.1999999999999998E-3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30"/>
        <v>0</v>
      </c>
      <c r="G113">
        <f t="shared" si="30"/>
        <v>2.6219999999999998E-4</v>
      </c>
      <c r="H113">
        <f t="shared" si="31"/>
        <v>2.0580410000000002</v>
      </c>
      <c r="I113">
        <f t="shared" si="32"/>
        <v>0</v>
      </c>
      <c r="J113">
        <f t="shared" si="32"/>
        <v>2.6219999999999998E-4</v>
      </c>
      <c r="K113">
        <f t="shared" si="33"/>
        <v>2.1068609999999999</v>
      </c>
      <c r="P113" s="66"/>
      <c r="Q113" t="s">
        <v>38</v>
      </c>
      <c r="R113">
        <f t="shared" si="34"/>
        <v>0</v>
      </c>
      <c r="S113">
        <f t="shared" si="34"/>
        <v>2.6219999999999998E-4</v>
      </c>
      <c r="U113">
        <f t="shared" si="35"/>
        <v>0</v>
      </c>
      <c r="V113">
        <f t="shared" si="35"/>
        <v>2.6219999999999998E-4</v>
      </c>
    </row>
    <row r="114" spans="2:25" x14ac:dyDescent="0.25">
      <c r="C114" s="67"/>
      <c r="D114" s="66"/>
      <c r="E114" t="s">
        <v>39</v>
      </c>
      <c r="F114">
        <f t="shared" si="30"/>
        <v>0</v>
      </c>
      <c r="G114">
        <f t="shared" si="30"/>
        <v>2.7699999999999999E-5</v>
      </c>
      <c r="H114">
        <f t="shared" si="31"/>
        <v>2.1939359999999999</v>
      </c>
      <c r="I114">
        <f t="shared" si="32"/>
        <v>0</v>
      </c>
      <c r="J114">
        <f t="shared" si="32"/>
        <v>2.7699999999999999E-5</v>
      </c>
      <c r="K114">
        <f t="shared" si="33"/>
        <v>2.2734459999999999</v>
      </c>
      <c r="P114" s="66"/>
      <c r="Q114" t="s">
        <v>39</v>
      </c>
      <c r="R114">
        <f t="shared" si="34"/>
        <v>0</v>
      </c>
      <c r="S114">
        <f t="shared" si="34"/>
        <v>2.7699999999999999E-5</v>
      </c>
      <c r="U114">
        <f t="shared" si="35"/>
        <v>0</v>
      </c>
      <c r="V114">
        <f t="shared" si="35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G120" si="36">0.2*Y11+(1-0.2)*U11</f>
        <v>0</v>
      </c>
      <c r="G118">
        <f t="shared" si="36"/>
        <v>6.1999999999999998E-3</v>
      </c>
      <c r="I118">
        <f t="shared" ref="I118:J120" si="37">0.2*Y18+(1-0.2)*U18</f>
        <v>0</v>
      </c>
      <c r="J118">
        <f t="shared" si="37"/>
        <v>6.1999999999999998E-3</v>
      </c>
      <c r="L118">
        <f>0.2*X25+(1-0.2)*T25</f>
        <v>0</v>
      </c>
      <c r="P118" s="66" t="s">
        <v>41</v>
      </c>
      <c r="Q118" t="s">
        <v>36</v>
      </c>
      <c r="R118">
        <f t="shared" ref="R118:S120" si="38">0.3*Y11+(1-0.3)*U11</f>
        <v>0</v>
      </c>
      <c r="S118">
        <f t="shared" si="38"/>
        <v>6.1999999999999989E-3</v>
      </c>
      <c r="U118">
        <f t="shared" ref="U118:V120" si="39">0.3*Y18+(1-0.3)*U18</f>
        <v>0</v>
      </c>
      <c r="V118">
        <f t="shared" si="39"/>
        <v>6.1999999999999989E-3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36"/>
        <v>0</v>
      </c>
      <c r="G119">
        <f t="shared" si="36"/>
        <v>2.6219999999999998E-4</v>
      </c>
      <c r="I119">
        <f t="shared" si="37"/>
        <v>0</v>
      </c>
      <c r="J119">
        <f t="shared" si="37"/>
        <v>2.6219999999999998E-4</v>
      </c>
      <c r="P119" s="66"/>
      <c r="Q119" t="s">
        <v>38</v>
      </c>
      <c r="R119">
        <f t="shared" si="38"/>
        <v>0</v>
      </c>
      <c r="S119">
        <f t="shared" si="38"/>
        <v>2.6219999999999998E-4</v>
      </c>
      <c r="U119">
        <f t="shared" si="39"/>
        <v>0</v>
      </c>
      <c r="V119">
        <f t="shared" si="39"/>
        <v>2.6219999999999998E-4</v>
      </c>
    </row>
    <row r="120" spans="2:25" x14ac:dyDescent="0.25">
      <c r="C120" s="67"/>
      <c r="D120" s="66"/>
      <c r="E120" t="s">
        <v>39</v>
      </c>
      <c r="F120">
        <f t="shared" si="36"/>
        <v>0</v>
      </c>
      <c r="G120">
        <f t="shared" si="36"/>
        <v>2.7700000000000002E-5</v>
      </c>
      <c r="I120">
        <f t="shared" si="37"/>
        <v>0</v>
      </c>
      <c r="J120">
        <f t="shared" si="37"/>
        <v>2.7700000000000002E-5</v>
      </c>
      <c r="P120" s="66"/>
      <c r="Q120" t="s">
        <v>39</v>
      </c>
      <c r="R120">
        <f t="shared" si="38"/>
        <v>0</v>
      </c>
      <c r="S120">
        <f t="shared" si="38"/>
        <v>2.7699999999999999E-5</v>
      </c>
      <c r="U120">
        <f t="shared" si="39"/>
        <v>0</v>
      </c>
      <c r="V120">
        <f t="shared" si="39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G127" si="40">(0.05*(1-0.05)+0.05*(1-0.05))*Y11+0.05*0.05*AC11+(1-0.05*(1-0.05)-0.05*(1-0.05)-0.05*0.05)*U11</f>
        <v>0</v>
      </c>
      <c r="G125">
        <f t="shared" si="40"/>
        <v>6.2000000000000006E-3</v>
      </c>
      <c r="H125">
        <f t="shared" ref="H125:H127" si="41">AE11+AA11+W11</f>
        <v>3.0409190000000001</v>
      </c>
      <c r="I125">
        <f t="shared" ref="I125:J127" si="42">(0.05*(1-0.05)+0.05*(1-0.05))*Y18+0.05*0.05*AC18+(1-0.05*(1-0.05)-0.05*(1-0.05)-0.05*0.05)*U18</f>
        <v>0</v>
      </c>
      <c r="J125">
        <f t="shared" si="42"/>
        <v>6.2000000000000006E-3</v>
      </c>
      <c r="K125">
        <f t="shared" ref="K125:K127" si="43">AE18+AA18+W18</f>
        <v>2.967797</v>
      </c>
      <c r="L125">
        <f>(0.05*(1-0.05)+0.05*(1-0.05))*X25+0.05*0.05*AB25+(1-0.05*(1-0.05)-0.05*(1-0.05)-0.05*0.05)*T25</f>
        <v>0</v>
      </c>
      <c r="M125">
        <f>AE25+AA25+W25</f>
        <v>7.2238910000000001</v>
      </c>
      <c r="O125" s="70" t="s">
        <v>43</v>
      </c>
      <c r="P125" s="66" t="s">
        <v>37</v>
      </c>
      <c r="Q125" t="s">
        <v>36</v>
      </c>
      <c r="R125">
        <f t="shared" ref="R125:S127" si="44">(0.1*0.9+0.1*0.9)*Y11+0.1*0.1*AC11+(1-0.1*0.9-0.1*0.9-0.1*0.1)*U11</f>
        <v>0</v>
      </c>
      <c r="S125">
        <f t="shared" si="44"/>
        <v>6.2000000000000006E-3</v>
      </c>
      <c r="U125">
        <f t="shared" ref="U125:V127" si="45">(0.1*0.9+0.1*0.9)*Y18+0.1*0.1*AC18+(1-0.1*0.9-0.1*0.9-0.1*0.1)*U18</f>
        <v>0</v>
      </c>
      <c r="V125">
        <f t="shared" si="45"/>
        <v>6.2000000000000006E-3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40"/>
        <v>0</v>
      </c>
      <c r="G126">
        <f t="shared" si="40"/>
        <v>2.6219999999999998E-4</v>
      </c>
      <c r="H126">
        <f t="shared" si="41"/>
        <v>3.0806750000000003</v>
      </c>
      <c r="I126">
        <f t="shared" si="42"/>
        <v>0</v>
      </c>
      <c r="J126">
        <f t="shared" si="42"/>
        <v>2.6219999999999998E-4</v>
      </c>
      <c r="K126">
        <f t="shared" si="43"/>
        <v>3.3742739999999998</v>
      </c>
      <c r="O126" s="70"/>
      <c r="P126" s="66"/>
      <c r="Q126" t="s">
        <v>38</v>
      </c>
      <c r="R126">
        <f t="shared" si="44"/>
        <v>0</v>
      </c>
      <c r="S126">
        <f t="shared" si="44"/>
        <v>2.6219999999999998E-4</v>
      </c>
      <c r="U126">
        <f t="shared" si="45"/>
        <v>0</v>
      </c>
      <c r="V126">
        <f t="shared" si="45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40"/>
        <v>0</v>
      </c>
      <c r="G127">
        <f t="shared" si="40"/>
        <v>2.7700000000000002E-5</v>
      </c>
      <c r="H127">
        <f t="shared" si="41"/>
        <v>3.2498140000000002</v>
      </c>
      <c r="I127">
        <f t="shared" si="42"/>
        <v>0</v>
      </c>
      <c r="J127">
        <f t="shared" si="42"/>
        <v>2.7700000000000002E-5</v>
      </c>
      <c r="K127">
        <f t="shared" si="43"/>
        <v>3.4077039999999998</v>
      </c>
      <c r="O127" s="70"/>
      <c r="P127" s="66"/>
      <c r="Q127" t="s">
        <v>39</v>
      </c>
      <c r="R127">
        <f t="shared" si="44"/>
        <v>0</v>
      </c>
      <c r="S127">
        <f t="shared" si="44"/>
        <v>2.7700000000000002E-5</v>
      </c>
      <c r="U127">
        <f t="shared" si="45"/>
        <v>0</v>
      </c>
      <c r="V127">
        <f t="shared" si="45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G133" si="46">(0.2*0.8+0.2*0.8)*Y11+0.2*0.2*AC11+(1-0.2*0.8-0.2*0.8-0.2*0.2)*U11</f>
        <v>0</v>
      </c>
      <c r="G131">
        <f t="shared" si="46"/>
        <v>6.1999999999999998E-3</v>
      </c>
      <c r="I131">
        <f t="shared" ref="I131:J133" si="47">(0.2*0.8+0.2*0.8)*Y18+0.2*0.2*AC18+(1-0.2*0.8-0.2*0.8-0.2*0.2)*U18</f>
        <v>0</v>
      </c>
      <c r="J131">
        <f t="shared" si="47"/>
        <v>6.1999999999999998E-3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S133" si="48">(0.3*0.7+0.3*0.7)*Y11+0.3*0.3*AC11+(1-0.3*0.7-0.3*0.7-0.3*0.3)*U11</f>
        <v>0</v>
      </c>
      <c r="S131">
        <f t="shared" si="48"/>
        <v>6.2000000000000006E-3</v>
      </c>
      <c r="U131">
        <f t="shared" ref="U131:V133" si="49">(0.3*0.7+0.3*0.7)*Y18+0.3*0.3*AC18+(1-0.3*0.7-0.3*0.7-0.3*0.3)*U18</f>
        <v>0</v>
      </c>
      <c r="V131">
        <f t="shared" si="49"/>
        <v>6.2000000000000006E-3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46"/>
        <v>0</v>
      </c>
      <c r="G132">
        <f t="shared" si="46"/>
        <v>2.6219999999999998E-4</v>
      </c>
      <c r="I132">
        <f t="shared" si="47"/>
        <v>0</v>
      </c>
      <c r="J132">
        <f t="shared" si="47"/>
        <v>2.6219999999999998E-4</v>
      </c>
      <c r="O132" s="70"/>
      <c r="P132" s="66"/>
      <c r="Q132" t="s">
        <v>38</v>
      </c>
      <c r="R132">
        <f t="shared" si="48"/>
        <v>0</v>
      </c>
      <c r="S132">
        <f t="shared" si="48"/>
        <v>2.6219999999999998E-4</v>
      </c>
      <c r="U132">
        <f t="shared" si="49"/>
        <v>0</v>
      </c>
      <c r="V132">
        <f t="shared" si="4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46"/>
        <v>0</v>
      </c>
      <c r="G133">
        <f t="shared" si="46"/>
        <v>2.7699999999999999E-5</v>
      </c>
      <c r="I133">
        <f t="shared" si="47"/>
        <v>0</v>
      </c>
      <c r="J133">
        <f t="shared" si="47"/>
        <v>2.7699999999999999E-5</v>
      </c>
      <c r="O133" s="70"/>
      <c r="P133" s="66"/>
      <c r="Q133" t="s">
        <v>39</v>
      </c>
      <c r="R133">
        <f t="shared" si="48"/>
        <v>0</v>
      </c>
      <c r="S133">
        <f t="shared" si="48"/>
        <v>2.7700000000000002E-5</v>
      </c>
      <c r="U133">
        <f t="shared" si="49"/>
        <v>0</v>
      </c>
      <c r="V133">
        <f t="shared" si="4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G140" si="50">3*0.05*(1-0.05)*(1-0.05)*Y11+3*0.05*0.05*(1-0.05)*AC11+0.05*0.05*0.05*AG11+(1-3*0.05*(1-0.05)*(1-0.05)-3*0.05*0.05*(1-0.05)-0.05*0.05*0.05)*U11</f>
        <v>0</v>
      </c>
      <c r="G138">
        <f t="shared" si="50"/>
        <v>6.1999999999999989E-3</v>
      </c>
      <c r="H138">
        <f t="shared" ref="H138:H140" si="51">AI11+AE11+AA11+W11</f>
        <v>4.0402290000000001</v>
      </c>
      <c r="I138">
        <f t="shared" ref="I138:J140" si="52">3*0.05*(1-0.05)*(1-0.05)*Y18+3*0.05*0.05*(1-0.05)*AC18+0.05*0.05*0.05*AG18+(1-3*0.05*(1-0.05)*(1-0.05)-3*0.05*0.05*(1-0.05)-0.05*0.05*0.05)*U18</f>
        <v>0</v>
      </c>
      <c r="J138">
        <f t="shared" si="52"/>
        <v>6.1999999999999989E-3</v>
      </c>
      <c r="K138">
        <f t="shared" ref="K138:K140" si="53">AI18+AE18+AA18+W18</f>
        <v>3.9403039999999998</v>
      </c>
      <c r="L138">
        <f>3*0.05*(1-0.05)*(1-0.05)*X25+3*0.05*0.05*(1-0.05)*AB25+0.05*0.05*0.05*AF25+(1-3*0.05*(1-0.05)*(1-0.05)-3*0.05*0.05*(1-0.05)-0.05*0.05*0.05)*T25</f>
        <v>1.2500000000000002E-11</v>
      </c>
      <c r="M138">
        <f>AI25+AE25+AA25+W25</f>
        <v>9.6088850000000008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S140" si="54">3*0.1*(1-0.1)*(1-0.1)*Y11+3*0.1*0.1*(1-0.1)*AC11+0.1*0.1*0.1*AG11+(1-3*0.1*(1-0.1)*(1-0.1)-3*0.1*0.1*(1-0.1)-0.1*0.1*0.1)*U11</f>
        <v>0</v>
      </c>
      <c r="S138">
        <f t="shared" si="54"/>
        <v>6.1999999999999998E-3</v>
      </c>
      <c r="U138">
        <f t="shared" ref="U138:V140" si="55">3*0.1*(1-0.1)*(1-0.1)*Y18+3*0.1*0.1*(1-0.1)*AC18+0.1*0.1*0.1*AG18+(1-3*0.1*(1-0.1)*(1-0.1)-3*0.1*0.1*(1-0.1)-0.1*0.1*0.1)*U18</f>
        <v>0</v>
      </c>
      <c r="V138">
        <f t="shared" si="55"/>
        <v>6.1999999999999998E-3</v>
      </c>
      <c r="X138">
        <f>3*0.1*(1-0.1)*(1-0.1)*X25+3*0.1*0.1*(1-0.1)*AB25+0.1*0.1*0.1*AF25+(1-3*0.1*(1-0.1)*(1-0.1)-3*0.1*0.1*(1-0.1)-0.1*0.1*0.1)*T25</f>
        <v>1.0000000000000002E-10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50"/>
        <v>0</v>
      </c>
      <c r="G139">
        <f t="shared" si="50"/>
        <v>2.6219999999999998E-4</v>
      </c>
      <c r="H139">
        <f t="shared" si="51"/>
        <v>4.0940190000000003</v>
      </c>
      <c r="I139">
        <f t="shared" si="52"/>
        <v>0</v>
      </c>
      <c r="J139">
        <f t="shared" si="52"/>
        <v>2.6219999999999998E-4</v>
      </c>
      <c r="K139">
        <f t="shared" si="53"/>
        <v>4.4100830000000002</v>
      </c>
      <c r="N139" s="72"/>
      <c r="O139" s="70"/>
      <c r="P139" s="66"/>
      <c r="Q139" t="s">
        <v>38</v>
      </c>
      <c r="R139">
        <f t="shared" si="54"/>
        <v>0</v>
      </c>
      <c r="S139">
        <f t="shared" si="54"/>
        <v>2.6219999999999998E-4</v>
      </c>
      <c r="U139">
        <f t="shared" si="55"/>
        <v>0</v>
      </c>
      <c r="V139">
        <f t="shared" si="55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50"/>
        <v>0</v>
      </c>
      <c r="G140">
        <f t="shared" si="50"/>
        <v>2.7699999999999996E-5</v>
      </c>
      <c r="H140">
        <f t="shared" si="51"/>
        <v>4.296463000000001</v>
      </c>
      <c r="I140">
        <f t="shared" si="52"/>
        <v>0</v>
      </c>
      <c r="J140">
        <f t="shared" si="52"/>
        <v>2.7699999999999996E-5</v>
      </c>
      <c r="K140">
        <f t="shared" si="53"/>
        <v>4.5418649999999996</v>
      </c>
      <c r="N140" s="72"/>
      <c r="O140" s="70"/>
      <c r="P140" s="66"/>
      <c r="Q140" t="s">
        <v>39</v>
      </c>
      <c r="R140">
        <f t="shared" si="54"/>
        <v>0</v>
      </c>
      <c r="S140">
        <f t="shared" si="54"/>
        <v>2.7699999999999996E-5</v>
      </c>
      <c r="U140">
        <f t="shared" si="55"/>
        <v>0</v>
      </c>
      <c r="V140">
        <f t="shared" si="55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G146" si="56">3*0.2*(1-0.2)*(1-0.2)*Y11+3*0.2*0.2*(1-0.2)*AC11+0.2*0.2*0.2*AG11+(1-3*0.2*(1-0.2)*(1-0.2)-3*0.2*0.2*(1-0.2)-0.2*0.2*0.2)*U11</f>
        <v>0</v>
      </c>
      <c r="G144">
        <f t="shared" si="56"/>
        <v>6.1999999999999989E-3</v>
      </c>
      <c r="I144">
        <f t="shared" ref="I144:J146" si="57">3*0.2*(1-0.2)*(1-0.2)*Y18+3*0.2*0.2*(1-0.2)*AC18+0.2*0.2*0.2*AG18+(1-3*0.2*(1-0.2)*(1-0.2)-3*0.2*0.2*(1-0.2)-0.2*0.2*0.2)*U18</f>
        <v>0</v>
      </c>
      <c r="J144">
        <f t="shared" si="57"/>
        <v>6.1999999999999989E-3</v>
      </c>
      <c r="L144">
        <f>3*0.2*(1-0.2)*(1-0.2)*X25+3*0.2*0.2*(1-0.2)*AB25+0.2*0.2*0.2*AF25+(1-3*0.2*(1-0.2)*(1-0.2)-3*0.2*0.2*(1-0.2)-0.2*0.2*0.2)*T25</f>
        <v>8.0000000000000013E-10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S146" si="58">3*0.3*(1-0.3)*(1-0.3)*Y11+3*0.3*0.3*(1-0.3)*AC11+0.3*0.3*0.3*AG11+(1-3*0.3*(1-0.3)*(1-0.3)-3*0.3*0.3*(1-0.3)-0.3*0.3*0.3)*U11</f>
        <v>0</v>
      </c>
      <c r="S144">
        <f t="shared" si="58"/>
        <v>6.1999999999999998E-3</v>
      </c>
      <c r="U144">
        <f t="shared" ref="U144:V146" si="59">3*0.3*(1-0.3)*(1-0.3)*Y18+3*0.3*0.3*(1-0.3)*AC18+0.3*0.3*0.3*AG18+(1-3*0.3*(1-0.3)*(1-0.3)-3*0.3*0.3*(1-0.3)-0.3*0.3*0.3)*U18</f>
        <v>0</v>
      </c>
      <c r="V144">
        <f t="shared" si="59"/>
        <v>6.1999999999999998E-3</v>
      </c>
      <c r="X144">
        <f>3*0.3*(1-0.3)*(1-0.3)*X25+3*0.3*0.3*(1-0.3)*AB25+0.3*0.3*0.3*AF25+(1-3*0.3*(1-0.3)*(1-0.3)-3*0.3*0.3*(1-0.3)-0.3*0.3*0.3)*T25</f>
        <v>2.6999999999999998E-9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56"/>
        <v>0</v>
      </c>
      <c r="G145">
        <f t="shared" si="56"/>
        <v>2.6219999999999992E-4</v>
      </c>
      <c r="I145">
        <f t="shared" si="57"/>
        <v>0</v>
      </c>
      <c r="J145">
        <f t="shared" si="57"/>
        <v>2.6219999999999992E-4</v>
      </c>
      <c r="N145" s="72"/>
      <c r="O145" s="70"/>
      <c r="P145" s="66"/>
      <c r="Q145" t="s">
        <v>38</v>
      </c>
      <c r="R145">
        <f t="shared" si="58"/>
        <v>0</v>
      </c>
      <c r="S145">
        <f t="shared" si="58"/>
        <v>2.6219999999999998E-4</v>
      </c>
      <c r="U145">
        <f t="shared" si="59"/>
        <v>0</v>
      </c>
      <c r="V145">
        <f t="shared" si="59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56"/>
        <v>0</v>
      </c>
      <c r="G146">
        <f t="shared" si="56"/>
        <v>2.7699999999999996E-5</v>
      </c>
      <c r="I146">
        <f t="shared" si="57"/>
        <v>0</v>
      </c>
      <c r="J146">
        <f t="shared" si="57"/>
        <v>2.7699999999999996E-5</v>
      </c>
      <c r="N146" s="72"/>
      <c r="O146" s="70"/>
      <c r="P146" s="66"/>
      <c r="Q146" t="s">
        <v>39</v>
      </c>
      <c r="R146">
        <f t="shared" si="58"/>
        <v>0</v>
      </c>
      <c r="S146">
        <f t="shared" si="58"/>
        <v>2.7700000000000002E-5</v>
      </c>
      <c r="U146">
        <f t="shared" si="59"/>
        <v>0</v>
      </c>
      <c r="V146">
        <f t="shared" si="59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G153" si="60">0.05*G32+(1-0.05)*C32</f>
        <v>0</v>
      </c>
      <c r="G151">
        <f t="shared" si="60"/>
        <v>6.1999999999999998E-3</v>
      </c>
      <c r="H151">
        <f t="shared" ref="H151:H153" si="61">I32++E32</f>
        <v>2.138973</v>
      </c>
      <c r="I151">
        <f t="shared" ref="I151:J153" si="62">0.05*G39+(1-0.05)*C39</f>
        <v>0</v>
      </c>
      <c r="J151">
        <f t="shared" si="62"/>
        <v>6.1999999999999998E-3</v>
      </c>
      <c r="K151">
        <f t="shared" ref="K151:K153" si="63">I39+E39</f>
        <v>1.9546139999999999</v>
      </c>
      <c r="L151">
        <f>0.05*F46+(1-0.05)*B46</f>
        <v>3.5949999999999999E-6</v>
      </c>
      <c r="M151">
        <f>I46+E46</f>
        <v>4.8457290000000004</v>
      </c>
      <c r="P151" s="66" t="s">
        <v>37</v>
      </c>
      <c r="Q151" t="s">
        <v>36</v>
      </c>
      <c r="R151">
        <f t="shared" ref="R151:S153" si="64">0.1*G32+(1-0.1)*C32</f>
        <v>0</v>
      </c>
      <c r="S151">
        <f t="shared" si="64"/>
        <v>6.1999999999999998E-3</v>
      </c>
      <c r="U151">
        <f t="shared" ref="U151:V153" si="65">0.1*G39+(1-0.1)*C39</f>
        <v>0</v>
      </c>
      <c r="V151">
        <f t="shared" si="65"/>
        <v>6.1999999999999998E-3</v>
      </c>
      <c r="X151">
        <f>0.1*F46+(1-0.1)*B46</f>
        <v>3.5899999999999999E-6</v>
      </c>
    </row>
    <row r="152" spans="1:25" x14ac:dyDescent="0.25">
      <c r="C152" s="67"/>
      <c r="D152" s="66"/>
      <c r="E152" t="s">
        <v>38</v>
      </c>
      <c r="F152">
        <f t="shared" si="60"/>
        <v>0</v>
      </c>
      <c r="G152">
        <f t="shared" si="60"/>
        <v>6.6879999999999999E-4</v>
      </c>
      <c r="H152">
        <f t="shared" si="61"/>
        <v>2.083002</v>
      </c>
      <c r="I152">
        <f t="shared" si="62"/>
        <v>0</v>
      </c>
      <c r="J152">
        <f t="shared" si="62"/>
        <v>6.6879999999999999E-4</v>
      </c>
      <c r="K152">
        <f t="shared" si="63"/>
        <v>2.1080649999999999</v>
      </c>
      <c r="P152" s="66"/>
      <c r="Q152" t="s">
        <v>38</v>
      </c>
      <c r="R152">
        <f t="shared" si="64"/>
        <v>0</v>
      </c>
      <c r="S152">
        <f t="shared" si="64"/>
        <v>6.6879999999999999E-4</v>
      </c>
      <c r="U152">
        <f t="shared" si="65"/>
        <v>0</v>
      </c>
      <c r="V152">
        <f t="shared" si="65"/>
        <v>6.6879999999999999E-4</v>
      </c>
    </row>
    <row r="153" spans="1:25" x14ac:dyDescent="0.25">
      <c r="C153" s="67"/>
      <c r="D153" s="66"/>
      <c r="E153" t="s">
        <v>39</v>
      </c>
      <c r="F153">
        <f t="shared" si="60"/>
        <v>0</v>
      </c>
      <c r="G153">
        <f t="shared" si="60"/>
        <v>1.6860000000000001E-4</v>
      </c>
      <c r="H153">
        <f t="shared" si="61"/>
        <v>2.018526</v>
      </c>
      <c r="I153">
        <f t="shared" si="62"/>
        <v>0</v>
      </c>
      <c r="J153">
        <f t="shared" si="62"/>
        <v>1.6860000000000001E-4</v>
      </c>
      <c r="K153">
        <f t="shared" si="63"/>
        <v>2.2630710000000001</v>
      </c>
      <c r="P153" s="66"/>
      <c r="Q153" t="s">
        <v>39</v>
      </c>
      <c r="R153">
        <f t="shared" si="64"/>
        <v>0</v>
      </c>
      <c r="S153">
        <f t="shared" si="64"/>
        <v>1.6860000000000001E-4</v>
      </c>
      <c r="U153">
        <f t="shared" si="65"/>
        <v>0</v>
      </c>
      <c r="V153">
        <f t="shared" si="65"/>
        <v>1.6860000000000001E-4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G159" si="66">0.2*G32+(1-0.2)*C32</f>
        <v>0</v>
      </c>
      <c r="G157">
        <f t="shared" si="66"/>
        <v>6.1999999999999998E-3</v>
      </c>
      <c r="I157">
        <f t="shared" ref="I157:J159" si="67">0.2*G39+(1-0.2)*C39</f>
        <v>0</v>
      </c>
      <c r="J157">
        <f t="shared" si="67"/>
        <v>6.1999999999999998E-3</v>
      </c>
      <c r="L157">
        <f>0.2*F46+(1-0.2)*B46</f>
        <v>3.58E-6</v>
      </c>
      <c r="P157" s="66" t="s">
        <v>41</v>
      </c>
      <c r="Q157" t="s">
        <v>36</v>
      </c>
      <c r="R157">
        <f t="shared" ref="R157:S159" si="68">0.3*G32+(1-0.3)*C32</f>
        <v>0</v>
      </c>
      <c r="S157">
        <f t="shared" si="68"/>
        <v>6.1999999999999989E-3</v>
      </c>
      <c r="U157">
        <f t="shared" ref="U157:V159" si="69">0.3*G39+(1-0.3)*C39</f>
        <v>0</v>
      </c>
      <c r="V157">
        <f t="shared" si="69"/>
        <v>6.1999999999999989E-3</v>
      </c>
      <c r="X157">
        <f>0.3*F46+(1-0.3)*B46</f>
        <v>3.5699999999999997E-6</v>
      </c>
    </row>
    <row r="158" spans="1:25" x14ac:dyDescent="0.25">
      <c r="C158" s="67"/>
      <c r="D158" s="66"/>
      <c r="E158" t="s">
        <v>38</v>
      </c>
      <c r="F158">
        <f t="shared" si="66"/>
        <v>0</v>
      </c>
      <c r="G158">
        <f t="shared" si="66"/>
        <v>6.6879999999999999E-4</v>
      </c>
      <c r="I158">
        <f t="shared" si="67"/>
        <v>0</v>
      </c>
      <c r="J158">
        <f t="shared" si="67"/>
        <v>6.6879999999999999E-4</v>
      </c>
      <c r="P158" s="66"/>
      <c r="Q158" t="s">
        <v>38</v>
      </c>
      <c r="R158">
        <f t="shared" si="68"/>
        <v>0</v>
      </c>
      <c r="S158">
        <f t="shared" si="68"/>
        <v>6.6879999999999999E-4</v>
      </c>
      <c r="U158">
        <f t="shared" si="69"/>
        <v>0</v>
      </c>
      <c r="V158">
        <f t="shared" si="69"/>
        <v>6.6879999999999999E-4</v>
      </c>
    </row>
    <row r="159" spans="1:25" x14ac:dyDescent="0.25">
      <c r="C159" s="67"/>
      <c r="D159" s="66"/>
      <c r="E159" t="s">
        <v>39</v>
      </c>
      <c r="F159">
        <f t="shared" si="66"/>
        <v>0</v>
      </c>
      <c r="G159">
        <f t="shared" si="66"/>
        <v>1.6860000000000001E-4</v>
      </c>
      <c r="I159">
        <f t="shared" si="67"/>
        <v>0</v>
      </c>
      <c r="J159">
        <f t="shared" si="67"/>
        <v>1.6860000000000001E-4</v>
      </c>
      <c r="P159" s="66"/>
      <c r="Q159" t="s">
        <v>39</v>
      </c>
      <c r="R159">
        <f t="shared" si="68"/>
        <v>0</v>
      </c>
      <c r="S159">
        <f t="shared" si="68"/>
        <v>1.6860000000000001E-4</v>
      </c>
      <c r="U159">
        <f t="shared" si="69"/>
        <v>0</v>
      </c>
      <c r="V159">
        <f t="shared" si="69"/>
        <v>1.6860000000000001E-4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G166" si="70">(0.05*(1-0.05)+0.05*(1-0.05))*G32+0.05*0.05*K32+(1-0.05*(1-0.05)-0.05*(1-0.05)-0.05*0.05)*C32</f>
        <v>0</v>
      </c>
      <c r="G164">
        <f t="shared" si="70"/>
        <v>6.2000000000000006E-3</v>
      </c>
      <c r="H164">
        <f t="shared" ref="H164:H166" si="71">M32+I32+E32</f>
        <v>3.1386659999999997</v>
      </c>
      <c r="I164">
        <f t="shared" ref="I164:J166" si="72">(0.05*(1-0.05)+0.05*(1-0.05))*G39+0.05*0.05*K39+(1-0.05*(1-0.05)-0.05*(1-0.05)-0.05*0.05)*C39</f>
        <v>0</v>
      </c>
      <c r="J164">
        <f t="shared" si="72"/>
        <v>6.2000000000000006E-3</v>
      </c>
      <c r="K164">
        <f t="shared" ref="K164:K166" si="73">M39+I39+E39</f>
        <v>2.924966</v>
      </c>
      <c r="L164">
        <f>(0.05*(1-0.05)+0.05*(1-0.05))*F46+0.05*0.05*J46+(1-0.05*(1-0.05)-0.05*(1-0.05)-0.05*0.05)*B46</f>
        <v>3.5932500000000003E-6</v>
      </c>
      <c r="M164">
        <f>M46+I46+E46</f>
        <v>7.2095590000000005</v>
      </c>
      <c r="O164" s="70" t="s">
        <v>43</v>
      </c>
      <c r="P164" s="66" t="s">
        <v>37</v>
      </c>
      <c r="Q164" t="s">
        <v>36</v>
      </c>
      <c r="R164">
        <f t="shared" ref="R164:S166" si="74">(0.1*0.9+0.1*0.9)*G32+0.1*0.1*K32+(1-0.1*0.9-0.1*0.9-0.1*0.1)*C32</f>
        <v>0</v>
      </c>
      <c r="S164">
        <f t="shared" si="74"/>
        <v>6.2000000000000006E-3</v>
      </c>
      <c r="U164">
        <f t="shared" ref="U164:V166" si="75">(0.1*0.9+0.1*0.9)*G39+0.1*0.1*K39+(1-0.1*0.9-0.1*0.9-0.1*0.1)*C39</f>
        <v>0</v>
      </c>
      <c r="V164">
        <f t="shared" si="75"/>
        <v>6.2000000000000006E-3</v>
      </c>
      <c r="X164">
        <f>(0.1*0.9+0.1*0.9)*F46+0.1*0.1*J46+(1-0.1*0.9-0.1*0.9-0.1*0.1)*B46</f>
        <v>3.5930000000000002E-6</v>
      </c>
    </row>
    <row r="165" spans="2:25" x14ac:dyDescent="0.25">
      <c r="B165" s="67"/>
      <c r="C165" s="70"/>
      <c r="D165" s="66"/>
      <c r="E165" t="s">
        <v>38</v>
      </c>
      <c r="F165">
        <f t="shared" si="70"/>
        <v>0</v>
      </c>
      <c r="G165">
        <f t="shared" si="70"/>
        <v>6.6879999999999999E-4</v>
      </c>
      <c r="H165">
        <f t="shared" si="71"/>
        <v>3.098719</v>
      </c>
      <c r="I165">
        <f t="shared" si="72"/>
        <v>0</v>
      </c>
      <c r="J165">
        <f t="shared" si="72"/>
        <v>6.6879999999999999E-4</v>
      </c>
      <c r="K165">
        <f t="shared" si="73"/>
        <v>3.1571579999999999</v>
      </c>
      <c r="O165" s="70"/>
      <c r="P165" s="66"/>
      <c r="Q165" t="s">
        <v>38</v>
      </c>
      <c r="R165">
        <f t="shared" si="74"/>
        <v>0</v>
      </c>
      <c r="S165">
        <f t="shared" si="74"/>
        <v>6.6879999999999999E-4</v>
      </c>
      <c r="U165">
        <f t="shared" si="75"/>
        <v>0</v>
      </c>
      <c r="V165">
        <f t="shared" si="7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70"/>
        <v>0</v>
      </c>
      <c r="G166">
        <f t="shared" si="70"/>
        <v>1.6860000000000003E-4</v>
      </c>
      <c r="H166">
        <f t="shared" si="71"/>
        <v>3.0598299999999998</v>
      </c>
      <c r="I166">
        <f t="shared" si="72"/>
        <v>0</v>
      </c>
      <c r="J166">
        <f t="shared" si="72"/>
        <v>1.6860000000000003E-4</v>
      </c>
      <c r="K166">
        <f t="shared" si="73"/>
        <v>3.4068830000000001</v>
      </c>
      <c r="O166" s="70"/>
      <c r="P166" s="66"/>
      <c r="Q166" t="s">
        <v>39</v>
      </c>
      <c r="R166">
        <f t="shared" si="74"/>
        <v>0</v>
      </c>
      <c r="S166">
        <f t="shared" si="74"/>
        <v>1.6860000000000003E-4</v>
      </c>
      <c r="U166">
        <f t="shared" si="75"/>
        <v>0</v>
      </c>
      <c r="V166">
        <f t="shared" si="75"/>
        <v>1.6860000000000003E-4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G172" si="76">(0.2*0.8+0.2*0.8)*G32+0.2*0.2*K32+(1-0.2*0.8-0.2*0.8-0.2*0.2)*C32</f>
        <v>0</v>
      </c>
      <c r="G170">
        <f t="shared" si="76"/>
        <v>6.1999999999999998E-3</v>
      </c>
      <c r="I170">
        <f t="shared" ref="I170:J172" si="77">(0.2*0.8+0.2*0.8)*G39+0.2*0.2*K39+(1-0.2*0.8-0.2*0.8-0.2*0.2)*C39</f>
        <v>0</v>
      </c>
      <c r="J170">
        <f t="shared" si="77"/>
        <v>6.1999999999999998E-3</v>
      </c>
      <c r="L170">
        <f>(0.2*0.8+0.2*0.8)*F46+0.2*0.2*J46+(1-0.2*0.8-0.2*0.8-0.2*0.2)*B46</f>
        <v>3.6119999999999999E-6</v>
      </c>
      <c r="O170" s="70" t="s">
        <v>45</v>
      </c>
      <c r="P170" s="66" t="s">
        <v>41</v>
      </c>
      <c r="Q170" t="s">
        <v>36</v>
      </c>
      <c r="R170">
        <f t="shared" ref="R170:S172" si="78">(0.3*0.7+0.3*0.7)*G32+0.3*0.3*K32+(1-0.3*0.7-0.3*0.7-0.3*0.3)*C32</f>
        <v>0</v>
      </c>
      <c r="S170">
        <f t="shared" si="78"/>
        <v>6.2000000000000006E-3</v>
      </c>
      <c r="U170">
        <f t="shared" ref="U170:V172" si="79">(0.3*0.7+0.3*0.7)*G39+0.3*0.3*K39+(1-0.3*0.7-0.3*0.7-0.3*0.3)*C39</f>
        <v>0</v>
      </c>
      <c r="V170">
        <f t="shared" si="79"/>
        <v>6.2000000000000006E-3</v>
      </c>
      <c r="X170">
        <f>(0.3*0.7+0.3*0.7)*F46+0.3*0.3*J46+(1-0.3*0.7-0.3*0.7-0.3*0.3)*B46</f>
        <v>3.6570000000000003E-6</v>
      </c>
    </row>
    <row r="171" spans="2:25" x14ac:dyDescent="0.25">
      <c r="B171" s="67"/>
      <c r="C171" s="70"/>
      <c r="D171" s="66"/>
      <c r="E171" t="s">
        <v>38</v>
      </c>
      <c r="F171">
        <f t="shared" si="76"/>
        <v>0</v>
      </c>
      <c r="G171">
        <f t="shared" si="76"/>
        <v>6.6879999999999999E-4</v>
      </c>
      <c r="I171">
        <f t="shared" si="77"/>
        <v>0</v>
      </c>
      <c r="J171">
        <f t="shared" si="77"/>
        <v>6.6879999999999999E-4</v>
      </c>
      <c r="O171" s="70"/>
      <c r="P171" s="66"/>
      <c r="Q171" t="s">
        <v>38</v>
      </c>
      <c r="R171">
        <f t="shared" si="78"/>
        <v>0</v>
      </c>
      <c r="S171">
        <f t="shared" si="78"/>
        <v>6.6879999999999999E-4</v>
      </c>
      <c r="U171">
        <f t="shared" si="79"/>
        <v>0</v>
      </c>
      <c r="V171">
        <f t="shared" si="79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76"/>
        <v>0</v>
      </c>
      <c r="G172">
        <f t="shared" si="76"/>
        <v>1.6860000000000001E-4</v>
      </c>
      <c r="I172">
        <f t="shared" si="77"/>
        <v>0</v>
      </c>
      <c r="J172">
        <f t="shared" si="77"/>
        <v>1.6860000000000001E-4</v>
      </c>
      <c r="O172" s="70"/>
      <c r="P172" s="66"/>
      <c r="Q172" t="s">
        <v>39</v>
      </c>
      <c r="R172">
        <f t="shared" si="78"/>
        <v>0</v>
      </c>
      <c r="S172">
        <f t="shared" si="78"/>
        <v>1.6860000000000003E-4</v>
      </c>
      <c r="U172">
        <f t="shared" si="79"/>
        <v>0</v>
      </c>
      <c r="V172">
        <f t="shared" si="79"/>
        <v>1.6860000000000003E-4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G179" si="80">3*0.05*(1-0.05)*(1-0.05)*G32+3*0.05*0.05*(1-0.05)*K32+0.05*0.05*0.05*O32+(1-3*0.05*(1-0.05)*(1-0.05)-3*0.05*0.05*(1-0.05)-0.05*0.05*0.05)*C32</f>
        <v>0</v>
      </c>
      <c r="G177">
        <f t="shared" si="80"/>
        <v>6.1999999999999989E-3</v>
      </c>
      <c r="H177">
        <f t="shared" ref="H177:H179" si="81">Q32+M32+I32+E32</f>
        <v>4.1495350000000002</v>
      </c>
      <c r="I177">
        <f t="shared" ref="I177:J179" si="82">3*0.05*(1-0.05)*(1-0.05)*G39+3*0.05*0.05*(1-0.05)*K39+0.05*0.05*0.05*O39+(1-3*0.05*(1-0.05)*(1-0.05)-3*0.05*0.05*(1-0.05)-0.05*0.05*0.05)*C39</f>
        <v>0</v>
      </c>
      <c r="J177">
        <f t="shared" si="82"/>
        <v>6.1999999999999989E-3</v>
      </c>
      <c r="K177">
        <f t="shared" ref="K177:K179" si="83">Q39+M39+I39+E39</f>
        <v>3.9022989999999997</v>
      </c>
      <c r="L177">
        <f>3*0.05*(1-0.05)*(1-0.05)*F46+3*0.05*0.05*(1-0.05)*J46+0.05*0.05*0.05*N46+(1-3*0.05*(1-0.05)*(1-0.05)-3*0.05*0.05*(1-0.05)-0.05*0.05*0.05)*B46</f>
        <v>3.5946749999999992E-6</v>
      </c>
      <c r="M177">
        <f>Q46+M46+I46+E46</f>
        <v>9.5909790000000008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S179" si="84">3*0.1*(1-0.1)*(1-0.1)*G32+3*0.1*0.1*(1-0.1)*K32+0.1*0.1*0.1*O32+(1-3*0.1*(1-0.1)*(1-0.1)-3*0.1*0.1*(1-0.1)-0.1*0.1*0.1)*C32</f>
        <v>0</v>
      </c>
      <c r="S177">
        <f t="shared" si="84"/>
        <v>6.1999999999999998E-3</v>
      </c>
      <c r="U177">
        <f t="shared" ref="U177:V179" si="85">3*0.1*(1-0.1)*(1-0.1)*G39+3*0.1*0.1*(1-0.1)*K39+0.1*0.1*0.1*O39+(1-3*0.1*(1-0.1)*(1-0.1)-3*0.1*0.1*(1-0.1)-0.1*0.1*0.1)*C39</f>
        <v>0</v>
      </c>
      <c r="V177">
        <f t="shared" si="85"/>
        <v>6.1999999999999998E-3</v>
      </c>
      <c r="X177">
        <f>3*0.1*(1-0.1)*(1-0.1)*F46+3*0.1*0.1*(1-0.1)*J46+0.1*0.1*0.1*N46+(1-3*0.1*(1-0.1)*(1-0.1)-3*0.1*0.1*(1-0.1)-0.1*0.1*0.1)*B46</f>
        <v>3.6084E-6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80"/>
        <v>0</v>
      </c>
      <c r="G178">
        <f t="shared" si="80"/>
        <v>6.6879999999999999E-4</v>
      </c>
      <c r="H178">
        <f t="shared" si="81"/>
        <v>4.1193569999999999</v>
      </c>
      <c r="I178">
        <f t="shared" si="82"/>
        <v>0</v>
      </c>
      <c r="J178">
        <f t="shared" si="82"/>
        <v>6.6879999999999999E-4</v>
      </c>
      <c r="K178">
        <f t="shared" si="83"/>
        <v>4.1923690000000002</v>
      </c>
      <c r="N178" s="72"/>
      <c r="O178" s="70"/>
      <c r="P178" s="66"/>
      <c r="Q178" t="s">
        <v>38</v>
      </c>
      <c r="R178">
        <f t="shared" si="84"/>
        <v>0</v>
      </c>
      <c r="S178">
        <f t="shared" si="84"/>
        <v>6.6879999999999999E-4</v>
      </c>
      <c r="U178">
        <f t="shared" si="85"/>
        <v>0</v>
      </c>
      <c r="V178">
        <f t="shared" si="85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80"/>
        <v>0</v>
      </c>
      <c r="G179">
        <f t="shared" si="80"/>
        <v>1.6859999999999998E-4</v>
      </c>
      <c r="H179">
        <f t="shared" si="81"/>
        <v>4.1556499999999996</v>
      </c>
      <c r="I179">
        <f t="shared" si="82"/>
        <v>0</v>
      </c>
      <c r="J179">
        <f t="shared" si="82"/>
        <v>1.6859999999999998E-4</v>
      </c>
      <c r="K179">
        <f t="shared" si="83"/>
        <v>4.546856</v>
      </c>
      <c r="N179" s="72"/>
      <c r="O179" s="70"/>
      <c r="P179" s="66"/>
      <c r="Q179" t="s">
        <v>39</v>
      </c>
      <c r="R179">
        <f t="shared" si="84"/>
        <v>0</v>
      </c>
      <c r="S179">
        <f t="shared" si="84"/>
        <v>1.6860000000000001E-4</v>
      </c>
      <c r="U179">
        <f t="shared" si="85"/>
        <v>0</v>
      </c>
      <c r="V179">
        <f t="shared" si="85"/>
        <v>1.6860000000000001E-4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G185" si="86">3*0.2*(1-0.2)*(1-0.2)*G32+3*0.2*0.2*(1-0.2)*K32+0.2*0.2*0.2*O32+(1-3*0.2*(1-0.2)*(1-0.2)-3*0.2*0.2*(1-0.2)-0.2*0.2*0.2)*C32</f>
        <v>0</v>
      </c>
      <c r="G183">
        <f t="shared" si="86"/>
        <v>6.1999999999999989E-3</v>
      </c>
      <c r="I183">
        <f t="shared" ref="I183:J185" si="87">3*0.2*(1-0.2)*(1-0.2)*G39+3*0.2*0.2*(1-0.2)*K39+0.2*0.2*0.2*O39+(1-3*0.2*(1-0.2)*(1-0.2)-3*0.2*0.2*(1-0.2)-0.2*0.2*0.2)*C39</f>
        <v>0</v>
      </c>
      <c r="J183">
        <f t="shared" si="87"/>
        <v>6.1999999999999989E-3</v>
      </c>
      <c r="L183">
        <f>3*0.2*(1-0.2)*(1-0.2)*F46+3*0.2*0.2*(1-0.2)*J46+0.2*0.2*0.2*N46+(1-3*0.2*(1-0.2)*(1-0.2)-3*0.2*0.2*(1-0.2)-0.2*0.2*0.2)*B46</f>
        <v>3.6911999999999995E-6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S185" si="88">3*0.3*(1-0.3)*(1-0.3)*G32+3*0.3*0.3*(1-0.3)*K32+0.3*0.3*0.3*O32+(1-3*0.3*(1-0.3)*(1-0.3)-3*0.3*0.3*(1-0.3)-0.3*0.3*0.3)*C32</f>
        <v>0</v>
      </c>
      <c r="S183">
        <f t="shared" si="88"/>
        <v>6.1999999999999998E-3</v>
      </c>
      <c r="U183">
        <f t="shared" ref="U183:V185" si="89">3*0.3*(1-0.3)*(1-0.3)*G39+3*0.3*0.3*(1-0.3)*K39+0.3*0.3*0.3*O39+(1-3*0.3*(1-0.3)*(1-0.3)-3*0.3*0.3*(1-0.3)-0.3*0.3*0.3)*C39</f>
        <v>0</v>
      </c>
      <c r="V183">
        <f t="shared" si="89"/>
        <v>6.1999999999999998E-3</v>
      </c>
      <c r="X183">
        <f>3*0.3*(1-0.3)*(1-0.3)*F46+3*0.3*0.3*(1-0.3)*J46+0.3*0.3*0.3*N46+(1-3*0.3*(1-0.3)*(1-0.3)-3*0.3*0.3*(1-0.3)-0.3*0.3*0.3)*B46</f>
        <v>3.8448E-6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86"/>
        <v>0</v>
      </c>
      <c r="G184">
        <f t="shared" si="86"/>
        <v>6.6879999999999999E-4</v>
      </c>
      <c r="I184">
        <f t="shared" si="87"/>
        <v>0</v>
      </c>
      <c r="J184">
        <f t="shared" si="87"/>
        <v>6.6879999999999999E-4</v>
      </c>
      <c r="N184" s="72"/>
      <c r="O184" s="70"/>
      <c r="P184" s="66"/>
      <c r="Q184" t="s">
        <v>38</v>
      </c>
      <c r="R184">
        <f t="shared" si="88"/>
        <v>0</v>
      </c>
      <c r="S184">
        <f t="shared" si="88"/>
        <v>6.688000000000001E-4</v>
      </c>
      <c r="U184">
        <f t="shared" si="89"/>
        <v>0</v>
      </c>
      <c r="V184">
        <f t="shared" si="89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86"/>
        <v>0</v>
      </c>
      <c r="G185">
        <f t="shared" si="86"/>
        <v>1.6860000000000001E-4</v>
      </c>
      <c r="I185">
        <f t="shared" si="87"/>
        <v>0</v>
      </c>
      <c r="J185">
        <f t="shared" si="87"/>
        <v>1.6860000000000001E-4</v>
      </c>
      <c r="N185" s="72"/>
      <c r="O185" s="70"/>
      <c r="P185" s="66"/>
      <c r="Q185" t="s">
        <v>39</v>
      </c>
      <c r="R185">
        <f t="shared" si="88"/>
        <v>0</v>
      </c>
      <c r="S185">
        <f t="shared" si="88"/>
        <v>1.6860000000000003E-4</v>
      </c>
      <c r="U185">
        <f t="shared" si="89"/>
        <v>0</v>
      </c>
      <c r="V185">
        <f t="shared" si="89"/>
        <v>1.6860000000000003E-4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G192" si="90">0.05*Y32+(1-0.05)*U32</f>
        <v>0</v>
      </c>
      <c r="G190">
        <f t="shared" si="90"/>
        <v>6.1999999999999998E-3</v>
      </c>
      <c r="H190">
        <f t="shared" ref="H190:H192" si="91">AA32+W32</f>
        <v>2.0632010000000003</v>
      </c>
      <c r="I190">
        <f t="shared" ref="I190:J192" si="92">0.05*Y39+(1-0.05)*U39</f>
        <v>0</v>
      </c>
      <c r="J190">
        <f t="shared" si="92"/>
        <v>6.1999999999999998E-3</v>
      </c>
      <c r="K190">
        <f t="shared" ref="K190:K192" si="93">AA39+W39</f>
        <v>2.0782150000000001</v>
      </c>
      <c r="L190">
        <f>0.05*X46+(1-0.05)*T46</f>
        <v>7.9914999999999996E-5</v>
      </c>
      <c r="M190">
        <f>AA46+W46</f>
        <v>5.332084</v>
      </c>
      <c r="P190" s="66" t="s">
        <v>37</v>
      </c>
      <c r="Q190" t="s">
        <v>36</v>
      </c>
      <c r="R190">
        <f t="shared" ref="R190:S192" si="94">0.1*Y32+(1-0.1)*U32</f>
        <v>0</v>
      </c>
      <c r="S190">
        <f t="shared" si="94"/>
        <v>6.1999999999999998E-3</v>
      </c>
      <c r="U190">
        <f t="shared" ref="U190:V192" si="95">0.1*Y39+(1-0.1)*U39</f>
        <v>0</v>
      </c>
      <c r="V190">
        <f t="shared" si="95"/>
        <v>6.1999999999999998E-3</v>
      </c>
      <c r="X190">
        <f>0.1*X46+(1-0.1)*T46</f>
        <v>8.0630000000000006E-5</v>
      </c>
    </row>
    <row r="191" spans="1:25" x14ac:dyDescent="0.25">
      <c r="C191" s="67"/>
      <c r="D191" s="66"/>
      <c r="E191" t="s">
        <v>38</v>
      </c>
      <c r="F191">
        <f t="shared" si="90"/>
        <v>0</v>
      </c>
      <c r="G191">
        <f t="shared" si="90"/>
        <v>1.5E-3</v>
      </c>
      <c r="H191">
        <f t="shared" si="91"/>
        <v>2.0772430000000002</v>
      </c>
      <c r="I191">
        <f t="shared" si="92"/>
        <v>0</v>
      </c>
      <c r="J191">
        <f t="shared" si="92"/>
        <v>1.5E-3</v>
      </c>
      <c r="K191">
        <f t="shared" si="93"/>
        <v>2.0984509999999998</v>
      </c>
      <c r="P191" s="66"/>
      <c r="Q191" t="s">
        <v>38</v>
      </c>
      <c r="R191">
        <f t="shared" si="94"/>
        <v>0</v>
      </c>
      <c r="S191">
        <f t="shared" si="94"/>
        <v>1.5E-3</v>
      </c>
      <c r="U191">
        <f t="shared" si="95"/>
        <v>0</v>
      </c>
      <c r="V191">
        <f t="shared" si="95"/>
        <v>1.5E-3</v>
      </c>
    </row>
    <row r="192" spans="1:25" x14ac:dyDescent="0.25">
      <c r="C192" s="67"/>
      <c r="D192" s="66"/>
      <c r="E192" t="s">
        <v>39</v>
      </c>
      <c r="F192">
        <f t="shared" si="90"/>
        <v>0</v>
      </c>
      <c r="G192">
        <f t="shared" si="90"/>
        <v>6.1218500000000001E-4</v>
      </c>
      <c r="H192">
        <f t="shared" si="91"/>
        <v>2.1352370000000001</v>
      </c>
      <c r="I192">
        <f t="shared" si="92"/>
        <v>0</v>
      </c>
      <c r="J192">
        <f t="shared" si="92"/>
        <v>6.0975500000000002E-4</v>
      </c>
      <c r="K192">
        <f t="shared" si="93"/>
        <v>2.2932259999999998</v>
      </c>
      <c r="P192" s="66"/>
      <c r="Q192" t="s">
        <v>39</v>
      </c>
      <c r="R192">
        <f t="shared" si="94"/>
        <v>0</v>
      </c>
      <c r="S192">
        <f t="shared" si="94"/>
        <v>6.1547000000000001E-4</v>
      </c>
      <c r="U192">
        <f t="shared" si="95"/>
        <v>0</v>
      </c>
      <c r="V192">
        <f t="shared" si="95"/>
        <v>6.1061000000000004E-4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G198" si="96">0.2*Y32+(1-0.2)*U32</f>
        <v>0</v>
      </c>
      <c r="G196">
        <f t="shared" si="96"/>
        <v>6.1999999999999998E-3</v>
      </c>
      <c r="I196">
        <f t="shared" ref="I196:J198" si="97">0.2*Y39+(1-0.2)*U39</f>
        <v>0</v>
      </c>
      <c r="J196">
        <f t="shared" si="97"/>
        <v>6.1999999999999998E-3</v>
      </c>
      <c r="L196">
        <f>0.2*X46+(1-0.2)*T46</f>
        <v>8.2060000000000011E-5</v>
      </c>
      <c r="P196" s="66" t="s">
        <v>41</v>
      </c>
      <c r="Q196" t="s">
        <v>36</v>
      </c>
      <c r="R196">
        <f t="shared" ref="R196:S198" si="98">0.3*Y32+(1-0.3)*U32</f>
        <v>0</v>
      </c>
      <c r="S196">
        <f t="shared" si="98"/>
        <v>6.1999999999999989E-3</v>
      </c>
      <c r="U196">
        <f t="shared" ref="U196:V198" si="99">0.3*Y39+(1-0.3)*U39</f>
        <v>0</v>
      </c>
      <c r="V196">
        <f t="shared" si="99"/>
        <v>6.1999999999999989E-3</v>
      </c>
      <c r="X196">
        <f>0.3*X46+(1-0.3)*T46</f>
        <v>8.3490000000000002E-5</v>
      </c>
    </row>
    <row r="197" spans="2:25" x14ac:dyDescent="0.25">
      <c r="C197" s="67"/>
      <c r="D197" s="66"/>
      <c r="E197" t="s">
        <v>38</v>
      </c>
      <c r="F197">
        <f t="shared" si="96"/>
        <v>0</v>
      </c>
      <c r="G197">
        <f t="shared" si="96"/>
        <v>1.5E-3</v>
      </c>
      <c r="I197">
        <f t="shared" si="97"/>
        <v>0</v>
      </c>
      <c r="J197">
        <f t="shared" si="97"/>
        <v>1.5E-3</v>
      </c>
      <c r="P197" s="66"/>
      <c r="Q197" t="s">
        <v>38</v>
      </c>
      <c r="R197">
        <f t="shared" si="98"/>
        <v>0</v>
      </c>
      <c r="S197">
        <f t="shared" si="98"/>
        <v>1.5E-3</v>
      </c>
      <c r="U197">
        <f t="shared" si="99"/>
        <v>0</v>
      </c>
      <c r="V197">
        <f t="shared" si="99"/>
        <v>1.5E-3</v>
      </c>
    </row>
    <row r="198" spans="2:25" x14ac:dyDescent="0.25">
      <c r="C198" s="67"/>
      <c r="D198" s="66"/>
      <c r="E198" t="s">
        <v>39</v>
      </c>
      <c r="F198">
        <f t="shared" si="96"/>
        <v>0</v>
      </c>
      <c r="G198">
        <f t="shared" si="96"/>
        <v>6.2204000000000003E-4</v>
      </c>
      <c r="I198">
        <f t="shared" si="97"/>
        <v>0</v>
      </c>
      <c r="J198">
        <f t="shared" si="97"/>
        <v>6.1231999999999997E-4</v>
      </c>
      <c r="P198" s="66"/>
      <c r="Q198" t="s">
        <v>39</v>
      </c>
      <c r="R198">
        <f t="shared" si="98"/>
        <v>0</v>
      </c>
      <c r="S198">
        <f t="shared" si="98"/>
        <v>6.2860999999999993E-4</v>
      </c>
      <c r="U198">
        <f t="shared" si="99"/>
        <v>0</v>
      </c>
      <c r="V198">
        <f t="shared" si="99"/>
        <v>6.1403E-4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G205" si="100">(0.05*(1-0.05)+0.05*(1-0.05))*Y32+0.05*0.05*AC32+(1-0.05*(1-0.05)-0.05*(1-0.05)-0.05*0.05)*U32</f>
        <v>0</v>
      </c>
      <c r="G203">
        <f t="shared" si="100"/>
        <v>6.2000000000000006E-3</v>
      </c>
      <c r="H203">
        <f t="shared" ref="H203:H205" si="101">AE32+AA32+W32</f>
        <v>3.06297</v>
      </c>
      <c r="I203">
        <f t="shared" ref="I203:J205" si="102">(0.05*(1-0.05)+0.05*(1-0.05))*Y39+0.05*0.05*AC39+(1-0.05*(1-0.05)-0.05*(1-0.05)-0.05*0.05)*U39</f>
        <v>0</v>
      </c>
      <c r="J203">
        <f t="shared" si="102"/>
        <v>6.2000000000000006E-3</v>
      </c>
      <c r="K203">
        <f>AE39+AA39+W39</f>
        <v>2.9479220000000002</v>
      </c>
      <c r="L203">
        <f>(0.05*(1-0.05)+0.05*(1-0.05))*X46+0.05*0.05*AB46+(1-0.05*(1-0.05)-0.05*(1-0.05)-0.05*0.05)*T46</f>
        <v>8.0642750000000003E-5</v>
      </c>
      <c r="M203">
        <f>AE46+AA46+W46</f>
        <v>7.7258870000000002</v>
      </c>
      <c r="O203" s="70" t="s">
        <v>43</v>
      </c>
      <c r="P203" s="66" t="s">
        <v>37</v>
      </c>
      <c r="Q203" t="s">
        <v>36</v>
      </c>
      <c r="R203">
        <f t="shared" ref="R203:S205" si="103">(0.1*0.9+0.1*0.9)*Y32+0.1*0.1*AC32+(1-0.1*0.9-0.1*0.9-0.1*0.1)*U32</f>
        <v>0</v>
      </c>
      <c r="S203">
        <f t="shared" si="103"/>
        <v>6.2000000000000006E-3</v>
      </c>
      <c r="U203">
        <f t="shared" ref="U203:V205" si="104">(0.1*0.9+0.1*0.9)*Y39+0.1*0.1*AC39+(1-0.1*0.9-0.1*0.9-0.1*0.1)*U39</f>
        <v>0</v>
      </c>
      <c r="V203">
        <f t="shared" si="104"/>
        <v>6.2000000000000006E-3</v>
      </c>
      <c r="X203">
        <f>(0.1*0.9+0.1*0.9)*X46+0.1*0.1*AB46+(1-0.1*0.9-0.1*0.9-0.1*0.1)*T46</f>
        <v>8.2111E-5</v>
      </c>
    </row>
    <row r="204" spans="2:25" x14ac:dyDescent="0.25">
      <c r="B204" s="67"/>
      <c r="C204" s="70"/>
      <c r="D204" s="66"/>
      <c r="E204" t="s">
        <v>38</v>
      </c>
      <c r="F204">
        <f t="shared" si="100"/>
        <v>0</v>
      </c>
      <c r="G204">
        <f t="shared" si="100"/>
        <v>1.5E-3</v>
      </c>
      <c r="H204">
        <f t="shared" si="101"/>
        <v>3.0923429999999996</v>
      </c>
      <c r="I204">
        <f t="shared" si="102"/>
        <v>0</v>
      </c>
      <c r="J204">
        <f t="shared" si="102"/>
        <v>1.5E-3</v>
      </c>
      <c r="K204">
        <f>AE117+AA117+W117</f>
        <v>0</v>
      </c>
      <c r="O204" s="70"/>
      <c r="P204" s="66"/>
      <c r="Q204" t="s">
        <v>38</v>
      </c>
      <c r="R204">
        <f t="shared" si="103"/>
        <v>0</v>
      </c>
      <c r="S204">
        <f t="shared" si="103"/>
        <v>1.5000000000000002E-3</v>
      </c>
      <c r="U204">
        <f t="shared" si="104"/>
        <v>0</v>
      </c>
      <c r="V204">
        <f t="shared" si="104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00"/>
        <v>0</v>
      </c>
      <c r="G205">
        <f t="shared" si="100"/>
        <v>6.1530575000000006E-4</v>
      </c>
      <c r="H205">
        <f t="shared" si="101"/>
        <v>3.1783679999999999</v>
      </c>
      <c r="I205">
        <f t="shared" si="102"/>
        <v>0</v>
      </c>
      <c r="J205">
        <f t="shared" si="102"/>
        <v>6.1064300000000001E-4</v>
      </c>
      <c r="K205">
        <f>AE118+AA118+W118</f>
        <v>0</v>
      </c>
      <c r="O205" s="70"/>
      <c r="P205" s="66"/>
      <c r="Q205" t="s">
        <v>39</v>
      </c>
      <c r="R205">
        <f t="shared" si="103"/>
        <v>0</v>
      </c>
      <c r="S205">
        <f t="shared" si="103"/>
        <v>6.2138299999999998E-4</v>
      </c>
      <c r="U205">
        <f t="shared" si="104"/>
        <v>0</v>
      </c>
      <c r="V205">
        <f t="shared" si="104"/>
        <v>6.1245199999999998E-4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G211" si="105">(0.2*0.8+0.2*0.8)*Y32+0.2*0.2*AC32+(1-0.2*0.8-0.2*0.8-0.2*0.2)*U32</f>
        <v>0</v>
      </c>
      <c r="G209">
        <f t="shared" si="105"/>
        <v>6.1999999999999998E-3</v>
      </c>
      <c r="I209">
        <f t="shared" ref="I209:J211" si="106">(0.2*0.8+0.2*0.8)*Y39+0.2*0.2*AC39+(1-0.2*0.8-0.2*0.8-0.2*0.2)*U39</f>
        <v>0</v>
      </c>
      <c r="J209">
        <f t="shared" si="106"/>
        <v>6.1999999999999998E-3</v>
      </c>
      <c r="L209">
        <f>(0.2*0.8+0.2*0.8)*X46+0.2*0.2*AB46+(1-0.2*0.8-0.2*0.8-0.2*0.2)*T46</f>
        <v>8.5124000000000007E-5</v>
      </c>
      <c r="O209" s="70" t="s">
        <v>45</v>
      </c>
      <c r="P209" s="66" t="s">
        <v>41</v>
      </c>
      <c r="Q209" t="s">
        <v>36</v>
      </c>
      <c r="R209">
        <f t="shared" ref="R209:S211" si="107">(0.3*0.7+0.3*0.7)*Y32+0.3*0.3*AC32+(1-0.3*0.7-0.3*0.7-0.3*0.3)*U32</f>
        <v>0</v>
      </c>
      <c r="S209">
        <f t="shared" si="107"/>
        <v>6.2000000000000006E-3</v>
      </c>
      <c r="U209">
        <f t="shared" ref="U209:V211" si="108">(0.3*0.7+0.3*0.7)*Y39+0.3*0.3*AC39+(1-0.3*0.7-0.3*0.7-0.3*0.3)*U39</f>
        <v>0</v>
      </c>
      <c r="V209">
        <f t="shared" si="108"/>
        <v>6.2000000000000006E-3</v>
      </c>
      <c r="X209">
        <f>(0.3*0.7+0.3*0.7)*X46+0.3*0.3*AB46+(1-0.3*0.7-0.3*0.7-0.3*0.3)*T46</f>
        <v>8.8238999999999993E-5</v>
      </c>
    </row>
    <row r="210" spans="1:25" x14ac:dyDescent="0.25">
      <c r="B210" s="67"/>
      <c r="C210" s="70"/>
      <c r="D210" s="66"/>
      <c r="E210" t="s">
        <v>38</v>
      </c>
      <c r="F210">
        <f t="shared" si="105"/>
        <v>0</v>
      </c>
      <c r="G210">
        <f t="shared" si="105"/>
        <v>1.5E-3</v>
      </c>
      <c r="I210">
        <f t="shared" si="106"/>
        <v>0</v>
      </c>
      <c r="J210">
        <f t="shared" si="106"/>
        <v>1.5E-3</v>
      </c>
      <c r="O210" s="70"/>
      <c r="P210" s="66"/>
      <c r="Q210" t="s">
        <v>38</v>
      </c>
      <c r="R210">
        <f t="shared" si="107"/>
        <v>0</v>
      </c>
      <c r="S210">
        <f t="shared" si="107"/>
        <v>1.5000000000000002E-3</v>
      </c>
      <c r="U210">
        <f t="shared" si="108"/>
        <v>0</v>
      </c>
      <c r="V210">
        <f t="shared" si="108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05"/>
        <v>0</v>
      </c>
      <c r="G211">
        <f t="shared" si="105"/>
        <v>6.3255199999999998E-4</v>
      </c>
      <c r="I211">
        <f t="shared" si="106"/>
        <v>0</v>
      </c>
      <c r="J211">
        <f t="shared" si="106"/>
        <v>6.16268E-4</v>
      </c>
      <c r="O211" s="70"/>
      <c r="P211" s="66"/>
      <c r="Q211" t="s">
        <v>39</v>
      </c>
      <c r="R211">
        <f t="shared" si="107"/>
        <v>0</v>
      </c>
      <c r="S211">
        <f t="shared" si="107"/>
        <v>6.4240700000000011E-4</v>
      </c>
      <c r="U211">
        <f t="shared" si="108"/>
        <v>0</v>
      </c>
      <c r="V211">
        <f t="shared" si="108"/>
        <v>6.2034800000000006E-4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G218" si="109">3*0.05*(1-0.05)*(1-0.05)*Y32+3*0.05*0.05*(1-0.05)*AC32+0.05*0.05*0.05*AG32+(1-3*0.05*(1-0.05)*(1-0.05)-3*0.05*0.05*(1-0.05)-0.05*0.05*0.05)*U32</f>
        <v>0</v>
      </c>
      <c r="G216">
        <f t="shared" si="109"/>
        <v>6.1999999999999989E-3</v>
      </c>
      <c r="H216">
        <f t="shared" ref="H216:H218" si="110">AI32+AE32+AA32+W32</f>
        <v>4.1015320000000006</v>
      </c>
      <c r="I216">
        <f t="shared" ref="I216:J218" si="111">3*0.05*(1-0.05)*(1-0.05)*Y39+3*0.05*0.05*(1-0.05)*AC39+0.05*0.05*0.05*AG39+(1-3*0.05*(1-0.05)*(1-0.05)-3*0.05*0.05*(1-0.05)-0.05*0.05*0.05)*U39</f>
        <v>0</v>
      </c>
      <c r="J216">
        <f t="shared" si="111"/>
        <v>6.1999999999999989E-3</v>
      </c>
      <c r="K216">
        <f t="shared" ref="K216:K218" si="112">AI39+AE39+AA39+W39</f>
        <v>3.9407269999999999</v>
      </c>
      <c r="L216">
        <f>3*0.05*(1-0.05)*(1-0.05)*X46+3*0.05*0.05*(1-0.05)*AB46+0.05*0.05*0.05*AF46+(1-3*0.05*(1-0.05)*(1-0.05)-3*0.05*0.05*(1-0.05)-0.05*0.05*0.05)*T46</f>
        <v>8.1382387499999984E-5</v>
      </c>
      <c r="M216">
        <f>AI46+AE46+AA46+W46</f>
        <v>10.358633000000001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S218" si="113">3*0.1*(1-0.1)*(1-0.1)*Y32+3*0.1*0.1*(1-0.1)*AC32+0.1*0.1*0.1*AG32+(1-3*0.1*(1-0.1)*(1-0.1)-3*0.1*0.1*(1-0.1)-0.1*0.1*0.1)*U32</f>
        <v>0</v>
      </c>
      <c r="S216">
        <f t="shared" si="113"/>
        <v>6.1999999999999998E-3</v>
      </c>
      <c r="U216">
        <f t="shared" ref="U216:V218" si="114">3*0.1*(1-0.1)*(1-0.1)*Y39+3*0.1*0.1*(1-0.1)*AC39+0.1*0.1*0.1*AG39+(1-3*0.1*(1-0.1)*(1-0.1)-3*0.1*0.1*(1-0.1)-0.1*0.1*0.1)*U39</f>
        <v>0</v>
      </c>
      <c r="V216">
        <f t="shared" si="114"/>
        <v>6.1999999999999998E-3</v>
      </c>
      <c r="X216">
        <f>3*0.1*(1-0.1)*(1-0.1)*X46+3*0.1*0.1*(1-0.1)*AB46+0.1*0.1*0.1*AF46+(1-3*0.1*(1-0.1)*(1-0.1)-3*0.1*0.1*(1-0.1)-0.1*0.1*0.1)*T46</f>
        <v>8.3636100000000004E-5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09"/>
        <v>0</v>
      </c>
      <c r="G217">
        <f t="shared" si="109"/>
        <v>1.4999999999999998E-3</v>
      </c>
      <c r="H217">
        <f t="shared" si="110"/>
        <v>4.1292249999999999</v>
      </c>
      <c r="I217">
        <f t="shared" si="111"/>
        <v>0</v>
      </c>
      <c r="J217">
        <f t="shared" si="111"/>
        <v>1.4999999999999998E-3</v>
      </c>
      <c r="K217">
        <f t="shared" si="112"/>
        <v>4.1885070000000004</v>
      </c>
      <c r="N217" s="72"/>
      <c r="O217" s="70"/>
      <c r="P217" s="66"/>
      <c r="Q217" t="s">
        <v>38</v>
      </c>
      <c r="R217">
        <f t="shared" si="113"/>
        <v>0</v>
      </c>
      <c r="S217">
        <f t="shared" si="113"/>
        <v>1.5E-3</v>
      </c>
      <c r="U217">
        <f t="shared" si="114"/>
        <v>0</v>
      </c>
      <c r="V217">
        <f t="shared" si="114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09"/>
        <v>0</v>
      </c>
      <c r="G218">
        <f t="shared" si="109"/>
        <v>6.1827046249999997E-4</v>
      </c>
      <c r="H218">
        <f t="shared" si="110"/>
        <v>4.2340200000000001</v>
      </c>
      <c r="I218">
        <f t="shared" si="111"/>
        <v>0</v>
      </c>
      <c r="J218">
        <f t="shared" si="111"/>
        <v>6.1156085E-4</v>
      </c>
      <c r="K218">
        <f t="shared" si="112"/>
        <v>4.9551159999999994</v>
      </c>
      <c r="N218" s="72"/>
      <c r="O218" s="70"/>
      <c r="P218" s="66"/>
      <c r="Q218" t="s">
        <v>39</v>
      </c>
      <c r="R218">
        <f t="shared" si="113"/>
        <v>0</v>
      </c>
      <c r="S218">
        <f t="shared" si="113"/>
        <v>6.2670469999999998E-4</v>
      </c>
      <c r="U218">
        <f t="shared" si="114"/>
        <v>0</v>
      </c>
      <c r="V218">
        <f t="shared" si="114"/>
        <v>6.1440079999999992E-4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G224" si="115">3*0.2*(1-0.2)*(1-0.2)*Y32+3*0.2*0.2*(1-0.2)*AC32+0.2*0.2*0.2*AG32+(1-3*0.2*(1-0.2)*(1-0.2)-3*0.2*0.2*(1-0.2)-0.2*0.2*0.2)*U32</f>
        <v>0</v>
      </c>
      <c r="G222">
        <f t="shared" si="115"/>
        <v>6.1999999999999989E-3</v>
      </c>
      <c r="I222">
        <f t="shared" ref="I222:J224" si="116">3*0.2*(1-0.2)*(1-0.2)*Y39+3*0.2*0.2*(1-0.2)*AC39+0.2*0.2*0.2*AG39+(1-3*0.2*(1-0.2)*(1-0.2)-3*0.2*0.2*(1-0.2)-0.2*0.2*0.2)*U39</f>
        <v>0</v>
      </c>
      <c r="J222">
        <f t="shared" si="116"/>
        <v>6.1999999999999989E-3</v>
      </c>
      <c r="L222">
        <f>3*0.2*(1-0.2)*(1-0.2)*X46+3*0.2*0.2*(1-0.2)*AB46+0.2*0.2*0.2*AF46+(1-3*0.2*(1-0.2)*(1-0.2)-3*0.2*0.2*(1-0.2)-0.2*0.2*0.2)*T46</f>
        <v>8.8336799999999991E-5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S224" si="117">3*0.3*(1-0.3)*(1-0.3)*Y32+3*0.3*0.3*(1-0.3)*AC32+0.3*0.3*0.3*AG32+(1-3*0.3*(1-0.3)*(1-0.3)-3*0.3*0.3*(1-0.3)-0.3*0.3*0.3)*U32</f>
        <v>0</v>
      </c>
      <c r="S222">
        <f t="shared" si="117"/>
        <v>6.1999999999999998E-3</v>
      </c>
      <c r="U222">
        <f t="shared" ref="U222:V224" si="118">3*0.3*(1-0.3)*(1-0.3)*Y39+3*0.3*0.3*(1-0.3)*AC39+0.3*0.3*0.3*AG39+(1-3*0.3*(1-0.3)*(1-0.3)-3*0.3*0.3*(1-0.3)-0.3*0.3*0.3)*U39</f>
        <v>0</v>
      </c>
      <c r="V222">
        <f t="shared" si="118"/>
        <v>6.1999999999999998E-3</v>
      </c>
      <c r="X222">
        <f>3*0.3*(1-0.3)*(1-0.3)*X46+3*0.3*0.3*(1-0.3)*AB46+0.3*0.3*0.3*AF46+(1-3*0.3*(1-0.3)*(1-0.3)-3*0.3*0.3*(1-0.3)-0.3*0.3*0.3)*T46</f>
        <v>9.3260700000000006E-5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115"/>
        <v>0</v>
      </c>
      <c r="G223">
        <f t="shared" si="115"/>
        <v>1.5E-3</v>
      </c>
      <c r="I223">
        <f t="shared" si="116"/>
        <v>0</v>
      </c>
      <c r="J223">
        <f t="shared" si="116"/>
        <v>1.5E-3</v>
      </c>
      <c r="N223" s="72"/>
      <c r="O223" s="70"/>
      <c r="P223" s="66"/>
      <c r="Q223" t="s">
        <v>38</v>
      </c>
      <c r="R223">
        <f t="shared" si="117"/>
        <v>0</v>
      </c>
      <c r="S223">
        <f t="shared" si="117"/>
        <v>1.5E-3</v>
      </c>
      <c r="U223">
        <f t="shared" si="118"/>
        <v>0</v>
      </c>
      <c r="V223">
        <f t="shared" si="118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115"/>
        <v>0</v>
      </c>
      <c r="G224">
        <f t="shared" si="115"/>
        <v>6.4096159999999999E-4</v>
      </c>
      <c r="I224">
        <f t="shared" si="116"/>
        <v>0</v>
      </c>
      <c r="J224">
        <f t="shared" si="116"/>
        <v>6.205424E-4</v>
      </c>
      <c r="N224" s="72"/>
      <c r="O224" s="70"/>
      <c r="P224" s="66"/>
      <c r="Q224" t="s">
        <v>39</v>
      </c>
      <c r="R224">
        <f t="shared" si="117"/>
        <v>0</v>
      </c>
      <c r="S224">
        <f t="shared" si="117"/>
        <v>6.5206490000000003E-4</v>
      </c>
      <c r="U224">
        <f t="shared" si="118"/>
        <v>0</v>
      </c>
      <c r="V224">
        <f t="shared" si="118"/>
        <v>6.2717359999999995E-4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G231" si="119">0.05*G52+(1-0.05)*C52</f>
        <v>0</v>
      </c>
      <c r="G229">
        <f t="shared" si="119"/>
        <v>6.1999999999999998E-3</v>
      </c>
      <c r="H229">
        <f t="shared" ref="H229:H231" si="120">I52+E52</f>
        <v>2.088902</v>
      </c>
      <c r="I229">
        <f t="shared" ref="I229:J231" si="121">0.05*G59+(1-0.05)*C59</f>
        <v>0</v>
      </c>
      <c r="J229">
        <f t="shared" si="121"/>
        <v>6.1999999999999998E-3</v>
      </c>
      <c r="K229">
        <f t="shared" ref="K229:K231" si="122">I59+E59</f>
        <v>2.1754470000000001</v>
      </c>
      <c r="L229">
        <f>0.05*G66+(1-0.05)*B66</f>
        <v>9.9249499999999992E-4</v>
      </c>
      <c r="M229">
        <f>I66+E66</f>
        <v>4.9853860000000001</v>
      </c>
      <c r="P229" s="66" t="s">
        <v>37</v>
      </c>
      <c r="Q229" t="s">
        <v>36</v>
      </c>
      <c r="R229">
        <f t="shared" ref="R229:S231" si="123">0.1*G52+(1-0.1)*C52</f>
        <v>0</v>
      </c>
      <c r="S229">
        <f t="shared" si="123"/>
        <v>6.1999999999999998E-3</v>
      </c>
      <c r="U229">
        <f t="shared" ref="U229:V231" si="124">0.1*G59+(1-0.1)*C59</f>
        <v>0</v>
      </c>
      <c r="V229">
        <f t="shared" si="124"/>
        <v>6.1999999999999998E-3</v>
      </c>
      <c r="X229">
        <f>0.1*G66+(1-0.1)*B66</f>
        <v>9.9289000000000018E-4</v>
      </c>
    </row>
    <row r="230" spans="1:25" x14ac:dyDescent="0.25">
      <c r="C230" s="67"/>
      <c r="D230" s="66"/>
      <c r="E230" t="s">
        <v>38</v>
      </c>
      <c r="F230">
        <f t="shared" si="119"/>
        <v>0</v>
      </c>
      <c r="G230">
        <f t="shared" si="119"/>
        <v>3.3E-3</v>
      </c>
      <c r="H230">
        <f t="shared" si="120"/>
        <v>2.0658780000000001</v>
      </c>
      <c r="I230">
        <f t="shared" si="121"/>
        <v>0</v>
      </c>
      <c r="J230">
        <f t="shared" si="121"/>
        <v>3.3E-3</v>
      </c>
      <c r="K230">
        <f t="shared" si="122"/>
        <v>2.0943420000000001</v>
      </c>
      <c r="P230" s="66"/>
      <c r="Q230" t="s">
        <v>38</v>
      </c>
      <c r="R230">
        <f t="shared" si="123"/>
        <v>0</v>
      </c>
      <c r="S230">
        <f t="shared" si="123"/>
        <v>3.3E-3</v>
      </c>
      <c r="U230">
        <f t="shared" si="124"/>
        <v>0</v>
      </c>
      <c r="V230">
        <f t="shared" si="124"/>
        <v>3.3E-3</v>
      </c>
    </row>
    <row r="231" spans="1:25" x14ac:dyDescent="0.25">
      <c r="C231" s="67"/>
      <c r="D231" s="66"/>
      <c r="E231" t="s">
        <v>39</v>
      </c>
      <c r="F231">
        <f t="shared" si="119"/>
        <v>0</v>
      </c>
      <c r="G231">
        <f t="shared" si="119"/>
        <v>2.2049999999999999E-3</v>
      </c>
      <c r="H231">
        <f t="shared" si="120"/>
        <v>2.1736960000000001</v>
      </c>
      <c r="I231">
        <f t="shared" si="121"/>
        <v>0</v>
      </c>
      <c r="J231">
        <f t="shared" si="121"/>
        <v>2.1999999999999997E-3</v>
      </c>
      <c r="K231">
        <f t="shared" si="122"/>
        <v>2.3291630000000003</v>
      </c>
      <c r="P231" s="66"/>
      <c r="Q231" t="s">
        <v>39</v>
      </c>
      <c r="R231">
        <f t="shared" si="123"/>
        <v>0</v>
      </c>
      <c r="S231">
        <f t="shared" si="123"/>
        <v>2.2100000000000002E-3</v>
      </c>
      <c r="U231">
        <f t="shared" si="124"/>
        <v>0</v>
      </c>
      <c r="V231">
        <f t="shared" si="1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G237" si="125">0.2*G52+(1-0.2)*C52</f>
        <v>0</v>
      </c>
      <c r="G235">
        <f t="shared" si="125"/>
        <v>6.1999999999999998E-3</v>
      </c>
      <c r="I235">
        <f t="shared" ref="I235:J237" si="126">0.2*G59+(1-0.2)*C59</f>
        <v>0</v>
      </c>
      <c r="J235">
        <f t="shared" si="126"/>
        <v>6.1999999999999998E-3</v>
      </c>
      <c r="L235">
        <f>0.2*G66+(1-0.2)*B66</f>
        <v>9.9368000000000026E-4</v>
      </c>
      <c r="P235" s="66" t="s">
        <v>41</v>
      </c>
      <c r="Q235" t="s">
        <v>36</v>
      </c>
      <c r="R235">
        <f t="shared" ref="R235:S237" si="127">0.3*G52+(1-0.3)*C52</f>
        <v>0</v>
      </c>
      <c r="S235">
        <f t="shared" si="127"/>
        <v>6.1999999999999989E-3</v>
      </c>
      <c r="U235">
        <f t="shared" ref="U235:V237" si="128">0.3*G59+(1-0.3)*C59</f>
        <v>0</v>
      </c>
      <c r="V235">
        <f t="shared" si="128"/>
        <v>6.1999999999999989E-3</v>
      </c>
      <c r="X235">
        <f>0.3*G66+(1-0.3)*B66</f>
        <v>9.944699999999999E-4</v>
      </c>
    </row>
    <row r="236" spans="1:25" x14ac:dyDescent="0.25">
      <c r="C236" s="67"/>
      <c r="D236" s="66"/>
      <c r="E236" t="s">
        <v>38</v>
      </c>
      <c r="F236">
        <f t="shared" si="125"/>
        <v>0</v>
      </c>
      <c r="G236">
        <f t="shared" si="125"/>
        <v>3.3E-3</v>
      </c>
      <c r="I236">
        <f t="shared" si="126"/>
        <v>0</v>
      </c>
      <c r="J236">
        <f t="shared" si="126"/>
        <v>3.3E-3</v>
      </c>
      <c r="P236" s="66"/>
      <c r="Q236" t="s">
        <v>38</v>
      </c>
      <c r="R236">
        <f t="shared" si="127"/>
        <v>0</v>
      </c>
      <c r="S236">
        <f t="shared" si="127"/>
        <v>3.3E-3</v>
      </c>
      <c r="U236">
        <f t="shared" si="128"/>
        <v>0</v>
      </c>
      <c r="V236">
        <f t="shared" si="128"/>
        <v>3.3E-3</v>
      </c>
    </row>
    <row r="237" spans="1:25" x14ac:dyDescent="0.25">
      <c r="C237" s="67"/>
      <c r="D237" s="66"/>
      <c r="E237" t="s">
        <v>39</v>
      </c>
      <c r="F237">
        <f t="shared" si="125"/>
        <v>0</v>
      </c>
      <c r="G237">
        <f t="shared" si="125"/>
        <v>2.2200000000000002E-3</v>
      </c>
      <c r="I237">
        <f t="shared" si="126"/>
        <v>0</v>
      </c>
      <c r="J237">
        <f t="shared" si="126"/>
        <v>2.2000000000000006E-3</v>
      </c>
      <c r="P237" s="66"/>
      <c r="Q237" t="s">
        <v>39</v>
      </c>
      <c r="R237">
        <f t="shared" si="127"/>
        <v>0</v>
      </c>
      <c r="S237">
        <f t="shared" si="127"/>
        <v>2.2299999999999998E-3</v>
      </c>
      <c r="U237">
        <f t="shared" si="128"/>
        <v>0</v>
      </c>
      <c r="V237">
        <f t="shared" si="128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G244" si="129">(0.05*(1-0.05)+0.05*(1-0.05))*G52+0.05*0.05*K52+(1-0.05*(1-0.05)-0.05*(1-0.05)-0.05*0.05)*C52</f>
        <v>0</v>
      </c>
      <c r="G242">
        <f t="shared" si="129"/>
        <v>6.2000000000000006E-3</v>
      </c>
      <c r="H242">
        <f t="shared" ref="H242:H244" si="130">M52+I52+E52</f>
        <v>3.1353119999999999</v>
      </c>
      <c r="I242">
        <f t="shared" ref="I242:J244" si="131">(0.05*(1-0.05)+0.05*(1-0.05))*G59+0.05*0.05*K59+(1-0.05*(1-0.05)-0.05*(1-0.05)-0.05*0.05)*C59</f>
        <v>0</v>
      </c>
      <c r="J242">
        <f t="shared" si="131"/>
        <v>6.2000000000000006E-3</v>
      </c>
      <c r="K242">
        <f t="shared" ref="K242:K244" si="132">M59+I59+E59</f>
        <v>3.1488709999999998</v>
      </c>
      <c r="L242">
        <f>(0.05*(1-0.05)+0.05*(1-0.05))*G66+0.05*0.05*J66+(1-0.05*(1-0.05)-0.05*(1-0.05)-0.05*0.05)*B66</f>
        <v>9.931202500000002E-4</v>
      </c>
      <c r="M242">
        <f>M66+I66+E66</f>
        <v>7.4120020000000011</v>
      </c>
      <c r="O242" s="70" t="s">
        <v>43</v>
      </c>
      <c r="P242" s="66" t="s">
        <v>37</v>
      </c>
      <c r="Q242" t="s">
        <v>36</v>
      </c>
      <c r="R242">
        <f t="shared" ref="R242:S244" si="133">(0.1*0.9+0.1*0.9)*G52+0.1*0.1*K52+(1-0.1*0.9-0.1*0.9-0.1*0.1)*C52</f>
        <v>0</v>
      </c>
      <c r="S242">
        <f t="shared" si="133"/>
        <v>6.2000000000000006E-3</v>
      </c>
      <c r="U242">
        <f t="shared" ref="U242:V244" si="134">(0.1*0.9+0.1*0.9)*G59+0.1*0.1*K59+(1-0.1*0.9-0.1*0.9-0.1*0.1)*C59</f>
        <v>0</v>
      </c>
      <c r="V242">
        <f t="shared" si="134"/>
        <v>6.2000000000000006E-3</v>
      </c>
      <c r="X242">
        <f>(0.1*0.9+0.1*0.9)*G66+0.1*0.1*J66+(1-0.1*0.9-0.1*0.9-0.1*0.1)*B66</f>
        <v>9.9460100000000012E-4</v>
      </c>
    </row>
    <row r="243" spans="1:25" x14ac:dyDescent="0.25">
      <c r="B243" s="67"/>
      <c r="C243" s="70"/>
      <c r="D243" s="66"/>
      <c r="E243" t="s">
        <v>38</v>
      </c>
      <c r="F243">
        <f t="shared" si="129"/>
        <v>0</v>
      </c>
      <c r="G243">
        <f t="shared" si="129"/>
        <v>3.3000000000000004E-3</v>
      </c>
      <c r="H243">
        <f t="shared" si="130"/>
        <v>3.0966370000000003</v>
      </c>
      <c r="I243">
        <f t="shared" si="131"/>
        <v>0</v>
      </c>
      <c r="J243">
        <f t="shared" si="131"/>
        <v>3.2995000000000003E-3</v>
      </c>
      <c r="K243">
        <f t="shared" si="132"/>
        <v>3.1328290000000001</v>
      </c>
      <c r="O243" s="70"/>
      <c r="P243" s="66"/>
      <c r="Q243" t="s">
        <v>38</v>
      </c>
      <c r="R243">
        <f t="shared" si="133"/>
        <v>0</v>
      </c>
      <c r="S243">
        <f t="shared" si="133"/>
        <v>3.3E-3</v>
      </c>
      <c r="U243">
        <f t="shared" si="134"/>
        <v>0</v>
      </c>
      <c r="V243">
        <f t="shared" si="134"/>
        <v>3.2980000000000002E-3</v>
      </c>
    </row>
    <row r="244" spans="1:25" x14ac:dyDescent="0.25">
      <c r="B244" s="67"/>
      <c r="C244" s="70"/>
      <c r="D244" s="66"/>
      <c r="E244" t="s">
        <v>39</v>
      </c>
      <c r="F244">
        <f t="shared" si="129"/>
        <v>0</v>
      </c>
      <c r="G244">
        <f t="shared" si="129"/>
        <v>2.2100000000000002E-3</v>
      </c>
      <c r="H244">
        <f t="shared" si="130"/>
        <v>3.2327300000000001</v>
      </c>
      <c r="I244">
        <f t="shared" si="131"/>
        <v>0</v>
      </c>
      <c r="J244">
        <f t="shared" si="131"/>
        <v>2.2002500000000004E-3</v>
      </c>
      <c r="K244">
        <f t="shared" si="132"/>
        <v>3.4845350000000002</v>
      </c>
      <c r="O244" s="70"/>
      <c r="P244" s="66"/>
      <c r="Q244" t="s">
        <v>39</v>
      </c>
      <c r="R244">
        <f t="shared" si="133"/>
        <v>0</v>
      </c>
      <c r="S244">
        <f t="shared" si="133"/>
        <v>2.2200000000000002E-3</v>
      </c>
      <c r="U244">
        <f t="shared" si="134"/>
        <v>0</v>
      </c>
      <c r="V244">
        <f t="shared" si="134"/>
        <v>2.2010000000000003E-3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G250" si="135">(0.2*0.8+0.2*0.8)*G52+0.2*0.2*K52+(1-0.2*0.8-0.2*0.8-0.2*0.2)*C52</f>
        <v>0</v>
      </c>
      <c r="G248">
        <f t="shared" si="135"/>
        <v>6.1999999999999998E-3</v>
      </c>
      <c r="I248">
        <f t="shared" ref="I248:J250" si="136">(0.2*0.8+0.2*0.8)*G59+0.2*0.2*K59+(1-0.2*0.8-0.2*0.8-0.2*0.2)*C59</f>
        <v>0</v>
      </c>
      <c r="J248">
        <f t="shared" si="136"/>
        <v>6.1999999999999998E-3</v>
      </c>
      <c r="L248">
        <f>(0.2*0.8+0.2*0.8)*G66+0.2*0.2*J66+(1-0.2*0.8-0.2*0.8-0.2*0.2)*B66</f>
        <v>9.9894399999999987E-4</v>
      </c>
      <c r="O248" s="70" t="s">
        <v>45</v>
      </c>
      <c r="P248" s="66" t="s">
        <v>41</v>
      </c>
      <c r="Q248" t="s">
        <v>36</v>
      </c>
      <c r="R248">
        <f t="shared" ref="R248:S250" si="137">(0.3*0.7+0.3*0.7)*G52+0.3*0.3*K52+(1-0.3*0.7-0.3*0.7-0.3*0.3)*C52</f>
        <v>0</v>
      </c>
      <c r="S248">
        <f t="shared" si="137"/>
        <v>6.2000000000000006E-3</v>
      </c>
      <c r="U248">
        <f t="shared" ref="U248:V250" si="138">(0.3*0.7+0.3*0.7)*G59+0.3*0.3*K59+(1-0.3*0.7-0.3*0.7-0.3*0.3)*C59</f>
        <v>0</v>
      </c>
      <c r="V248">
        <f t="shared" si="138"/>
        <v>6.2000000000000006E-3</v>
      </c>
      <c r="X248">
        <f>(0.3*0.7+0.3*0.7)*G66+0.3*0.3*J66+(1-0.3*0.7-0.3*0.7-0.3*0.3)*B66</f>
        <v>1.0051290000000002E-3</v>
      </c>
    </row>
    <row r="249" spans="1:25" x14ac:dyDescent="0.25">
      <c r="B249" s="67"/>
      <c r="C249" s="70"/>
      <c r="D249" s="66"/>
      <c r="E249" t="s">
        <v>38</v>
      </c>
      <c r="F249">
        <f t="shared" si="135"/>
        <v>0</v>
      </c>
      <c r="G249">
        <f t="shared" si="135"/>
        <v>3.3E-3</v>
      </c>
      <c r="I249">
        <f t="shared" si="136"/>
        <v>0</v>
      </c>
      <c r="J249">
        <f t="shared" si="136"/>
        <v>3.2919999999999998E-3</v>
      </c>
      <c r="O249" s="70"/>
      <c r="P249" s="66"/>
      <c r="Q249" t="s">
        <v>38</v>
      </c>
      <c r="R249">
        <f t="shared" si="137"/>
        <v>0</v>
      </c>
      <c r="S249">
        <f t="shared" si="137"/>
        <v>3.3E-3</v>
      </c>
      <c r="U249">
        <f t="shared" si="138"/>
        <v>0</v>
      </c>
      <c r="V249">
        <f t="shared" si="138"/>
        <v>3.2820000000000002E-3</v>
      </c>
    </row>
    <row r="250" spans="1:25" x14ac:dyDescent="0.25">
      <c r="B250" s="67"/>
      <c r="C250" s="70"/>
      <c r="D250" s="66"/>
      <c r="E250" t="s">
        <v>39</v>
      </c>
      <c r="F250">
        <f t="shared" si="135"/>
        <v>0</v>
      </c>
      <c r="G250">
        <f t="shared" si="135"/>
        <v>2.2400000000000002E-3</v>
      </c>
      <c r="I250">
        <f t="shared" si="136"/>
        <v>0</v>
      </c>
      <c r="J250">
        <f t="shared" si="136"/>
        <v>2.2040000000000002E-3</v>
      </c>
      <c r="O250" s="70"/>
      <c r="P250" s="66"/>
      <c r="Q250" t="s">
        <v>39</v>
      </c>
      <c r="R250">
        <f t="shared" si="137"/>
        <v>0</v>
      </c>
      <c r="S250">
        <f t="shared" si="137"/>
        <v>2.2599999999999999E-3</v>
      </c>
      <c r="U250">
        <f t="shared" si="138"/>
        <v>0</v>
      </c>
      <c r="V250">
        <f t="shared" si="138"/>
        <v>2.209E-3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G257" si="139">3*0.05*(1-0.05)*(1-0.05)*G52+3*0.05*0.05*(1-0.05)*K52+0.05*0.05*0.05*O52+(1-3*0.05*(1-0.05)*(1-0.05)-3*0.05*0.05*(1-0.05)-0.05*0.05*0.05)*C52</f>
        <v>0</v>
      </c>
      <c r="G255">
        <f t="shared" si="139"/>
        <v>6.1999999999999989E-3</v>
      </c>
      <c r="H255">
        <f t="shared" ref="H255:H257" si="140">Q52+M52+I52+E52</f>
        <v>4.2425649999999999</v>
      </c>
      <c r="I255">
        <f t="shared" ref="I255:J257" si="141">3*0.05*(1-0.05)*(1-0.05)*G59+3*0.05*0.05*(1-0.05)*K59+0.05*0.05*0.05*O59+(1-3*0.05*(1-0.05)*(1-0.05)-3*0.05*0.05*(1-0.05)-0.05*0.05*0.05)*C59</f>
        <v>0</v>
      </c>
      <c r="J255">
        <f t="shared" si="141"/>
        <v>6.1999999999999989E-3</v>
      </c>
      <c r="K255">
        <f t="shared" ref="K255:K257" si="142">Q59+M59+I59+E59</f>
        <v>4.1240170000000003</v>
      </c>
      <c r="L255">
        <f>3*0.05*(1-0.05)*(1-0.05)*G66+3*0.05*0.05*(1-0.05)*J66+0.05*0.05*0.05*N66+(1-3*0.05*(1-0.05)*(1-0.05)-3*0.05*0.05*(1-0.05)-0.05*0.05*0.05)*B66</f>
        <v>9.9396423749999988E-4</v>
      </c>
      <c r="M255">
        <f>Q66+M66+I66+E66</f>
        <v>9.858034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S257" si="143">3*0.1*(1-0.1)*(1-0.1)*G52+3*0.1*0.1*(1-0.1)*K52+0.1*0.1*0.1*O52+(1-3*0.1*(1-0.1)*(1-0.1)-3*0.1*0.1*(1-0.1)-0.1*0.1*0.1)*C52</f>
        <v>0</v>
      </c>
      <c r="S255">
        <f t="shared" si="143"/>
        <v>6.1999999999999998E-3</v>
      </c>
      <c r="U255">
        <f t="shared" ref="U255:V257" si="144">3*0.1*(1-0.1)*(1-0.1)*G59+3*0.1*0.1*(1-0.1)*K59+0.1*0.1*0.1*O59+(1-3*0.1*(1-0.1)*(1-0.1)-3*0.1*0.1*(1-0.1)-0.1*0.1*0.1)*C59</f>
        <v>0</v>
      </c>
      <c r="V255">
        <f t="shared" si="144"/>
        <v>6.1999999999999998E-3</v>
      </c>
      <c r="X255">
        <f>3*0.1*(1-0.1)*(1-0.1)*G66+3*0.1*0.1*(1-0.1)*J66+0.1*0.1*0.1*N66+(1-3*0.1*(1-0.1)*(1-0.1)-3*0.1*0.1*(1-0.1)-0.1*0.1*0.1)*B66</f>
        <v>9.9714089999999997E-4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139"/>
        <v>0</v>
      </c>
      <c r="G256">
        <f t="shared" si="139"/>
        <v>3.2999999999999995E-3</v>
      </c>
      <c r="H256">
        <f t="shared" si="140"/>
        <v>4.1346749999999997</v>
      </c>
      <c r="I256">
        <f t="shared" si="141"/>
        <v>0</v>
      </c>
      <c r="J256">
        <f t="shared" si="141"/>
        <v>3.2985624999999994E-3</v>
      </c>
      <c r="K256">
        <f t="shared" si="142"/>
        <v>4.1712160000000003</v>
      </c>
      <c r="N256" s="72"/>
      <c r="O256" s="70"/>
      <c r="P256" s="66"/>
      <c r="Q256" t="s">
        <v>38</v>
      </c>
      <c r="R256">
        <f t="shared" si="143"/>
        <v>0</v>
      </c>
      <c r="S256">
        <f t="shared" si="143"/>
        <v>3.3E-3</v>
      </c>
      <c r="U256">
        <f t="shared" si="144"/>
        <v>0</v>
      </c>
      <c r="V256">
        <f t="shared" si="144"/>
        <v>3.2945000000000001E-3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139"/>
        <v>0</v>
      </c>
      <c r="G257">
        <f t="shared" si="139"/>
        <v>2.2149874999999996E-3</v>
      </c>
      <c r="H257">
        <f t="shared" si="140"/>
        <v>4.2796880000000002</v>
      </c>
      <c r="I257">
        <f t="shared" si="141"/>
        <v>0</v>
      </c>
      <c r="J257">
        <f t="shared" si="141"/>
        <v>2.2007249999999997E-3</v>
      </c>
      <c r="K257">
        <f t="shared" si="142"/>
        <v>4.6727180000000006</v>
      </c>
      <c r="N257" s="72"/>
      <c r="O257" s="70"/>
      <c r="P257" s="66"/>
      <c r="Q257" t="s">
        <v>39</v>
      </c>
      <c r="R257">
        <f t="shared" si="143"/>
        <v>0</v>
      </c>
      <c r="S257">
        <f t="shared" si="143"/>
        <v>2.2298999999999999E-3</v>
      </c>
      <c r="U257">
        <f t="shared" si="144"/>
        <v>0</v>
      </c>
      <c r="V257">
        <f t="shared" si="144"/>
        <v>2.2028E-3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G263" si="145">3*0.2*(1-0.2)*(1-0.2)*G52+3*0.2*0.2*(1-0.2)*K52+0.2*0.2*0.2*O52+(1-3*0.2*(1-0.2)*(1-0.2)-3*0.2*0.2*(1-0.2)-0.2*0.2*0.2)*C52</f>
        <v>0</v>
      </c>
      <c r="G261">
        <f t="shared" si="145"/>
        <v>6.1999999999999989E-3</v>
      </c>
      <c r="I261">
        <f t="shared" ref="I261:J263" si="146">3*0.2*(1-0.2)*(1-0.2)*G59+3*0.2*0.2*(1-0.2)*K59+0.2*0.2*0.2*O59+(1-3*0.2*(1-0.2)*(1-0.2)-3*0.2*0.2*(1-0.2)-0.2*0.2*0.2)*C59</f>
        <v>0</v>
      </c>
      <c r="J261">
        <f t="shared" si="146"/>
        <v>6.1999999999999989E-3</v>
      </c>
      <c r="L261">
        <f>3*0.2*(1-0.2)*(1-0.2)*G66+3*0.2*0.2*(1-0.2)*J66+0.2*0.2*0.2*N66+(1-3*0.2*(1-0.2)*(1-0.2)-3*0.2*0.2*(1-0.2)-0.2*0.2*0.2)*B66</f>
        <v>1.0071552000000001E-3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S263" si="147">3*0.3*(1-0.3)*(1-0.3)*G52+3*0.3*0.3*(1-0.3)*K52+0.3*0.3*0.3*O52+(1-3*0.3*(1-0.3)*(1-0.3)-3*0.3*0.3*(1-0.3)-0.3*0.3*0.3)*C52</f>
        <v>0</v>
      </c>
      <c r="S261">
        <f t="shared" si="147"/>
        <v>6.1999999999999998E-3</v>
      </c>
      <c r="U261">
        <f t="shared" ref="U261:V263" si="148">3*0.3*(1-0.3)*(1-0.3)*G59+3*0.3*0.3*(1-0.3)*K59+0.3*0.3*0.3*O59+(1-3*0.3*(1-0.3)*(1-0.3)-3*0.3*0.3*(1-0.3)-0.3*0.3*0.3)*C59</f>
        <v>0</v>
      </c>
      <c r="V261">
        <f t="shared" si="148"/>
        <v>6.1999999999999998E-3</v>
      </c>
      <c r="X261">
        <f>3*0.3*(1-0.3)*(1-0.3)*G66+3*0.3*0.3*(1-0.3)*J66+0.3*0.3*0.3*N66+(1-3*0.3*(1-0.3)*(1-0.3)-3*0.3*0.3*(1-0.3)-0.3*0.3*0.3)*B66</f>
        <v>1.0215903000000003E-3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145"/>
        <v>0</v>
      </c>
      <c r="G262">
        <f t="shared" si="145"/>
        <v>3.3E-3</v>
      </c>
      <c r="I262">
        <f t="shared" si="146"/>
        <v>0</v>
      </c>
      <c r="J262">
        <f t="shared" si="146"/>
        <v>3.2799999999999999E-3</v>
      </c>
      <c r="N262" s="72"/>
      <c r="O262" s="70"/>
      <c r="P262" s="66"/>
      <c r="Q262" t="s">
        <v>38</v>
      </c>
      <c r="R262">
        <f t="shared" si="147"/>
        <v>0</v>
      </c>
      <c r="S262">
        <f t="shared" si="147"/>
        <v>3.3E-3</v>
      </c>
      <c r="U262">
        <f t="shared" si="148"/>
        <v>0</v>
      </c>
      <c r="V262">
        <f t="shared" si="148"/>
        <v>3.2595000000000002E-3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145"/>
        <v>0</v>
      </c>
      <c r="G263">
        <f t="shared" si="145"/>
        <v>2.2591999999999998E-3</v>
      </c>
      <c r="I263">
        <f t="shared" si="146"/>
        <v>0</v>
      </c>
      <c r="J263">
        <f t="shared" si="146"/>
        <v>2.2104E-3</v>
      </c>
      <c r="N263" s="72"/>
      <c r="O263" s="70"/>
      <c r="P263" s="66"/>
      <c r="Q263" t="s">
        <v>39</v>
      </c>
      <c r="R263">
        <f t="shared" si="147"/>
        <v>0</v>
      </c>
      <c r="S263">
        <f t="shared" si="147"/>
        <v>2.2872999999999999E-3</v>
      </c>
      <c r="U263">
        <f t="shared" si="148"/>
        <v>0</v>
      </c>
      <c r="V263">
        <f t="shared" si="148"/>
        <v>2.2216000000000002E-3</v>
      </c>
    </row>
  </sheetData>
  <mergeCells count="345">
    <mergeCell ref="D261:D263"/>
    <mergeCell ref="N261:N263"/>
    <mergeCell ref="O261:O263"/>
    <mergeCell ref="P261:P263"/>
    <mergeCell ref="X253:Y253"/>
    <mergeCell ref="A255:A263"/>
    <mergeCell ref="B255:B257"/>
    <mergeCell ref="C255:C257"/>
    <mergeCell ref="D255:D257"/>
    <mergeCell ref="N255:N257"/>
    <mergeCell ref="O255:O257"/>
    <mergeCell ref="P255:P257"/>
    <mergeCell ref="B261:B263"/>
    <mergeCell ref="C261:C263"/>
    <mergeCell ref="P248:P250"/>
    <mergeCell ref="D253:H253"/>
    <mergeCell ref="I253:K253"/>
    <mergeCell ref="L253:M253"/>
    <mergeCell ref="P253:T253"/>
    <mergeCell ref="U253:W253"/>
    <mergeCell ref="U240:W240"/>
    <mergeCell ref="X240:Y240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C229:C237"/>
    <mergeCell ref="D229:D231"/>
    <mergeCell ref="P229:P231"/>
    <mergeCell ref="D235:D237"/>
    <mergeCell ref="P235:P237"/>
    <mergeCell ref="D240:H240"/>
    <mergeCell ref="I240:K240"/>
    <mergeCell ref="L240:M240"/>
    <mergeCell ref="P240:T240"/>
    <mergeCell ref="D227:H227"/>
    <mergeCell ref="I227:K227"/>
    <mergeCell ref="L227:M227"/>
    <mergeCell ref="P227:T227"/>
    <mergeCell ref="U227:W227"/>
    <mergeCell ref="X227:Y227"/>
    <mergeCell ref="P216:P218"/>
    <mergeCell ref="B222:B224"/>
    <mergeCell ref="C222:C224"/>
    <mergeCell ref="D222:D224"/>
    <mergeCell ref="N222:N224"/>
    <mergeCell ref="O222:O224"/>
    <mergeCell ref="P222:P224"/>
    <mergeCell ref="A216:A224"/>
    <mergeCell ref="B216:B218"/>
    <mergeCell ref="C216:C218"/>
    <mergeCell ref="D216:D218"/>
    <mergeCell ref="N216:N218"/>
    <mergeCell ref="O216:O218"/>
    <mergeCell ref="D214:H214"/>
    <mergeCell ref="I214:K214"/>
    <mergeCell ref="L214:M214"/>
    <mergeCell ref="C190:C198"/>
    <mergeCell ref="D190:D192"/>
    <mergeCell ref="P190:P192"/>
    <mergeCell ref="D196:D198"/>
    <mergeCell ref="P196:P198"/>
    <mergeCell ref="P214:T214"/>
    <mergeCell ref="U214:W214"/>
    <mergeCell ref="X214:Y214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P209:P211"/>
    <mergeCell ref="D188:H188"/>
    <mergeCell ref="I188:K188"/>
    <mergeCell ref="L188:M188"/>
    <mergeCell ref="P188:T188"/>
    <mergeCell ref="X175:Y175"/>
    <mergeCell ref="D201:H201"/>
    <mergeCell ref="I201:K201"/>
    <mergeCell ref="L201:M201"/>
    <mergeCell ref="P201:T201"/>
    <mergeCell ref="U201:W201"/>
    <mergeCell ref="X201:Y201"/>
    <mergeCell ref="U188:W188"/>
    <mergeCell ref="X188:Y188"/>
    <mergeCell ref="A177:A185"/>
    <mergeCell ref="B177:B179"/>
    <mergeCell ref="C177:C179"/>
    <mergeCell ref="D177:D179"/>
    <mergeCell ref="N177:N179"/>
    <mergeCell ref="O177:O179"/>
    <mergeCell ref="P177:P179"/>
    <mergeCell ref="B183:B185"/>
    <mergeCell ref="C183:C185"/>
    <mergeCell ref="D183:D185"/>
    <mergeCell ref="N183:N185"/>
    <mergeCell ref="O183:O185"/>
    <mergeCell ref="P183:P185"/>
    <mergeCell ref="P170:P172"/>
    <mergeCell ref="D175:H175"/>
    <mergeCell ref="I175:K175"/>
    <mergeCell ref="L175:M175"/>
    <mergeCell ref="P175:T175"/>
    <mergeCell ref="U175:W175"/>
    <mergeCell ref="U162:W162"/>
    <mergeCell ref="X162:Y162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C151:C159"/>
    <mergeCell ref="D151:D153"/>
    <mergeCell ref="P151:P153"/>
    <mergeCell ref="D157:D159"/>
    <mergeCell ref="P157:P159"/>
    <mergeCell ref="D162:H162"/>
    <mergeCell ref="I162:K162"/>
    <mergeCell ref="L162:M162"/>
    <mergeCell ref="P162:T162"/>
    <mergeCell ref="D149:H149"/>
    <mergeCell ref="I149:K149"/>
    <mergeCell ref="L149:M149"/>
    <mergeCell ref="P149:T149"/>
    <mergeCell ref="U149:W149"/>
    <mergeCell ref="X149:Y149"/>
    <mergeCell ref="P138:P140"/>
    <mergeCell ref="B144:B146"/>
    <mergeCell ref="C144:C146"/>
    <mergeCell ref="D144:D146"/>
    <mergeCell ref="N144:N146"/>
    <mergeCell ref="O144:O146"/>
    <mergeCell ref="P144:P146"/>
    <mergeCell ref="A138:A146"/>
    <mergeCell ref="B138:B140"/>
    <mergeCell ref="C138:C140"/>
    <mergeCell ref="D138:D140"/>
    <mergeCell ref="N138:N140"/>
    <mergeCell ref="O138:O140"/>
    <mergeCell ref="D136:H136"/>
    <mergeCell ref="I136:K136"/>
    <mergeCell ref="L136:M136"/>
    <mergeCell ref="C112:C120"/>
    <mergeCell ref="D112:D114"/>
    <mergeCell ref="P112:P114"/>
    <mergeCell ref="D118:D120"/>
    <mergeCell ref="P118:P120"/>
    <mergeCell ref="P136:T136"/>
    <mergeCell ref="U136:W136"/>
    <mergeCell ref="X136:Y136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P131:P133"/>
    <mergeCell ref="D110:H110"/>
    <mergeCell ref="I110:K110"/>
    <mergeCell ref="L110:M110"/>
    <mergeCell ref="P110:T110"/>
    <mergeCell ref="X97:Y97"/>
    <mergeCell ref="D123:H123"/>
    <mergeCell ref="I123:K123"/>
    <mergeCell ref="L123:M123"/>
    <mergeCell ref="P123:T123"/>
    <mergeCell ref="U123:W123"/>
    <mergeCell ref="X123:Y123"/>
    <mergeCell ref="U110:W110"/>
    <mergeCell ref="X110:Y110"/>
    <mergeCell ref="A99:A107"/>
    <mergeCell ref="B99:B101"/>
    <mergeCell ref="C99:C101"/>
    <mergeCell ref="D99:D101"/>
    <mergeCell ref="N99:N101"/>
    <mergeCell ref="O99:O101"/>
    <mergeCell ref="P99:P101"/>
    <mergeCell ref="B105:B107"/>
    <mergeCell ref="C105:C107"/>
    <mergeCell ref="D105:D107"/>
    <mergeCell ref="N105:N107"/>
    <mergeCell ref="O105:O107"/>
    <mergeCell ref="P105:P107"/>
    <mergeCell ref="P92:P94"/>
    <mergeCell ref="D97:H97"/>
    <mergeCell ref="I97:K97"/>
    <mergeCell ref="L97:M97"/>
    <mergeCell ref="P97:T97"/>
    <mergeCell ref="U97:W97"/>
    <mergeCell ref="U84:W84"/>
    <mergeCell ref="X84:Y84"/>
    <mergeCell ref="B86:B94"/>
    <mergeCell ref="C86:C88"/>
    <mergeCell ref="D86:D88"/>
    <mergeCell ref="O86:O88"/>
    <mergeCell ref="P86:P88"/>
    <mergeCell ref="C92:C94"/>
    <mergeCell ref="D92:D94"/>
    <mergeCell ref="O92:O94"/>
    <mergeCell ref="C73:C81"/>
    <mergeCell ref="D73:D75"/>
    <mergeCell ref="P73:P75"/>
    <mergeCell ref="D79:D81"/>
    <mergeCell ref="P79:P81"/>
    <mergeCell ref="D84:H84"/>
    <mergeCell ref="I84:K84"/>
    <mergeCell ref="L84:M84"/>
    <mergeCell ref="P84:T84"/>
    <mergeCell ref="A68:AA70"/>
    <mergeCell ref="D71:H71"/>
    <mergeCell ref="I71:K71"/>
    <mergeCell ref="L71:M71"/>
    <mergeCell ref="P71:T71"/>
    <mergeCell ref="U71:W71"/>
    <mergeCell ref="X71:Y71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A50:A54"/>
    <mergeCell ref="B50:E50"/>
    <mergeCell ref="F50:I50"/>
    <mergeCell ref="J50:M50"/>
    <mergeCell ref="N50:Q50"/>
    <mergeCell ref="A57:A61"/>
    <mergeCell ref="B57:E57"/>
    <mergeCell ref="F57:I57"/>
    <mergeCell ref="J57:M57"/>
    <mergeCell ref="N57:Q57"/>
    <mergeCell ref="A44:A46"/>
    <mergeCell ref="B44:E44"/>
    <mergeCell ref="F44:I44"/>
    <mergeCell ref="J44:M44"/>
    <mergeCell ref="N44:Q44"/>
    <mergeCell ref="S44:S46"/>
    <mergeCell ref="AB45:AD45"/>
    <mergeCell ref="AF45:AH45"/>
    <mergeCell ref="B49:E49"/>
    <mergeCell ref="F49:I49"/>
    <mergeCell ref="J49:M49"/>
    <mergeCell ref="N49:Q49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F29:AI29"/>
    <mergeCell ref="AF30:AI30"/>
    <mergeCell ref="A37:A41"/>
    <mergeCell ref="B37:E37"/>
    <mergeCell ref="F37:I37"/>
    <mergeCell ref="J37:M37"/>
    <mergeCell ref="N37:Q37"/>
    <mergeCell ref="S37:S41"/>
    <mergeCell ref="T37:W37"/>
    <mergeCell ref="X37:AA37"/>
    <mergeCell ref="AB37:AE37"/>
    <mergeCell ref="AF37:AI37"/>
    <mergeCell ref="A30:A34"/>
    <mergeCell ref="B30:E30"/>
    <mergeCell ref="F30:I30"/>
    <mergeCell ref="J30:M30"/>
    <mergeCell ref="N30:Q30"/>
    <mergeCell ref="S30:S34"/>
    <mergeCell ref="T30:W30"/>
    <mergeCell ref="X30:AA30"/>
    <mergeCell ref="AB30:AE30"/>
    <mergeCell ref="A16:A20"/>
    <mergeCell ref="B16:E16"/>
    <mergeCell ref="B29:E29"/>
    <mergeCell ref="F29:I29"/>
    <mergeCell ref="J29:M29"/>
    <mergeCell ref="N29:Q29"/>
    <mergeCell ref="AB23:AE23"/>
    <mergeCell ref="T29:W29"/>
    <mergeCell ref="X29:AA29"/>
    <mergeCell ref="AB29:AE29"/>
    <mergeCell ref="A23:A25"/>
    <mergeCell ref="B23:E23"/>
    <mergeCell ref="F23:I23"/>
    <mergeCell ref="J23:M23"/>
    <mergeCell ref="N23:Q23"/>
    <mergeCell ref="S23:S25"/>
    <mergeCell ref="T23:W23"/>
    <mergeCell ref="X23:AA23"/>
    <mergeCell ref="B25:D25"/>
    <mergeCell ref="F25:H25"/>
    <mergeCell ref="J25:L25"/>
    <mergeCell ref="N25:P25"/>
    <mergeCell ref="F16:I16"/>
    <mergeCell ref="J16:M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N16:Q16"/>
    <mergeCell ref="S16:S20"/>
    <mergeCell ref="T16:W16"/>
    <mergeCell ref="X16:AA16"/>
    <mergeCell ref="AB16:AE16"/>
    <mergeCell ref="AB8:AE8"/>
    <mergeCell ref="AF8:AI8"/>
    <mergeCell ref="AB9:AE9"/>
    <mergeCell ref="AF9:AI9"/>
    <mergeCell ref="AF16:AI16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3"/>
  <sheetViews>
    <sheetView zoomScale="55" zoomScaleNormal="55" workbookViewId="0">
      <selection activeCell="H13" sqref="H13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12.33203125" customWidth="1"/>
    <col min="12" max="12" width="11.5546875" customWidth="1"/>
    <col min="13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A1" s="30"/>
      <c r="B1" s="30"/>
      <c r="C1" s="30"/>
      <c r="D1" s="30"/>
      <c r="E1" s="30"/>
      <c r="F1" s="30"/>
      <c r="G1" s="30"/>
      <c r="H1" s="30" t="s">
        <v>0</v>
      </c>
      <c r="I1" s="30" t="s">
        <v>1</v>
      </c>
      <c r="J1" s="30" t="s">
        <v>2</v>
      </c>
      <c r="K1" s="30" t="s">
        <v>3</v>
      </c>
      <c r="L1" s="30" t="s">
        <v>4</v>
      </c>
      <c r="M1" s="30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spans="1:35" x14ac:dyDescent="0.25">
      <c r="A2" s="30"/>
      <c r="B2" s="30"/>
      <c r="C2" s="30"/>
      <c r="D2" s="30"/>
      <c r="E2" s="30"/>
      <c r="F2" s="30"/>
      <c r="G2" s="30"/>
      <c r="H2" s="30">
        <v>0.05</v>
      </c>
      <c r="I2" s="30">
        <v>0.95</v>
      </c>
      <c r="J2" s="30">
        <v>0.05</v>
      </c>
      <c r="K2" s="30">
        <v>0.95</v>
      </c>
      <c r="L2" s="30">
        <v>0.05</v>
      </c>
      <c r="M2" s="30">
        <v>0.95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35" x14ac:dyDescent="0.25">
      <c r="A3" s="30"/>
      <c r="B3" s="30"/>
      <c r="C3" s="30"/>
      <c r="D3" s="30"/>
      <c r="E3" s="30"/>
      <c r="F3" s="30"/>
      <c r="G3" s="30"/>
      <c r="H3" s="30">
        <v>0.1</v>
      </c>
      <c r="I3" s="30">
        <v>0.9</v>
      </c>
      <c r="J3" s="30">
        <v>0.1</v>
      </c>
      <c r="K3" s="30">
        <v>0.9</v>
      </c>
      <c r="L3" s="30">
        <v>0.1</v>
      </c>
      <c r="M3" s="30">
        <v>0.9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x14ac:dyDescent="0.25">
      <c r="A4" s="30"/>
      <c r="B4" s="30"/>
      <c r="C4" s="30"/>
      <c r="D4" s="30"/>
      <c r="E4" s="30"/>
      <c r="F4" s="30"/>
      <c r="G4" s="30"/>
      <c r="H4" s="30">
        <v>0.2</v>
      </c>
      <c r="I4" s="30">
        <v>0.8</v>
      </c>
      <c r="J4" s="30">
        <v>0.2</v>
      </c>
      <c r="K4" s="30">
        <v>0.8</v>
      </c>
      <c r="L4" s="30">
        <v>0.2</v>
      </c>
      <c r="M4" s="30">
        <v>0.8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35" x14ac:dyDescent="0.25">
      <c r="A5" s="30"/>
      <c r="B5" s="30"/>
      <c r="C5" s="30"/>
      <c r="D5" s="30"/>
      <c r="E5" s="30"/>
      <c r="F5" s="30"/>
      <c r="G5" s="30"/>
      <c r="H5" s="30">
        <v>0.3</v>
      </c>
      <c r="I5" s="30">
        <v>0.7</v>
      </c>
      <c r="J5" s="30">
        <v>0.3</v>
      </c>
      <c r="K5" s="30">
        <v>0.7</v>
      </c>
      <c r="L5" s="30">
        <v>0.3</v>
      </c>
      <c r="M5" s="30">
        <v>0.7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spans="1:35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spans="1:35" x14ac:dyDescent="0.25">
      <c r="A7" s="1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1" t="s">
        <v>7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50"/>
      <c r="AG7" s="50"/>
      <c r="AH7" s="50"/>
      <c r="AI7" s="50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9" t="s">
        <v>11</v>
      </c>
      <c r="O8" s="79"/>
      <c r="P8" s="79"/>
      <c r="Q8" s="79"/>
      <c r="R8" s="30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9" t="s">
        <v>11</v>
      </c>
      <c r="AG8" s="79"/>
      <c r="AH8" s="79"/>
      <c r="AI8" s="79"/>
    </row>
    <row r="9" spans="1:35" x14ac:dyDescent="0.25">
      <c r="A9" s="67" t="s">
        <v>12</v>
      </c>
      <c r="B9" s="78" t="s">
        <v>66</v>
      </c>
      <c r="C9" s="78"/>
      <c r="D9" s="78"/>
      <c r="E9" s="78"/>
      <c r="F9" s="78" t="s">
        <v>67</v>
      </c>
      <c r="G9" s="78"/>
      <c r="H9" s="78"/>
      <c r="I9" s="78"/>
      <c r="J9" s="78" t="s">
        <v>68</v>
      </c>
      <c r="K9" s="78"/>
      <c r="L9" s="78"/>
      <c r="M9" s="78"/>
      <c r="N9" s="79" t="s">
        <v>69</v>
      </c>
      <c r="O9" s="79"/>
      <c r="P9" s="79"/>
      <c r="Q9" s="79"/>
      <c r="R9" s="30"/>
      <c r="S9" s="67" t="s">
        <v>12</v>
      </c>
      <c r="T9" s="78" t="s">
        <v>66</v>
      </c>
      <c r="U9" s="78"/>
      <c r="V9" s="78"/>
      <c r="W9" s="78"/>
      <c r="X9" s="78" t="s">
        <v>67</v>
      </c>
      <c r="Y9" s="78"/>
      <c r="Z9" s="78"/>
      <c r="AA9" s="78"/>
      <c r="AB9" s="78" t="s">
        <v>68</v>
      </c>
      <c r="AC9" s="78"/>
      <c r="AD9" s="78"/>
      <c r="AE9" s="78"/>
      <c r="AF9" s="79" t="s">
        <v>69</v>
      </c>
      <c r="AG9" s="79"/>
      <c r="AH9" s="79"/>
      <c r="AI9" s="79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50"/>
      <c r="O10" s="50" t="s">
        <v>17</v>
      </c>
      <c r="P10" s="50" t="s">
        <v>18</v>
      </c>
      <c r="Q10" s="50" t="s">
        <v>19</v>
      </c>
      <c r="R10" s="30"/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50"/>
      <c r="AG10" s="50" t="s">
        <v>17</v>
      </c>
      <c r="AH10" s="50" t="s">
        <v>18</v>
      </c>
      <c r="AI10" s="50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0.88854100000000003</v>
      </c>
      <c r="F11" s="30" t="s">
        <v>20</v>
      </c>
      <c r="G11" s="40">
        <v>0</v>
      </c>
      <c r="H11" s="40">
        <v>6.1999999999999998E-3</v>
      </c>
      <c r="I11" s="40">
        <v>0.88913799999999998</v>
      </c>
      <c r="J11" s="30" t="s">
        <v>20</v>
      </c>
      <c r="K11" s="40">
        <v>0</v>
      </c>
      <c r="L11" s="40">
        <v>6.1999999999999998E-3</v>
      </c>
      <c r="M11" s="40">
        <v>1.018141</v>
      </c>
      <c r="N11" s="50" t="s">
        <v>20</v>
      </c>
      <c r="O11" s="62">
        <v>0</v>
      </c>
      <c r="P11" s="62">
        <v>6.1999999999999998E-3</v>
      </c>
      <c r="Q11" s="50">
        <v>1.1369530000000001</v>
      </c>
      <c r="R11" s="30"/>
      <c r="S11" s="67"/>
      <c r="T11" s="30" t="s">
        <v>20</v>
      </c>
      <c r="U11" s="40">
        <v>0</v>
      </c>
      <c r="V11" s="40">
        <v>6.1999999999999998E-3</v>
      </c>
      <c r="W11" s="40">
        <v>0.91309099999999999</v>
      </c>
      <c r="X11" s="30" t="s">
        <v>20</v>
      </c>
      <c r="Y11" s="40">
        <v>0</v>
      </c>
      <c r="Z11" s="40">
        <v>6.1999999999999998E-3</v>
      </c>
      <c r="AA11" s="40">
        <v>0.88500100000000004</v>
      </c>
      <c r="AB11" s="30" t="s">
        <v>20</v>
      </c>
      <c r="AC11" s="40">
        <v>0</v>
      </c>
      <c r="AD11" s="40">
        <v>6.1999999999999998E-3</v>
      </c>
      <c r="AE11" s="40">
        <v>1.002211</v>
      </c>
      <c r="AF11" s="50" t="s">
        <v>20</v>
      </c>
      <c r="AG11" s="62">
        <v>0</v>
      </c>
      <c r="AH11" s="62">
        <v>6.1999999999999998E-3</v>
      </c>
      <c r="AI11" s="50">
        <v>1.081026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1.0407770000000001</v>
      </c>
      <c r="F12" s="30" t="s">
        <v>21</v>
      </c>
      <c r="G12" s="40">
        <v>0</v>
      </c>
      <c r="H12" s="40">
        <v>8.038E-5</v>
      </c>
      <c r="I12" s="40">
        <v>1.0169060000000001</v>
      </c>
      <c r="J12" s="30" t="s">
        <v>21</v>
      </c>
      <c r="K12" s="40">
        <v>0</v>
      </c>
      <c r="L12" s="40">
        <v>8.038E-5</v>
      </c>
      <c r="M12" s="40">
        <v>0.98986099999999999</v>
      </c>
      <c r="N12" s="50" t="s">
        <v>21</v>
      </c>
      <c r="O12" s="62">
        <v>0</v>
      </c>
      <c r="P12" s="62">
        <v>8.038E-5</v>
      </c>
      <c r="Q12" s="50">
        <v>1.1356630000000001</v>
      </c>
      <c r="R12" s="30"/>
      <c r="S12" s="67"/>
      <c r="T12" s="30" t="s">
        <v>21</v>
      </c>
      <c r="U12" s="40">
        <v>0</v>
      </c>
      <c r="V12" s="40">
        <v>2.6219999999999998E-4</v>
      </c>
      <c r="W12" s="40">
        <v>1.0384</v>
      </c>
      <c r="X12" s="30" t="s">
        <v>21</v>
      </c>
      <c r="Y12" s="40">
        <v>0</v>
      </c>
      <c r="Z12" s="40">
        <v>2.6219999999999998E-4</v>
      </c>
      <c r="AA12" s="40">
        <v>1.045666</v>
      </c>
      <c r="AB12" s="30" t="s">
        <v>21</v>
      </c>
      <c r="AC12" s="40">
        <v>0</v>
      </c>
      <c r="AD12" s="40">
        <v>2.6219999999999998E-4</v>
      </c>
      <c r="AE12" s="40">
        <v>1.0079180000000001</v>
      </c>
      <c r="AF12" s="50" t="s">
        <v>21</v>
      </c>
      <c r="AG12" s="62">
        <v>0</v>
      </c>
      <c r="AH12" s="62">
        <v>2.6219999999999998E-4</v>
      </c>
      <c r="AI12" s="50">
        <v>1.0915820000000001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1.046646</v>
      </c>
      <c r="F13" s="30" t="s">
        <v>22</v>
      </c>
      <c r="G13" s="40">
        <v>0</v>
      </c>
      <c r="H13" s="40">
        <v>2.791E-6</v>
      </c>
      <c r="I13" s="40">
        <v>1.0456289999999999</v>
      </c>
      <c r="J13" s="30" t="s">
        <v>22</v>
      </c>
      <c r="K13" s="40">
        <v>0</v>
      </c>
      <c r="L13" s="40">
        <v>1.832E-6</v>
      </c>
      <c r="M13" s="40">
        <v>1.0404310000000001</v>
      </c>
      <c r="N13" s="50" t="s">
        <v>22</v>
      </c>
      <c r="O13" s="62">
        <v>0</v>
      </c>
      <c r="P13" s="62">
        <v>1.832E-6</v>
      </c>
      <c r="Q13" s="50">
        <v>1.1692359999999999</v>
      </c>
      <c r="R13" s="30"/>
      <c r="S13" s="67"/>
      <c r="T13" s="30" t="s">
        <v>22</v>
      </c>
      <c r="U13" s="40">
        <v>0</v>
      </c>
      <c r="V13" s="40">
        <v>2.7699999999999999E-5</v>
      </c>
      <c r="W13" s="40">
        <v>1.0547960000000001</v>
      </c>
      <c r="X13" s="30" t="s">
        <v>22</v>
      </c>
      <c r="Y13" s="40">
        <v>0</v>
      </c>
      <c r="Z13" s="40">
        <v>2.7699999999999999E-5</v>
      </c>
      <c r="AA13" s="40">
        <v>1.055553</v>
      </c>
      <c r="AB13" s="30" t="s">
        <v>22</v>
      </c>
      <c r="AC13" s="40">
        <v>0</v>
      </c>
      <c r="AD13" s="40">
        <v>2.7699999999999999E-5</v>
      </c>
      <c r="AE13" s="40">
        <v>1.0707880000000001</v>
      </c>
      <c r="AF13" s="50" t="s">
        <v>22</v>
      </c>
      <c r="AG13" s="62">
        <v>0</v>
      </c>
      <c r="AH13" s="62">
        <v>2.7699999999999999E-5</v>
      </c>
      <c r="AI13" s="50">
        <v>1.1321840000000001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4"/>
      <c r="O14" s="34"/>
      <c r="P14" s="34"/>
      <c r="Q14" s="34"/>
      <c r="R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4"/>
      <c r="AG14" s="34"/>
      <c r="AH14" s="34"/>
      <c r="AI14" s="34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4"/>
      <c r="O15" s="34"/>
      <c r="P15" s="34"/>
      <c r="Q15" s="34"/>
      <c r="R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50"/>
      <c r="AG15" s="50"/>
      <c r="AH15" s="50"/>
      <c r="AI15" s="50"/>
    </row>
    <row r="16" spans="1:35" x14ac:dyDescent="0.25">
      <c r="A16" s="68" t="s">
        <v>23</v>
      </c>
      <c r="B16" s="78" t="s">
        <v>66</v>
      </c>
      <c r="C16" s="78"/>
      <c r="D16" s="78"/>
      <c r="E16" s="78"/>
      <c r="F16" s="78" t="s">
        <v>67</v>
      </c>
      <c r="G16" s="78"/>
      <c r="H16" s="78"/>
      <c r="I16" s="78"/>
      <c r="J16" s="78" t="s">
        <v>68</v>
      </c>
      <c r="K16" s="78"/>
      <c r="L16" s="78"/>
      <c r="M16" s="78"/>
      <c r="N16" s="79" t="s">
        <v>69</v>
      </c>
      <c r="O16" s="79"/>
      <c r="P16" s="79"/>
      <c r="Q16" s="79"/>
      <c r="R16" s="30"/>
      <c r="S16" s="68" t="s">
        <v>23</v>
      </c>
      <c r="T16" s="78" t="s">
        <v>66</v>
      </c>
      <c r="U16" s="78"/>
      <c r="V16" s="78"/>
      <c r="W16" s="78"/>
      <c r="X16" s="78" t="s">
        <v>67</v>
      </c>
      <c r="Y16" s="78"/>
      <c r="Z16" s="78"/>
      <c r="AA16" s="78"/>
      <c r="AB16" s="78" t="s">
        <v>68</v>
      </c>
      <c r="AC16" s="78"/>
      <c r="AD16" s="78"/>
      <c r="AE16" s="78"/>
      <c r="AF16" s="79" t="s">
        <v>69</v>
      </c>
      <c r="AG16" s="79"/>
      <c r="AH16" s="79"/>
      <c r="AI16" s="79"/>
    </row>
    <row r="17" spans="1:35" x14ac:dyDescent="0.25">
      <c r="A17" s="68"/>
      <c r="B17" s="30"/>
      <c r="C17" s="30" t="s">
        <v>17</v>
      </c>
      <c r="D17" s="30" t="s">
        <v>18</v>
      </c>
      <c r="E17" s="30" t="s">
        <v>19</v>
      </c>
      <c r="F17" s="30"/>
      <c r="G17" s="30" t="s">
        <v>17</v>
      </c>
      <c r="H17" s="30" t="s">
        <v>18</v>
      </c>
      <c r="I17" s="30" t="s">
        <v>19</v>
      </c>
      <c r="J17" s="30"/>
      <c r="K17" s="30" t="s">
        <v>17</v>
      </c>
      <c r="L17" s="30" t="s">
        <v>18</v>
      </c>
      <c r="M17" s="30" t="s">
        <v>19</v>
      </c>
      <c r="N17" s="50"/>
      <c r="O17" s="50" t="s">
        <v>17</v>
      </c>
      <c r="P17" s="50" t="s">
        <v>18</v>
      </c>
      <c r="Q17" s="50" t="s">
        <v>19</v>
      </c>
      <c r="R17" s="30"/>
      <c r="S17" s="68"/>
      <c r="T17" s="30"/>
      <c r="U17" s="30" t="s">
        <v>17</v>
      </c>
      <c r="V17" s="30" t="s">
        <v>18</v>
      </c>
      <c r="W17" s="30" t="s">
        <v>19</v>
      </c>
      <c r="X17" s="30"/>
      <c r="Y17" s="30" t="s">
        <v>17</v>
      </c>
      <c r="Z17" s="30" t="s">
        <v>18</v>
      </c>
      <c r="AA17" s="30" t="s">
        <v>19</v>
      </c>
      <c r="AB17" s="30"/>
      <c r="AC17" s="30" t="s">
        <v>17</v>
      </c>
      <c r="AD17" s="30" t="s">
        <v>18</v>
      </c>
      <c r="AE17" s="30" t="s">
        <v>19</v>
      </c>
      <c r="AF17" s="50"/>
      <c r="AG17" s="50" t="s">
        <v>17</v>
      </c>
      <c r="AH17" s="50" t="s">
        <v>18</v>
      </c>
      <c r="AI17" s="50" t="s">
        <v>19</v>
      </c>
    </row>
    <row r="18" spans="1:35" x14ac:dyDescent="0.25">
      <c r="A18" s="68"/>
      <c r="B18" s="30" t="s">
        <v>20</v>
      </c>
      <c r="C18" s="40">
        <v>0</v>
      </c>
      <c r="D18" s="40">
        <v>6.1999999999999998E-3</v>
      </c>
      <c r="E18" s="40">
        <v>0.97303200000000001</v>
      </c>
      <c r="F18" s="30" t="s">
        <v>20</v>
      </c>
      <c r="G18" s="40">
        <v>0</v>
      </c>
      <c r="H18" s="40">
        <v>6.1999999999999998E-3</v>
      </c>
      <c r="I18" s="40">
        <v>0.97191499999999997</v>
      </c>
      <c r="J18" s="30" t="s">
        <v>20</v>
      </c>
      <c r="K18" s="40">
        <v>0</v>
      </c>
      <c r="L18" s="40">
        <v>6.1999999999999998E-3</v>
      </c>
      <c r="M18" s="40">
        <v>0.883301</v>
      </c>
      <c r="N18" s="50" t="s">
        <v>20</v>
      </c>
      <c r="O18" s="62">
        <v>0</v>
      </c>
      <c r="P18" s="62">
        <v>6.1999999999999998E-3</v>
      </c>
      <c r="Q18" s="50">
        <v>1.0392250000000001</v>
      </c>
      <c r="R18" s="30"/>
      <c r="S18" s="68"/>
      <c r="T18" s="30" t="s">
        <v>20</v>
      </c>
      <c r="U18" s="40">
        <v>0</v>
      </c>
      <c r="V18" s="40">
        <v>6.1999999999999998E-3</v>
      </c>
      <c r="W18" s="40">
        <v>0.94604100000000002</v>
      </c>
      <c r="X18" s="30" t="s">
        <v>20</v>
      </c>
      <c r="Y18" s="40">
        <v>0</v>
      </c>
      <c r="Z18" s="40">
        <v>6.1999999999999998E-3</v>
      </c>
      <c r="AA18" s="40">
        <v>0.99505100000000002</v>
      </c>
      <c r="AB18" s="30" t="s">
        <v>20</v>
      </c>
      <c r="AC18" s="40">
        <v>0</v>
      </c>
      <c r="AD18" s="40">
        <v>6.1999999999999998E-3</v>
      </c>
      <c r="AE18" s="40">
        <v>1.0053460000000001</v>
      </c>
      <c r="AF18" s="50" t="s">
        <v>20</v>
      </c>
      <c r="AG18" s="62">
        <v>0</v>
      </c>
      <c r="AH18" s="62">
        <v>6.1999999999999998E-3</v>
      </c>
      <c r="AI18" s="50">
        <v>1.038292</v>
      </c>
    </row>
    <row r="19" spans="1:35" x14ac:dyDescent="0.25">
      <c r="A19" s="68"/>
      <c r="B19" s="30" t="s">
        <v>21</v>
      </c>
      <c r="C19" s="40">
        <v>0</v>
      </c>
      <c r="D19" s="40">
        <v>8.038E-5</v>
      </c>
      <c r="E19" s="40">
        <v>1.233257</v>
      </c>
      <c r="F19" s="30" t="s">
        <v>21</v>
      </c>
      <c r="G19" s="40">
        <v>0</v>
      </c>
      <c r="H19" s="40">
        <v>8.038E-5</v>
      </c>
      <c r="I19" s="40">
        <v>1.490273</v>
      </c>
      <c r="J19" s="30" t="s">
        <v>21</v>
      </c>
      <c r="K19" s="40">
        <v>0</v>
      </c>
      <c r="L19" s="40">
        <v>8.038E-5</v>
      </c>
      <c r="M19" s="40">
        <v>1.191565</v>
      </c>
      <c r="N19" s="50" t="s">
        <v>21</v>
      </c>
      <c r="O19" s="62">
        <v>0</v>
      </c>
      <c r="P19" s="62">
        <v>8.038E-5</v>
      </c>
      <c r="Q19" s="50">
        <v>1.267153</v>
      </c>
      <c r="R19" s="30"/>
      <c r="S19" s="68"/>
      <c r="T19" s="30" t="s">
        <v>21</v>
      </c>
      <c r="U19" s="40">
        <v>0</v>
      </c>
      <c r="V19" s="40">
        <v>2.6219999999999998E-4</v>
      </c>
      <c r="W19" s="40">
        <v>1.18404</v>
      </c>
      <c r="X19" s="30" t="s">
        <v>21</v>
      </c>
      <c r="Y19" s="40">
        <v>0</v>
      </c>
      <c r="Z19" s="40">
        <v>2.6219999999999998E-4</v>
      </c>
      <c r="AA19" s="40">
        <v>1.2758689999999999</v>
      </c>
      <c r="AB19" s="30" t="s">
        <v>21</v>
      </c>
      <c r="AC19" s="40">
        <v>0</v>
      </c>
      <c r="AD19" s="40">
        <v>2.6219999999999998E-4</v>
      </c>
      <c r="AE19" s="40">
        <v>1.1874</v>
      </c>
      <c r="AF19" s="50" t="s">
        <v>21</v>
      </c>
      <c r="AG19" s="62">
        <v>0</v>
      </c>
      <c r="AH19" s="62">
        <v>2.6219999999999998E-4</v>
      </c>
      <c r="AI19" s="50">
        <v>1.312683</v>
      </c>
    </row>
    <row r="20" spans="1:35" x14ac:dyDescent="0.25">
      <c r="A20" s="68"/>
      <c r="B20" s="30" t="s">
        <v>22</v>
      </c>
      <c r="C20" s="40">
        <v>0</v>
      </c>
      <c r="D20" s="40">
        <v>1.832E-6</v>
      </c>
      <c r="E20" s="40">
        <v>1.48349</v>
      </c>
      <c r="F20" s="30" t="s">
        <v>22</v>
      </c>
      <c r="G20" s="40">
        <v>0</v>
      </c>
      <c r="H20" s="40">
        <v>1.832E-6</v>
      </c>
      <c r="I20" s="40">
        <v>1.5982179999999999</v>
      </c>
      <c r="J20" s="30" t="s">
        <v>22</v>
      </c>
      <c r="K20" s="40">
        <v>0</v>
      </c>
      <c r="L20" s="40">
        <v>1.832E-6</v>
      </c>
      <c r="M20" s="40">
        <v>1.613996</v>
      </c>
      <c r="N20" s="50" t="s">
        <v>22</v>
      </c>
      <c r="O20" s="62">
        <v>0</v>
      </c>
      <c r="P20" s="62">
        <v>1.832E-6</v>
      </c>
      <c r="Q20" s="50">
        <v>1.7616890000000001</v>
      </c>
      <c r="R20" s="30"/>
      <c r="S20" s="68"/>
      <c r="T20" s="30" t="s">
        <v>22</v>
      </c>
      <c r="U20" s="40">
        <v>0</v>
      </c>
      <c r="V20" s="40">
        <v>2.7699999999999999E-5</v>
      </c>
      <c r="W20" s="40">
        <v>1.4346270000000001</v>
      </c>
      <c r="X20" s="30" t="s">
        <v>22</v>
      </c>
      <c r="Y20" s="40">
        <v>0</v>
      </c>
      <c r="Z20" s="40">
        <v>2.7699999999999999E-5</v>
      </c>
      <c r="AA20" s="40">
        <v>1.545868</v>
      </c>
      <c r="AB20" s="30" t="s">
        <v>22</v>
      </c>
      <c r="AC20" s="40">
        <v>0</v>
      </c>
      <c r="AD20" s="40">
        <v>2.7699999999999999E-5</v>
      </c>
      <c r="AE20" s="40">
        <v>1.6082479999999999</v>
      </c>
      <c r="AF20" s="50" t="s">
        <v>22</v>
      </c>
      <c r="AG20" s="62">
        <v>0</v>
      </c>
      <c r="AH20" s="62">
        <v>2.7699999999999999E-5</v>
      </c>
      <c r="AI20" s="50">
        <v>1.6783189999999999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50"/>
      <c r="O21" s="50"/>
      <c r="P21" s="50"/>
      <c r="Q21" s="50"/>
      <c r="R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4"/>
      <c r="AG21" s="34"/>
      <c r="AH21" s="34"/>
      <c r="AI21" s="34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50"/>
      <c r="O22" s="50"/>
      <c r="P22" s="50"/>
      <c r="Q22" s="50"/>
      <c r="R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4"/>
      <c r="AG22" s="34"/>
      <c r="AH22" s="34"/>
      <c r="AI22" s="34"/>
    </row>
    <row r="23" spans="1:35" x14ac:dyDescent="0.25">
      <c r="A23" s="69" t="s">
        <v>24</v>
      </c>
      <c r="B23" s="78" t="s">
        <v>66</v>
      </c>
      <c r="C23" s="78"/>
      <c r="D23" s="78"/>
      <c r="E23" s="78"/>
      <c r="F23" s="78" t="s">
        <v>67</v>
      </c>
      <c r="G23" s="78"/>
      <c r="H23" s="78"/>
      <c r="I23" s="78"/>
      <c r="J23" s="78" t="s">
        <v>68</v>
      </c>
      <c r="K23" s="78"/>
      <c r="L23" s="78"/>
      <c r="M23" s="78"/>
      <c r="N23" s="79" t="s">
        <v>69</v>
      </c>
      <c r="O23" s="79"/>
      <c r="P23" s="79"/>
      <c r="Q23" s="79"/>
      <c r="R23" s="30"/>
      <c r="S23" s="69" t="s">
        <v>24</v>
      </c>
      <c r="T23" s="78" t="s">
        <v>66</v>
      </c>
      <c r="U23" s="78"/>
      <c r="V23" s="78"/>
      <c r="W23" s="78"/>
      <c r="X23" s="78" t="s">
        <v>67</v>
      </c>
      <c r="Y23" s="78"/>
      <c r="Z23" s="78"/>
      <c r="AA23" s="78"/>
      <c r="AB23" s="78" t="s">
        <v>68</v>
      </c>
      <c r="AC23" s="78"/>
      <c r="AD23" s="78"/>
      <c r="AE23" s="78"/>
      <c r="AF23" s="79" t="s">
        <v>69</v>
      </c>
      <c r="AG23" s="79"/>
      <c r="AH23" s="79"/>
      <c r="AI23" s="79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9" t="s">
        <v>25</v>
      </c>
      <c r="O24" s="79"/>
      <c r="P24" s="79"/>
      <c r="Q24" s="50" t="s">
        <v>19</v>
      </c>
      <c r="R24" s="30"/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9" t="s">
        <v>25</v>
      </c>
      <c r="AG24" s="79"/>
      <c r="AH24" s="79"/>
      <c r="AI24" s="50" t="s">
        <v>19</v>
      </c>
    </row>
    <row r="25" spans="1:35" ht="15.6" customHeight="1" x14ac:dyDescent="0.25">
      <c r="A25" s="69"/>
      <c r="B25" s="31">
        <v>0</v>
      </c>
      <c r="C25" s="31"/>
      <c r="D25" s="31"/>
      <c r="E25" s="40">
        <v>2.951292</v>
      </c>
      <c r="F25" s="31">
        <v>0</v>
      </c>
      <c r="G25" s="31"/>
      <c r="H25" s="31"/>
      <c r="I25" s="40">
        <v>2.951292</v>
      </c>
      <c r="J25" s="33">
        <v>0</v>
      </c>
      <c r="K25" s="33"/>
      <c r="L25" s="33"/>
      <c r="M25" s="40">
        <v>2.5827019999999998</v>
      </c>
      <c r="N25" s="53">
        <v>0</v>
      </c>
      <c r="O25" s="53"/>
      <c r="P25" s="53"/>
      <c r="Q25" s="50">
        <v>2.6603650000000001</v>
      </c>
      <c r="R25" s="30"/>
      <c r="S25" s="69"/>
      <c r="T25" s="31">
        <v>0</v>
      </c>
      <c r="U25" s="31"/>
      <c r="V25" s="31"/>
      <c r="W25" s="40">
        <v>2.6056180000000002</v>
      </c>
      <c r="X25" s="31">
        <v>0</v>
      </c>
      <c r="Y25" s="31"/>
      <c r="Z25" s="31"/>
      <c r="AA25" s="40">
        <v>3.0021170000000001</v>
      </c>
      <c r="AB25" s="31">
        <v>0</v>
      </c>
      <c r="AC25" s="31"/>
      <c r="AD25" s="31"/>
      <c r="AE25" s="40">
        <v>2.5582639999999999</v>
      </c>
      <c r="AF25" s="54">
        <v>2.9999999999999999E-7</v>
      </c>
      <c r="AG25" s="53"/>
      <c r="AH25" s="53"/>
      <c r="AI25" s="50">
        <v>2.766778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4"/>
      <c r="O26" s="34"/>
      <c r="P26" s="34"/>
      <c r="Q26" s="34"/>
      <c r="R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4"/>
      <c r="AG26" s="34"/>
      <c r="AH26" s="34"/>
      <c r="AI26" s="34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6"/>
      <c r="O27" s="36"/>
      <c r="P27" s="36"/>
      <c r="Q27" s="36"/>
      <c r="R27" s="31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4"/>
      <c r="AG27" s="34"/>
      <c r="AH27" s="34"/>
      <c r="AI27" s="34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4"/>
      <c r="O28" s="34"/>
      <c r="P28" s="34"/>
      <c r="Q28" s="34"/>
      <c r="R28" s="30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50"/>
      <c r="AG28" s="50"/>
      <c r="AH28" s="50"/>
      <c r="AI28" s="50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9" t="s">
        <v>11</v>
      </c>
      <c r="O29" s="79"/>
      <c r="P29" s="79"/>
      <c r="Q29" s="79"/>
      <c r="R29" s="30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9" t="s">
        <v>11</v>
      </c>
      <c r="AG29" s="79"/>
      <c r="AH29" s="79"/>
      <c r="AI29" s="79"/>
    </row>
    <row r="30" spans="1:35" x14ac:dyDescent="0.25">
      <c r="A30" s="67" t="s">
        <v>12</v>
      </c>
      <c r="B30" s="78" t="s">
        <v>66</v>
      </c>
      <c r="C30" s="78"/>
      <c r="D30" s="78"/>
      <c r="E30" s="78"/>
      <c r="F30" s="78" t="s">
        <v>67</v>
      </c>
      <c r="G30" s="78"/>
      <c r="H30" s="78"/>
      <c r="I30" s="78"/>
      <c r="J30" s="78" t="s">
        <v>68</v>
      </c>
      <c r="K30" s="78"/>
      <c r="L30" s="78"/>
      <c r="M30" s="78"/>
      <c r="N30" s="79" t="s">
        <v>69</v>
      </c>
      <c r="O30" s="79"/>
      <c r="P30" s="79"/>
      <c r="Q30" s="79"/>
      <c r="R30" s="30"/>
      <c r="S30" s="67" t="s">
        <v>12</v>
      </c>
      <c r="T30" s="78" t="s">
        <v>66</v>
      </c>
      <c r="U30" s="78"/>
      <c r="V30" s="78"/>
      <c r="W30" s="78"/>
      <c r="X30" s="78" t="s">
        <v>67</v>
      </c>
      <c r="Y30" s="78"/>
      <c r="Z30" s="78"/>
      <c r="AA30" s="78"/>
      <c r="AB30" s="78" t="s">
        <v>68</v>
      </c>
      <c r="AC30" s="78"/>
      <c r="AD30" s="78"/>
      <c r="AE30" s="78"/>
      <c r="AF30" s="79" t="s">
        <v>69</v>
      </c>
      <c r="AG30" s="79"/>
      <c r="AH30" s="79"/>
      <c r="AI30" s="79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50"/>
      <c r="O31" s="50" t="s">
        <v>17</v>
      </c>
      <c r="P31" s="50" t="s">
        <v>18</v>
      </c>
      <c r="Q31" s="50" t="s">
        <v>19</v>
      </c>
      <c r="R31" s="30"/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50"/>
      <c r="AG31" s="50" t="s">
        <v>17</v>
      </c>
      <c r="AH31" s="50" t="s">
        <v>18</v>
      </c>
      <c r="AI31" s="50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0.964951</v>
      </c>
      <c r="F32" s="30" t="s">
        <v>20</v>
      </c>
      <c r="G32" s="40">
        <v>0</v>
      </c>
      <c r="H32" s="40">
        <v>6.1999999999999998E-3</v>
      </c>
      <c r="I32" s="40">
        <v>0.87669799999999998</v>
      </c>
      <c r="J32" s="30" t="s">
        <v>20</v>
      </c>
      <c r="K32" s="40">
        <v>0</v>
      </c>
      <c r="L32" s="40">
        <v>6.1999999999999998E-3</v>
      </c>
      <c r="M32" s="40">
        <v>0.99872000000000005</v>
      </c>
      <c r="N32" s="50" t="s">
        <v>20</v>
      </c>
      <c r="O32" s="62">
        <v>0</v>
      </c>
      <c r="P32" s="62">
        <v>6.1999999999999998E-3</v>
      </c>
      <c r="Q32" s="50">
        <v>1.0796269999999999</v>
      </c>
      <c r="R32" s="30"/>
      <c r="S32" s="67"/>
      <c r="T32" s="30" t="s">
        <v>20</v>
      </c>
      <c r="U32" s="40">
        <v>0</v>
      </c>
      <c r="V32" s="40">
        <v>6.1999999999999998E-3</v>
      </c>
      <c r="W32" s="40">
        <v>0.99461900000000003</v>
      </c>
      <c r="X32" s="30" t="s">
        <v>20</v>
      </c>
      <c r="Y32" s="40">
        <v>0</v>
      </c>
      <c r="Z32" s="40">
        <v>6.1999999999999998E-3</v>
      </c>
      <c r="AA32" s="40">
        <v>0.86838899999999997</v>
      </c>
      <c r="AB32" s="30" t="s">
        <v>20</v>
      </c>
      <c r="AC32" s="40">
        <v>0</v>
      </c>
      <c r="AD32" s="40">
        <v>6.1999999999999998E-3</v>
      </c>
      <c r="AE32" s="40">
        <v>0.96978500000000001</v>
      </c>
      <c r="AF32" s="50" t="s">
        <v>20</v>
      </c>
      <c r="AG32" s="62">
        <v>0</v>
      </c>
      <c r="AH32" s="62">
        <v>6.1999999999999998E-3</v>
      </c>
      <c r="AI32" s="50">
        <v>1.0926149999999999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1.059385</v>
      </c>
      <c r="F33" s="30" t="s">
        <v>21</v>
      </c>
      <c r="G33" s="40">
        <v>0</v>
      </c>
      <c r="H33" s="40">
        <v>6.6879999999999999E-4</v>
      </c>
      <c r="I33" s="40">
        <v>1.0064409999999999</v>
      </c>
      <c r="J33" s="30" t="s">
        <v>21</v>
      </c>
      <c r="K33" s="40">
        <v>0</v>
      </c>
      <c r="L33" s="40">
        <v>6.6879999999999999E-4</v>
      </c>
      <c r="M33" s="40">
        <v>1.0661780000000001</v>
      </c>
      <c r="N33" s="50" t="s">
        <v>21</v>
      </c>
      <c r="O33" s="62">
        <v>0</v>
      </c>
      <c r="P33" s="62">
        <v>6.6879999999999999E-4</v>
      </c>
      <c r="Q33" s="50">
        <v>1.10958</v>
      </c>
      <c r="R33" s="30"/>
      <c r="S33" s="67"/>
      <c r="T33" s="30" t="s">
        <v>21</v>
      </c>
      <c r="U33" s="40">
        <v>0</v>
      </c>
      <c r="V33" s="40">
        <v>1.5E-3</v>
      </c>
      <c r="W33" s="40">
        <v>1.028511</v>
      </c>
      <c r="X33" s="30" t="s">
        <v>21</v>
      </c>
      <c r="Y33" s="40">
        <v>0</v>
      </c>
      <c r="Z33" s="40">
        <v>1.5E-3</v>
      </c>
      <c r="AA33" s="40">
        <v>1.0288710000000001</v>
      </c>
      <c r="AB33" s="30" t="s">
        <v>21</v>
      </c>
      <c r="AC33" s="40">
        <v>0</v>
      </c>
      <c r="AD33" s="40">
        <v>1.5E-3</v>
      </c>
      <c r="AE33" s="40">
        <v>1.06565</v>
      </c>
      <c r="AF33" s="50" t="s">
        <v>21</v>
      </c>
      <c r="AG33" s="62">
        <v>0</v>
      </c>
      <c r="AH33" s="62">
        <v>1.5E-3</v>
      </c>
      <c r="AI33" s="50">
        <v>1.0964480000000001</v>
      </c>
    </row>
    <row r="34" spans="1:35" x14ac:dyDescent="0.25">
      <c r="A34" s="67"/>
      <c r="B34" s="30" t="s">
        <v>22</v>
      </c>
      <c r="C34" s="40">
        <v>0</v>
      </c>
      <c r="D34" s="40">
        <v>1.6860000000000001E-4</v>
      </c>
      <c r="E34" s="40">
        <v>1.019236</v>
      </c>
      <c r="F34" s="30" t="s">
        <v>22</v>
      </c>
      <c r="G34" s="40">
        <v>0</v>
      </c>
      <c r="H34" s="40">
        <v>1.6860000000000001E-4</v>
      </c>
      <c r="I34" s="40">
        <v>1.03101</v>
      </c>
      <c r="J34" s="30" t="s">
        <v>22</v>
      </c>
      <c r="K34" s="40">
        <v>0</v>
      </c>
      <c r="L34" s="40">
        <v>1.6860000000000001E-4</v>
      </c>
      <c r="M34" s="40">
        <v>1.101586</v>
      </c>
      <c r="N34" s="50" t="s">
        <v>22</v>
      </c>
      <c r="O34" s="62">
        <v>0</v>
      </c>
      <c r="P34" s="62">
        <v>1.6860000000000001E-4</v>
      </c>
      <c r="Q34" s="50">
        <v>1.1722900000000001</v>
      </c>
      <c r="R34" s="30"/>
      <c r="S34" s="67"/>
      <c r="T34" s="30" t="s">
        <v>22</v>
      </c>
      <c r="U34" s="40">
        <v>0</v>
      </c>
      <c r="V34" s="40">
        <v>6.0070000000000002E-4</v>
      </c>
      <c r="W34" s="40">
        <v>1.1143110000000001</v>
      </c>
      <c r="X34" s="30" t="s">
        <v>22</v>
      </c>
      <c r="Y34" s="40">
        <v>0</v>
      </c>
      <c r="Z34" s="40">
        <v>6.7460000000000003E-4</v>
      </c>
      <c r="AA34" s="40">
        <v>1.051553</v>
      </c>
      <c r="AB34" s="30" t="s">
        <v>22</v>
      </c>
      <c r="AC34" s="40">
        <v>0</v>
      </c>
      <c r="AD34" s="40">
        <v>6.7460000000000003E-4</v>
      </c>
      <c r="AE34" s="40">
        <v>1.0587029999999999</v>
      </c>
      <c r="AF34" s="50" t="s">
        <v>22</v>
      </c>
      <c r="AG34" s="62">
        <v>0</v>
      </c>
      <c r="AH34" s="62">
        <v>6.7460000000000003E-4</v>
      </c>
      <c r="AI34" s="50">
        <v>1.1546510000000001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4"/>
      <c r="O35" s="34"/>
      <c r="P35" s="34"/>
      <c r="Q35" s="34"/>
      <c r="R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4"/>
      <c r="AG35" s="34"/>
      <c r="AH35" s="34"/>
      <c r="AI35" s="34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4"/>
      <c r="O36" s="34"/>
      <c r="P36" s="34"/>
      <c r="Q36" s="34"/>
      <c r="R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4"/>
      <c r="AG36" s="34"/>
      <c r="AH36" s="34"/>
      <c r="AI36" s="34"/>
    </row>
    <row r="37" spans="1:35" x14ac:dyDescent="0.25">
      <c r="A37" s="68" t="s">
        <v>23</v>
      </c>
      <c r="B37" s="78" t="s">
        <v>66</v>
      </c>
      <c r="C37" s="78"/>
      <c r="D37" s="78"/>
      <c r="E37" s="78"/>
      <c r="F37" s="78" t="s">
        <v>67</v>
      </c>
      <c r="G37" s="78"/>
      <c r="H37" s="78"/>
      <c r="I37" s="78"/>
      <c r="J37" s="78" t="s">
        <v>68</v>
      </c>
      <c r="K37" s="78"/>
      <c r="L37" s="78"/>
      <c r="M37" s="78"/>
      <c r="N37" s="79" t="s">
        <v>69</v>
      </c>
      <c r="O37" s="79"/>
      <c r="P37" s="79"/>
      <c r="Q37" s="79"/>
      <c r="R37" s="30"/>
      <c r="S37" s="68" t="s">
        <v>23</v>
      </c>
      <c r="T37" s="78" t="s">
        <v>66</v>
      </c>
      <c r="U37" s="78"/>
      <c r="V37" s="78"/>
      <c r="W37" s="78"/>
      <c r="X37" s="78" t="s">
        <v>67</v>
      </c>
      <c r="Y37" s="78"/>
      <c r="Z37" s="78"/>
      <c r="AA37" s="78"/>
      <c r="AB37" s="78" t="s">
        <v>68</v>
      </c>
      <c r="AC37" s="78"/>
      <c r="AD37" s="78"/>
      <c r="AE37" s="78"/>
      <c r="AF37" s="79" t="s">
        <v>69</v>
      </c>
      <c r="AG37" s="79"/>
      <c r="AH37" s="79"/>
      <c r="AI37" s="79"/>
    </row>
    <row r="38" spans="1:35" x14ac:dyDescent="0.25">
      <c r="A38" s="68"/>
      <c r="B38" s="30"/>
      <c r="C38" s="30" t="s">
        <v>17</v>
      </c>
      <c r="D38" s="30" t="s">
        <v>18</v>
      </c>
      <c r="E38" s="30" t="s">
        <v>19</v>
      </c>
      <c r="F38" s="30"/>
      <c r="G38" s="30" t="s">
        <v>17</v>
      </c>
      <c r="H38" s="30" t="s">
        <v>18</v>
      </c>
      <c r="I38" s="30" t="s">
        <v>19</v>
      </c>
      <c r="J38" s="30"/>
      <c r="K38" s="30" t="s">
        <v>17</v>
      </c>
      <c r="L38" s="30" t="s">
        <v>18</v>
      </c>
      <c r="M38" s="30" t="s">
        <v>19</v>
      </c>
      <c r="N38" s="50"/>
      <c r="O38" s="50" t="s">
        <v>17</v>
      </c>
      <c r="P38" s="50" t="s">
        <v>18</v>
      </c>
      <c r="Q38" s="50" t="s">
        <v>19</v>
      </c>
      <c r="R38" s="30"/>
      <c r="S38" s="68"/>
      <c r="T38" s="30"/>
      <c r="U38" s="30" t="s">
        <v>17</v>
      </c>
      <c r="V38" s="30" t="s">
        <v>18</v>
      </c>
      <c r="W38" s="30" t="s">
        <v>19</v>
      </c>
      <c r="X38" s="30"/>
      <c r="Y38" s="30" t="s">
        <v>17</v>
      </c>
      <c r="Z38" s="30" t="s">
        <v>18</v>
      </c>
      <c r="AA38" s="30" t="s">
        <v>19</v>
      </c>
      <c r="AB38" s="30"/>
      <c r="AC38" s="30" t="s">
        <v>17</v>
      </c>
      <c r="AD38" s="30" t="s">
        <v>18</v>
      </c>
      <c r="AE38" s="30" t="s">
        <v>19</v>
      </c>
      <c r="AF38" s="50"/>
      <c r="AG38" s="50" t="s">
        <v>17</v>
      </c>
      <c r="AH38" s="50" t="s">
        <v>18</v>
      </c>
      <c r="AI38" s="50" t="s">
        <v>19</v>
      </c>
    </row>
    <row r="39" spans="1:35" x14ac:dyDescent="0.25">
      <c r="A39" s="68"/>
      <c r="B39" s="30" t="s">
        <v>20</v>
      </c>
      <c r="C39" s="40">
        <v>0</v>
      </c>
      <c r="D39" s="40">
        <v>6.1999999999999998E-3</v>
      </c>
      <c r="E39" s="40">
        <v>0.99699899999999997</v>
      </c>
      <c r="F39" s="30" t="s">
        <v>20</v>
      </c>
      <c r="G39" s="40">
        <v>0</v>
      </c>
      <c r="H39" s="40">
        <v>6.1999999999999998E-3</v>
      </c>
      <c r="I39" s="40">
        <v>0.97276600000000002</v>
      </c>
      <c r="J39" s="30" t="s">
        <v>20</v>
      </c>
      <c r="K39" s="40">
        <v>0</v>
      </c>
      <c r="L39" s="40">
        <v>6.1999999999999998E-3</v>
      </c>
      <c r="M39" s="40">
        <v>0.87182199999999999</v>
      </c>
      <c r="N39" s="50" t="s">
        <v>20</v>
      </c>
      <c r="O39" s="62">
        <v>0</v>
      </c>
      <c r="P39" s="62">
        <v>6.1999999999999998E-3</v>
      </c>
      <c r="Q39" s="50">
        <v>1.119289</v>
      </c>
      <c r="R39" s="30"/>
      <c r="S39" s="68"/>
      <c r="T39" s="30" t="s">
        <v>20</v>
      </c>
      <c r="U39" s="40">
        <v>0</v>
      </c>
      <c r="V39" s="40">
        <v>6.1999999999999998E-3</v>
      </c>
      <c r="W39" s="40">
        <v>0.97947700000000004</v>
      </c>
      <c r="X39" s="30" t="s">
        <v>20</v>
      </c>
      <c r="Y39" s="40">
        <v>0</v>
      </c>
      <c r="Z39" s="40">
        <v>6.1999999999999998E-3</v>
      </c>
      <c r="AA39" s="40">
        <v>0.87524800000000003</v>
      </c>
      <c r="AB39" s="30" t="s">
        <v>20</v>
      </c>
      <c r="AC39" s="40">
        <v>0</v>
      </c>
      <c r="AD39" s="40">
        <v>6.1999999999999998E-3</v>
      </c>
      <c r="AE39" s="40">
        <v>0.92751799999999995</v>
      </c>
      <c r="AF39" s="50" t="s">
        <v>20</v>
      </c>
      <c r="AG39" s="62">
        <v>0</v>
      </c>
      <c r="AH39" s="62">
        <v>6.1999999999999998E-3</v>
      </c>
      <c r="AI39" s="50">
        <v>1.036877</v>
      </c>
    </row>
    <row r="40" spans="1:35" x14ac:dyDescent="0.25">
      <c r="A40" s="68"/>
      <c r="B40" s="30" t="s">
        <v>21</v>
      </c>
      <c r="C40" s="40">
        <v>0</v>
      </c>
      <c r="D40" s="40">
        <v>6.6879999999999999E-4</v>
      </c>
      <c r="E40" s="40">
        <v>1.2106479999999999</v>
      </c>
      <c r="F40" s="30" t="s">
        <v>21</v>
      </c>
      <c r="G40" s="40">
        <v>0</v>
      </c>
      <c r="H40" s="40">
        <v>6.6879999999999999E-4</v>
      </c>
      <c r="I40" s="40">
        <v>1.2407220000000001</v>
      </c>
      <c r="J40" s="30" t="s">
        <v>21</v>
      </c>
      <c r="K40" s="40">
        <v>0</v>
      </c>
      <c r="L40" s="40">
        <v>6.6879999999999999E-4</v>
      </c>
      <c r="M40" s="40">
        <v>1.256831</v>
      </c>
      <c r="N40" s="50" t="s">
        <v>21</v>
      </c>
      <c r="O40" s="62">
        <v>0</v>
      </c>
      <c r="P40" s="62">
        <v>6.6879999999999999E-4</v>
      </c>
      <c r="Q40" s="50">
        <v>1.3276300000000001</v>
      </c>
      <c r="R40" s="30"/>
      <c r="S40" s="68"/>
      <c r="T40" s="30" t="s">
        <v>21</v>
      </c>
      <c r="U40" s="40">
        <v>0</v>
      </c>
      <c r="V40" s="40">
        <v>1.5E-3</v>
      </c>
      <c r="W40" s="40">
        <v>1.237134</v>
      </c>
      <c r="X40" s="30" t="s">
        <v>21</v>
      </c>
      <c r="Y40" s="40">
        <v>0</v>
      </c>
      <c r="Z40" s="40">
        <v>1.5E-3</v>
      </c>
      <c r="AA40" s="40">
        <v>1.2523329999999999</v>
      </c>
      <c r="AB40" s="30" t="s">
        <v>21</v>
      </c>
      <c r="AC40" s="40">
        <v>0</v>
      </c>
      <c r="AD40" s="40">
        <v>1.5E-3</v>
      </c>
      <c r="AE40" s="40">
        <v>1.1888129999999999</v>
      </c>
      <c r="AF40" s="50" t="s">
        <v>21</v>
      </c>
      <c r="AG40" s="62">
        <v>0</v>
      </c>
      <c r="AH40" s="62">
        <v>1.5E-3</v>
      </c>
      <c r="AI40" s="50">
        <v>1.2537100000000001</v>
      </c>
    </row>
    <row r="41" spans="1:35" x14ac:dyDescent="0.25">
      <c r="A41" s="68"/>
      <c r="B41" s="30" t="s">
        <v>22</v>
      </c>
      <c r="C41" s="40">
        <v>0</v>
      </c>
      <c r="D41" s="40">
        <v>1.6860000000000001E-4</v>
      </c>
      <c r="E41" s="40">
        <v>1.493819</v>
      </c>
      <c r="F41" s="30" t="s">
        <v>22</v>
      </c>
      <c r="G41" s="40">
        <v>0</v>
      </c>
      <c r="H41" s="40">
        <v>1.6860000000000001E-4</v>
      </c>
      <c r="I41" s="40">
        <v>1.432971</v>
      </c>
      <c r="J41" s="30" t="s">
        <v>22</v>
      </c>
      <c r="K41" s="40">
        <v>0</v>
      </c>
      <c r="L41" s="40">
        <v>1.6860000000000001E-4</v>
      </c>
      <c r="M41" s="40">
        <v>1.586625</v>
      </c>
      <c r="N41" s="50" t="s">
        <v>22</v>
      </c>
      <c r="O41" s="62">
        <v>0</v>
      </c>
      <c r="P41" s="62">
        <v>1.6860000000000001E-4</v>
      </c>
      <c r="Q41" s="50">
        <v>1.7211970000000001</v>
      </c>
      <c r="R41" s="30"/>
      <c r="S41" s="68"/>
      <c r="T41" s="30" t="s">
        <v>22</v>
      </c>
      <c r="U41" s="40">
        <v>0</v>
      </c>
      <c r="V41" s="40">
        <v>6.0070000000000002E-4</v>
      </c>
      <c r="W41" s="40">
        <v>1.621194</v>
      </c>
      <c r="X41" s="30" t="s">
        <v>22</v>
      </c>
      <c r="Y41" s="40">
        <v>0</v>
      </c>
      <c r="Z41" s="40">
        <v>6.089E-4</v>
      </c>
      <c r="AA41" s="40">
        <v>1.5896189999999999</v>
      </c>
      <c r="AB41" s="30" t="s">
        <v>22</v>
      </c>
      <c r="AC41" s="40">
        <v>0</v>
      </c>
      <c r="AD41" s="40">
        <v>6.2600000000000004E-4</v>
      </c>
      <c r="AE41" s="40">
        <v>1.604805</v>
      </c>
      <c r="AF41" s="50" t="s">
        <v>22</v>
      </c>
      <c r="AG41" s="62">
        <v>0</v>
      </c>
      <c r="AH41" s="62">
        <v>6.5629999999999996E-4</v>
      </c>
      <c r="AI41" s="50">
        <v>1.681279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4"/>
      <c r="O42" s="34"/>
      <c r="P42" s="34"/>
      <c r="Q42" s="34"/>
      <c r="R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4"/>
      <c r="AG42" s="34"/>
      <c r="AH42" s="34"/>
      <c r="AI42" s="34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4"/>
      <c r="O43" s="34"/>
      <c r="P43" s="34"/>
      <c r="Q43" s="34"/>
      <c r="R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50"/>
      <c r="AG43" s="50"/>
      <c r="AH43" s="50"/>
      <c r="AI43" s="50"/>
    </row>
    <row r="44" spans="1:35" x14ac:dyDescent="0.25">
      <c r="A44" s="69" t="s">
        <v>24</v>
      </c>
      <c r="B44" s="78" t="s">
        <v>66</v>
      </c>
      <c r="C44" s="78"/>
      <c r="D44" s="78"/>
      <c r="E44" s="78"/>
      <c r="F44" s="78" t="s">
        <v>67</v>
      </c>
      <c r="G44" s="78"/>
      <c r="H44" s="78"/>
      <c r="I44" s="78"/>
      <c r="J44" s="78" t="s">
        <v>68</v>
      </c>
      <c r="K44" s="78"/>
      <c r="L44" s="78"/>
      <c r="M44" s="78"/>
      <c r="N44" s="79" t="s">
        <v>69</v>
      </c>
      <c r="O44" s="79"/>
      <c r="P44" s="79"/>
      <c r="Q44" s="79"/>
      <c r="R44" s="30"/>
      <c r="S44" s="69" t="s">
        <v>24</v>
      </c>
      <c r="T44" s="78" t="s">
        <v>66</v>
      </c>
      <c r="U44" s="78"/>
      <c r="V44" s="78"/>
      <c r="W44" s="78"/>
      <c r="X44" s="78" t="s">
        <v>67</v>
      </c>
      <c r="Y44" s="78"/>
      <c r="Z44" s="78"/>
      <c r="AA44" s="78"/>
      <c r="AB44" s="78" t="s">
        <v>68</v>
      </c>
      <c r="AC44" s="78"/>
      <c r="AD44" s="78"/>
      <c r="AE44" s="78"/>
      <c r="AF44" s="79" t="s">
        <v>69</v>
      </c>
      <c r="AG44" s="79"/>
      <c r="AH44" s="79"/>
      <c r="AI44" s="79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9" t="s">
        <v>25</v>
      </c>
      <c r="O45" s="79"/>
      <c r="P45" s="79"/>
      <c r="Q45" s="50" t="s">
        <v>19</v>
      </c>
      <c r="R45" s="30"/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9" t="s">
        <v>25</v>
      </c>
      <c r="AG45" s="79"/>
      <c r="AH45" s="79"/>
      <c r="AI45" s="50" t="s">
        <v>19</v>
      </c>
    </row>
    <row r="46" spans="1:35" x14ac:dyDescent="0.25">
      <c r="A46" s="69"/>
      <c r="B46" s="32">
        <v>2.7E-6</v>
      </c>
      <c r="C46" s="31"/>
      <c r="D46" s="31"/>
      <c r="E46" s="40">
        <v>2.858616</v>
      </c>
      <c r="F46" s="32">
        <v>4.0999999999999997E-6</v>
      </c>
      <c r="G46" s="31"/>
      <c r="H46" s="31"/>
      <c r="I46" s="40">
        <v>2.8468840000000002</v>
      </c>
      <c r="J46" s="32">
        <v>3.8999999999999999E-6</v>
      </c>
      <c r="K46" s="31"/>
      <c r="L46" s="31"/>
      <c r="M46" s="40">
        <v>2.613791</v>
      </c>
      <c r="N46" s="54">
        <v>5.2000000000000002E-6</v>
      </c>
      <c r="O46" s="53"/>
      <c r="P46" s="53"/>
      <c r="Q46" s="50">
        <v>2.7877999999999998</v>
      </c>
      <c r="R46" s="30"/>
      <c r="S46" s="69"/>
      <c r="T46" s="32">
        <v>7.3399999999999995E-5</v>
      </c>
      <c r="U46" s="31"/>
      <c r="V46" s="31"/>
      <c r="W46" s="40">
        <v>2.8447499999999999</v>
      </c>
      <c r="X46" s="32">
        <v>8.0000000000000007E-5</v>
      </c>
      <c r="Y46" s="31"/>
      <c r="Z46" s="31"/>
      <c r="AA46" s="40">
        <v>2.6363129999999999</v>
      </c>
      <c r="AB46" s="32">
        <v>8.8599999999999999E-5</v>
      </c>
      <c r="AC46" s="31"/>
      <c r="AD46" s="31"/>
      <c r="AE46" s="40">
        <v>2.8917000000000002</v>
      </c>
      <c r="AF46" s="54">
        <v>1.05E-4</v>
      </c>
      <c r="AG46" s="53"/>
      <c r="AH46" s="53"/>
      <c r="AI46" s="50">
        <v>2.7715260000000002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4"/>
      <c r="O47" s="34"/>
      <c r="P47" s="34"/>
      <c r="Q47" s="34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50"/>
      <c r="AG47" s="50"/>
      <c r="AH47" s="50"/>
      <c r="AI47" s="5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4"/>
      <c r="O48" s="34"/>
      <c r="P48" s="34"/>
      <c r="Q48" s="34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1:35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9" t="s">
        <v>11</v>
      </c>
      <c r="O49" s="79"/>
      <c r="P49" s="79"/>
      <c r="Q49" s="7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1:35" x14ac:dyDescent="0.25">
      <c r="A50" s="67" t="s">
        <v>12</v>
      </c>
      <c r="B50" s="78" t="s">
        <v>66</v>
      </c>
      <c r="C50" s="78"/>
      <c r="D50" s="78"/>
      <c r="E50" s="78"/>
      <c r="F50" s="78" t="s">
        <v>67</v>
      </c>
      <c r="G50" s="78"/>
      <c r="H50" s="78"/>
      <c r="I50" s="78"/>
      <c r="J50" s="78" t="s">
        <v>68</v>
      </c>
      <c r="K50" s="78"/>
      <c r="L50" s="78"/>
      <c r="M50" s="78"/>
      <c r="N50" s="79" t="s">
        <v>69</v>
      </c>
      <c r="O50" s="79"/>
      <c r="P50" s="79"/>
      <c r="Q50" s="79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1:35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50"/>
      <c r="O51" s="50" t="s">
        <v>17</v>
      </c>
      <c r="P51" s="50" t="s">
        <v>18</v>
      </c>
      <c r="Q51" s="50" t="s">
        <v>19</v>
      </c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1:35" x14ac:dyDescent="0.25">
      <c r="A52" s="67"/>
      <c r="B52" s="30" t="s">
        <v>20</v>
      </c>
      <c r="C52" s="40">
        <v>0</v>
      </c>
      <c r="D52" s="40">
        <v>6.1999999999999998E-3</v>
      </c>
      <c r="E52" s="40">
        <v>0.99688100000000002</v>
      </c>
      <c r="F52" s="30" t="s">
        <v>20</v>
      </c>
      <c r="G52" s="40">
        <v>0</v>
      </c>
      <c r="H52" s="40">
        <v>6.1999999999999998E-3</v>
      </c>
      <c r="I52" s="40">
        <v>1.0050619999999999</v>
      </c>
      <c r="J52" s="30" t="s">
        <v>20</v>
      </c>
      <c r="K52" s="40">
        <v>0</v>
      </c>
      <c r="L52" s="40">
        <v>6.1999999999999998E-3</v>
      </c>
      <c r="M52" s="40">
        <v>0.87123700000000004</v>
      </c>
      <c r="N52" s="50" t="s">
        <v>20</v>
      </c>
      <c r="O52" s="62">
        <v>0</v>
      </c>
      <c r="P52" s="62">
        <v>6.1999999999999998E-3</v>
      </c>
      <c r="Q52" s="50">
        <v>1.072905</v>
      </c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spans="1:35" x14ac:dyDescent="0.25">
      <c r="A53" s="67"/>
      <c r="B53" s="30" t="s">
        <v>21</v>
      </c>
      <c r="C53" s="40">
        <v>0</v>
      </c>
      <c r="D53" s="40">
        <v>3.3E-3</v>
      </c>
      <c r="E53" s="40">
        <v>0.99319599999999997</v>
      </c>
      <c r="F53" s="30" t="s">
        <v>21</v>
      </c>
      <c r="G53" s="40">
        <v>0</v>
      </c>
      <c r="H53" s="40">
        <v>3.3E-3</v>
      </c>
      <c r="I53" s="40">
        <v>1.0001169999999999</v>
      </c>
      <c r="J53" s="30" t="s">
        <v>21</v>
      </c>
      <c r="K53" s="40">
        <v>0</v>
      </c>
      <c r="L53" s="40">
        <v>3.3E-3</v>
      </c>
      <c r="M53" s="40">
        <v>1.037347</v>
      </c>
      <c r="N53" s="50" t="s">
        <v>21</v>
      </c>
      <c r="O53" s="62">
        <v>0</v>
      </c>
      <c r="P53" s="62">
        <v>3.3E-3</v>
      </c>
      <c r="Q53" s="50">
        <v>1.1112610000000001</v>
      </c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spans="1:35" x14ac:dyDescent="0.25">
      <c r="A54" s="67"/>
      <c r="B54" s="30" t="s">
        <v>22</v>
      </c>
      <c r="C54" s="40">
        <v>0</v>
      </c>
      <c r="D54" s="40">
        <v>2.2000000000000001E-3</v>
      </c>
      <c r="E54" s="40">
        <v>1.0408949999999999</v>
      </c>
      <c r="F54" s="30" t="s">
        <v>22</v>
      </c>
      <c r="G54" s="40">
        <v>0</v>
      </c>
      <c r="H54" s="40">
        <v>2.3E-3</v>
      </c>
      <c r="I54" s="40">
        <v>1.0687340000000001</v>
      </c>
      <c r="J54" s="30" t="s">
        <v>22</v>
      </c>
      <c r="K54" s="40">
        <v>0</v>
      </c>
      <c r="L54" s="40">
        <v>2.3999999999999998E-3</v>
      </c>
      <c r="M54" s="40">
        <v>1.067669</v>
      </c>
      <c r="N54" s="50" t="s">
        <v>22</v>
      </c>
      <c r="O54" s="62">
        <v>0</v>
      </c>
      <c r="P54" s="62">
        <v>2.3999999999999998E-3</v>
      </c>
      <c r="Q54" s="50">
        <v>1.118023</v>
      </c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spans="1:35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4"/>
      <c r="O55" s="34"/>
      <c r="P55" s="34"/>
      <c r="Q55" s="34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spans="1:35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50"/>
      <c r="O56" s="50"/>
      <c r="P56" s="50"/>
      <c r="Q56" s="5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spans="1:35" x14ac:dyDescent="0.25">
      <c r="A57" s="68" t="s">
        <v>23</v>
      </c>
      <c r="B57" s="78" t="s">
        <v>66</v>
      </c>
      <c r="C57" s="78"/>
      <c r="D57" s="78"/>
      <c r="E57" s="78"/>
      <c r="F57" s="78" t="s">
        <v>67</v>
      </c>
      <c r="G57" s="78"/>
      <c r="H57" s="78"/>
      <c r="I57" s="78"/>
      <c r="J57" s="78" t="s">
        <v>68</v>
      </c>
      <c r="K57" s="78"/>
      <c r="L57" s="78"/>
      <c r="M57" s="78"/>
      <c r="N57" s="79" t="s">
        <v>69</v>
      </c>
      <c r="O57" s="79"/>
      <c r="P57" s="79"/>
      <c r="Q57" s="79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spans="1:35" x14ac:dyDescent="0.25">
      <c r="A58" s="68"/>
      <c r="B58" s="30"/>
      <c r="C58" s="30" t="s">
        <v>17</v>
      </c>
      <c r="D58" s="30" t="s">
        <v>18</v>
      </c>
      <c r="E58" s="30" t="s">
        <v>19</v>
      </c>
      <c r="F58" s="30"/>
      <c r="G58" s="30" t="s">
        <v>17</v>
      </c>
      <c r="H58" s="30" t="s">
        <v>18</v>
      </c>
      <c r="I58" s="30" t="s">
        <v>19</v>
      </c>
      <c r="J58" s="30"/>
      <c r="K58" s="30" t="s">
        <v>17</v>
      </c>
      <c r="L58" s="30" t="s">
        <v>18</v>
      </c>
      <c r="M58" s="30" t="s">
        <v>19</v>
      </c>
      <c r="N58" s="50"/>
      <c r="O58" s="50" t="s">
        <v>17</v>
      </c>
      <c r="P58" s="50" t="s">
        <v>18</v>
      </c>
      <c r="Q58" s="50" t="s">
        <v>19</v>
      </c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 spans="1:35" x14ac:dyDescent="0.25">
      <c r="A59" s="68"/>
      <c r="B59" s="30" t="s">
        <v>20</v>
      </c>
      <c r="C59" s="40">
        <v>0</v>
      </c>
      <c r="D59" s="40">
        <v>6.1999999999999998E-3</v>
      </c>
      <c r="E59" s="40">
        <v>0.98372000000000004</v>
      </c>
      <c r="F59" s="30" t="s">
        <v>20</v>
      </c>
      <c r="G59" s="40">
        <v>0</v>
      </c>
      <c r="H59" s="40">
        <v>6.1999999999999998E-3</v>
      </c>
      <c r="I59" s="40">
        <v>0.98016400000000004</v>
      </c>
      <c r="J59" s="30" t="s">
        <v>20</v>
      </c>
      <c r="K59" s="40">
        <v>0</v>
      </c>
      <c r="L59" s="40">
        <v>6.1999999999999998E-3</v>
      </c>
      <c r="M59" s="40">
        <v>1.024346</v>
      </c>
      <c r="N59" s="50" t="s">
        <v>20</v>
      </c>
      <c r="O59" s="62">
        <v>0</v>
      </c>
      <c r="P59" s="62">
        <v>6.1999999999999998E-3</v>
      </c>
      <c r="Q59" s="50">
        <v>1.072905</v>
      </c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 spans="1:35" x14ac:dyDescent="0.25">
      <c r="A60" s="68"/>
      <c r="B60" s="30" t="s">
        <v>21</v>
      </c>
      <c r="C60" s="40">
        <v>0</v>
      </c>
      <c r="D60" s="40">
        <v>3.3E-3</v>
      </c>
      <c r="E60" s="40">
        <v>1.2610680000000001</v>
      </c>
      <c r="F60" s="30" t="s">
        <v>21</v>
      </c>
      <c r="G60" s="40">
        <v>0</v>
      </c>
      <c r="H60" s="40">
        <v>3.2000000000000002E-3</v>
      </c>
      <c r="I60" s="40">
        <v>1.2160439999999999</v>
      </c>
      <c r="J60" s="30" t="s">
        <v>21</v>
      </c>
      <c r="K60" s="40">
        <v>0</v>
      </c>
      <c r="L60" s="40">
        <v>3.0999999999999999E-3</v>
      </c>
      <c r="M60" s="40">
        <v>1.216988</v>
      </c>
      <c r="N60" s="50" t="s">
        <v>21</v>
      </c>
      <c r="O60" s="62">
        <v>0</v>
      </c>
      <c r="P60" s="62">
        <v>3.3E-3</v>
      </c>
      <c r="Q60" s="50">
        <v>1.1112610000000001</v>
      </c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spans="1:35" x14ac:dyDescent="0.25">
      <c r="A61" s="68"/>
      <c r="B61" s="30" t="s">
        <v>22</v>
      </c>
      <c r="C61" s="40">
        <v>0</v>
      </c>
      <c r="D61" s="40">
        <v>2.2000000000000001E-3</v>
      </c>
      <c r="E61" s="40">
        <v>1.585612</v>
      </c>
      <c r="F61" s="30" t="s">
        <v>22</v>
      </c>
      <c r="G61" s="40">
        <v>0</v>
      </c>
      <c r="H61" s="40">
        <v>2.2000000000000001E-3</v>
      </c>
      <c r="I61" s="40">
        <v>1.6296280000000001</v>
      </c>
      <c r="J61" s="30" t="s">
        <v>22</v>
      </c>
      <c r="K61" s="40">
        <v>0</v>
      </c>
      <c r="L61" s="40">
        <v>2.2000000000000001E-3</v>
      </c>
      <c r="M61" s="40">
        <v>1.5739190000000001</v>
      </c>
      <c r="N61" s="50" t="s">
        <v>22</v>
      </c>
      <c r="O61" s="62">
        <v>0</v>
      </c>
      <c r="P61" s="62">
        <v>2.2000000000000001E-3</v>
      </c>
      <c r="Q61" s="50">
        <v>1.118023</v>
      </c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spans="1:35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4"/>
      <c r="O62" s="34"/>
      <c r="P62" s="34"/>
      <c r="Q62" s="34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spans="1:35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4"/>
      <c r="O63" s="34"/>
      <c r="P63" s="34"/>
      <c r="Q63" s="34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spans="1:35" x14ac:dyDescent="0.25">
      <c r="A64" s="69" t="s">
        <v>24</v>
      </c>
      <c r="B64" s="78" t="s">
        <v>66</v>
      </c>
      <c r="C64" s="78"/>
      <c r="D64" s="78"/>
      <c r="E64" s="78"/>
      <c r="F64" s="78" t="s">
        <v>67</v>
      </c>
      <c r="G64" s="78"/>
      <c r="H64" s="78"/>
      <c r="I64" s="78"/>
      <c r="J64" s="78" t="s">
        <v>68</v>
      </c>
      <c r="K64" s="78"/>
      <c r="L64" s="78"/>
      <c r="M64" s="78"/>
      <c r="N64" s="79" t="s">
        <v>69</v>
      </c>
      <c r="O64" s="79"/>
      <c r="P64" s="79"/>
      <c r="Q64" s="79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spans="1:35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9" t="s">
        <v>25</v>
      </c>
      <c r="O65" s="79"/>
      <c r="P65" s="79"/>
      <c r="Q65" s="50" t="s">
        <v>19</v>
      </c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</row>
    <row r="66" spans="1:35" x14ac:dyDescent="0.25">
      <c r="A66" s="69"/>
      <c r="B66" s="32">
        <v>9.2710000000000004E-4</v>
      </c>
      <c r="C66" s="31"/>
      <c r="D66" s="31"/>
      <c r="E66" s="40">
        <v>2.6209120000000001</v>
      </c>
      <c r="F66" s="31"/>
      <c r="G66" s="32">
        <v>9.898000000000001E-4</v>
      </c>
      <c r="H66" s="31"/>
      <c r="I66" s="40">
        <v>2.566862</v>
      </c>
      <c r="J66" s="32">
        <v>1.1000000000000001E-3</v>
      </c>
      <c r="K66" s="31"/>
      <c r="L66" s="31"/>
      <c r="M66" s="40">
        <v>2.859658</v>
      </c>
      <c r="N66" s="54">
        <v>1.1000000000000001E-3</v>
      </c>
      <c r="O66" s="53"/>
      <c r="P66" s="53"/>
      <c r="Q66" s="50">
        <v>2.7272439999999998</v>
      </c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</row>
    <row r="68" spans="1:35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35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35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35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35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35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1.777679</v>
      </c>
      <c r="I73">
        <f t="shared" ref="I73:I75" si="3">0.05*G18+(1-0.05)*C18</f>
        <v>0</v>
      </c>
      <c r="J73">
        <f t="shared" ref="J73:J75" si="4">0.05*H18+(1-0.05)*D18</f>
        <v>6.1999999999999998E-3</v>
      </c>
      <c r="K73">
        <f t="shared" ref="K73:K75" si="5">I18+E18</f>
        <v>1.944947</v>
      </c>
      <c r="L73">
        <f>0.05*F25+(1-0.05)*B25</f>
        <v>0</v>
      </c>
      <c r="M73">
        <f>I25+E25</f>
        <v>5.9025840000000001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0</v>
      </c>
      <c r="V73">
        <f t="shared" ref="V73:V75" si="9">0.1*H18+(1-0.1)*D18</f>
        <v>6.1999999999999998E-3</v>
      </c>
      <c r="X73">
        <f>0.1*F25+(1-0.1)*B25</f>
        <v>0</v>
      </c>
    </row>
    <row r="74" spans="1:35" x14ac:dyDescent="0.25">
      <c r="C74" s="67"/>
      <c r="D74" s="66"/>
      <c r="E74" t="s">
        <v>38</v>
      </c>
      <c r="F74">
        <f t="shared" si="0"/>
        <v>0</v>
      </c>
      <c r="H74">
        <f t="shared" si="2"/>
        <v>2.0576829999999999</v>
      </c>
      <c r="I74">
        <f t="shared" si="3"/>
        <v>0</v>
      </c>
      <c r="J74">
        <f t="shared" si="4"/>
        <v>8.038E-5</v>
      </c>
      <c r="K74">
        <f t="shared" si="5"/>
        <v>2.7235300000000002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0</v>
      </c>
      <c r="V74">
        <f t="shared" si="9"/>
        <v>8.0380000000000013E-5</v>
      </c>
    </row>
    <row r="75" spans="1:35" x14ac:dyDescent="0.25">
      <c r="C75" s="67"/>
      <c r="D75" s="66"/>
      <c r="E75" t="s">
        <v>39</v>
      </c>
      <c r="F75">
        <f t="shared" si="0"/>
        <v>0</v>
      </c>
      <c r="G75">
        <f t="shared" si="1"/>
        <v>1.8799499999999999E-6</v>
      </c>
      <c r="H75">
        <f t="shared" si="2"/>
        <v>2.0922749999999999</v>
      </c>
      <c r="I75">
        <f t="shared" si="3"/>
        <v>0</v>
      </c>
      <c r="J75">
        <f t="shared" si="4"/>
        <v>1.832E-6</v>
      </c>
      <c r="K75">
        <f t="shared" si="5"/>
        <v>3.0817079999999999</v>
      </c>
      <c r="P75" s="66"/>
      <c r="Q75" t="s">
        <v>39</v>
      </c>
      <c r="R75">
        <f t="shared" si="6"/>
        <v>0</v>
      </c>
      <c r="S75">
        <f t="shared" si="7"/>
        <v>1.9278999999999998E-6</v>
      </c>
      <c r="U75">
        <f t="shared" si="8"/>
        <v>0</v>
      </c>
      <c r="V75">
        <f t="shared" si="9"/>
        <v>1.832E-6</v>
      </c>
    </row>
    <row r="76" spans="1:35" x14ac:dyDescent="0.25">
      <c r="C76" s="67"/>
    </row>
    <row r="77" spans="1:35" x14ac:dyDescent="0.25">
      <c r="C77" s="67"/>
    </row>
    <row r="78" spans="1:35" x14ac:dyDescent="0.25">
      <c r="C78" s="67"/>
    </row>
    <row r="79" spans="1:35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0</v>
      </c>
      <c r="J79">
        <f t="shared" ref="J79:J81" si="13">0.2*H18+(1-0.2)*D18</f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0</v>
      </c>
      <c r="V79">
        <f t="shared" ref="V79:V81" si="17">0.3*H18+(1-0.3)*D18</f>
        <v>6.1999999999999989E-3</v>
      </c>
      <c r="X79">
        <f>0.3*F25+(1-0.3)*B25</f>
        <v>0</v>
      </c>
    </row>
    <row r="80" spans="1:35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0</v>
      </c>
      <c r="J80">
        <f t="shared" si="13"/>
        <v>8.038E-5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0</v>
      </c>
      <c r="V80">
        <f t="shared" si="17"/>
        <v>8.0379999999999986E-5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2.0238E-6</v>
      </c>
      <c r="I81">
        <f t="shared" si="12"/>
        <v>0</v>
      </c>
      <c r="J81">
        <f t="shared" si="13"/>
        <v>1.832E-6</v>
      </c>
      <c r="P81" s="66"/>
      <c r="Q81" t="s">
        <v>39</v>
      </c>
      <c r="R81">
        <f t="shared" si="14"/>
        <v>0</v>
      </c>
      <c r="S81">
        <f t="shared" si="15"/>
        <v>2.1197000000000002E-6</v>
      </c>
      <c r="U81">
        <f t="shared" si="16"/>
        <v>0</v>
      </c>
      <c r="V81">
        <f t="shared" si="1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2.79582</v>
      </c>
      <c r="I86">
        <f>(0.05*(1-0.05)+0.05*(1-0.05))*G18+0.05*0.05*K18+(1-0.05*(1-0.05)-0.05*(1-0.05)-0.05*0.05)*C18</f>
        <v>0</v>
      </c>
      <c r="J86">
        <f>(0.05*(1-0.05)+0.05*(1-0.05))*H18+0.05*0.05*L18+(1-0.05*(1-0.05)-0.05*(1-0.05)-0.05*0.05)*D18</f>
        <v>6.2000000000000006E-3</v>
      </c>
      <c r="K86">
        <f t="shared" ref="K86:K88" si="21">M18+I18+E18</f>
        <v>2.8282479999999999</v>
      </c>
      <c r="L86">
        <f>(0.05*(1-0.05)+0.05*(1-0.05))*F25+0.05*0.05*J25+(1-0.05*(1-0.05)-0.05*(1-0.05)-0.05*0.05)*B25</f>
        <v>0</v>
      </c>
      <c r="M86">
        <f>M25+I25+E25</f>
        <v>8.4852860000000003</v>
      </c>
      <c r="O86" s="70" t="s">
        <v>43</v>
      </c>
      <c r="P86" s="66" t="s">
        <v>37</v>
      </c>
      <c r="Q86" t="s">
        <v>36</v>
      </c>
      <c r="R86">
        <f t="shared" ref="R86:R88" si="22">(0.1*0.9+0.1*0.9)*G11+0.1*0.1*K11+(1-0.1*0.9-0.1*0.9-0.1*0.1)*C11</f>
        <v>0</v>
      </c>
      <c r="S86">
        <f t="shared" ref="S86:S88" si="23">(0.1*0.9+0.1*0.9)*H11+0.1*0.1*L11+(1-0.1*0.9-0.1*0.9-0.1*0.1)*D11</f>
        <v>6.2000000000000006E-3</v>
      </c>
      <c r="U86">
        <f t="shared" ref="U86:U88" si="24">(0.1*0.9+0.1*0.9)*G18+0.1*0.1*K18+(1-0.1*0.9-0.1*0.9-0.1*0.1)*C18</f>
        <v>0</v>
      </c>
      <c r="V86">
        <f t="shared" ref="V86:V88" si="25">(0.1*0.9+0.1*0.9)*H18+0.1*0.1*L18+(1-0.1*0.9-0.1*0.9-0.1*0.1)*D18</f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3.0475440000000003</v>
      </c>
      <c r="I87">
        <f t="shared" ref="I87:I88" si="26">(0.05*(1-0.05)+0.05*(1-0.05))*G19+0.05*0.05*K19+(1-0.05*(1-0.05)-0.05*(1-0.05)-0.05*0.05)*C19</f>
        <v>0</v>
      </c>
      <c r="J87">
        <f t="shared" ref="J87:J88" si="27">(0.05*(1-0.05)+0.05*(1-0.05))*H19+0.05*0.05*L19+(1-0.05*(1-0.05)-0.05*(1-0.05)-0.05*0.05)*D19</f>
        <v>8.0380000000000013E-5</v>
      </c>
      <c r="K87">
        <f t="shared" si="21"/>
        <v>3.915095</v>
      </c>
      <c r="O87" s="70"/>
      <c r="P87" s="66"/>
      <c r="Q87" t="s">
        <v>38</v>
      </c>
      <c r="R87">
        <f t="shared" si="22"/>
        <v>0</v>
      </c>
      <c r="S87">
        <f t="shared" si="23"/>
        <v>8.038E-5</v>
      </c>
      <c r="U87">
        <f t="shared" si="24"/>
        <v>0</v>
      </c>
      <c r="V87">
        <f t="shared" si="25"/>
        <v>8.038E-5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1.9231050000000002E-6</v>
      </c>
      <c r="H88">
        <f t="shared" si="20"/>
        <v>3.1327059999999998</v>
      </c>
      <c r="I88">
        <f t="shared" si="26"/>
        <v>0</v>
      </c>
      <c r="J88">
        <f t="shared" si="27"/>
        <v>1.8320000000000002E-6</v>
      </c>
      <c r="K88">
        <f t="shared" si="21"/>
        <v>4.6957040000000001</v>
      </c>
      <c r="O88" s="70"/>
      <c r="P88" s="66"/>
      <c r="Q88" t="s">
        <v>39</v>
      </c>
      <c r="R88">
        <f t="shared" si="22"/>
        <v>0</v>
      </c>
      <c r="S88">
        <f t="shared" si="23"/>
        <v>2.00462E-6</v>
      </c>
      <c r="U88">
        <f t="shared" si="24"/>
        <v>0</v>
      </c>
      <c r="V88">
        <f t="shared" si="25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0</v>
      </c>
      <c r="J93">
        <f t="shared" si="31"/>
        <v>8.0379999999999986E-5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0</v>
      </c>
      <c r="V93">
        <f t="shared" si="3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2.1388800000000003E-6</v>
      </c>
      <c r="I94">
        <f t="shared" si="30"/>
        <v>0</v>
      </c>
      <c r="J94">
        <f t="shared" si="31"/>
        <v>1.832E-6</v>
      </c>
      <c r="O94" s="70"/>
      <c r="P94" s="66"/>
      <c r="Q94" t="s">
        <v>39</v>
      </c>
      <c r="R94">
        <f t="shared" si="32"/>
        <v>0</v>
      </c>
      <c r="S94">
        <f t="shared" si="33"/>
        <v>2.2347800000000001E-6</v>
      </c>
      <c r="U94">
        <f t="shared" si="34"/>
        <v>0</v>
      </c>
      <c r="V94">
        <f t="shared" si="3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3.9327730000000001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6.1999999999999989E-3</v>
      </c>
      <c r="K99">
        <f t="shared" ref="K99:K101" si="41">Q18+M18+E18+I18</f>
        <v>3.8674729999999999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11.145651000000001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4.1832070000000003</v>
      </c>
      <c r="I100">
        <f t="shared" si="39"/>
        <v>0</v>
      </c>
      <c r="J100">
        <f t="shared" si="40"/>
        <v>8.0379999999999986E-5</v>
      </c>
      <c r="K100">
        <f t="shared" si="41"/>
        <v>5.1822480000000004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0</v>
      </c>
      <c r="V100">
        <f t="shared" si="4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1.9618246249999999E-6</v>
      </c>
      <c r="H101">
        <f t="shared" si="38"/>
        <v>4.3019420000000004</v>
      </c>
      <c r="I101">
        <f t="shared" si="39"/>
        <v>0</v>
      </c>
      <c r="J101">
        <f t="shared" si="40"/>
        <v>1.8319999999999998E-6</v>
      </c>
      <c r="K101">
        <f t="shared" si="41"/>
        <v>6.4573929999999997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2.0650370000000001E-6</v>
      </c>
      <c r="U101">
        <f t="shared" si="44"/>
        <v>0</v>
      </c>
      <c r="V101">
        <f t="shared" si="4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0</v>
      </c>
      <c r="J106">
        <f t="shared" si="49"/>
        <v>8.0379999999999986E-5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0</v>
      </c>
      <c r="V106">
        <f t="shared" si="5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2.2002560000000004E-6</v>
      </c>
      <c r="I107">
        <f t="shared" si="48"/>
        <v>0</v>
      </c>
      <c r="J107">
        <f t="shared" si="49"/>
        <v>1.832E-6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2.2549190000000001E-6</v>
      </c>
      <c r="U107">
        <f t="shared" si="52"/>
        <v>0</v>
      </c>
      <c r="V107">
        <f t="shared" si="5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1.798092</v>
      </c>
      <c r="I112">
        <f t="shared" ref="I112:I114" si="57">0.05*Y18+(1-0.05)*U18</f>
        <v>0</v>
      </c>
      <c r="J112">
        <f t="shared" ref="J112:J114" si="58">0.05*Z18+(1-0.05)*V18</f>
        <v>6.1999999999999998E-3</v>
      </c>
      <c r="K112">
        <f t="shared" ref="K112:K114" si="59">AA18+W18</f>
        <v>1.941092</v>
      </c>
      <c r="L112">
        <f>0.05*X25+(1-0.05)*T25</f>
        <v>0</v>
      </c>
      <c r="M112">
        <f>AA25+W25</f>
        <v>5.6077349999999999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0</v>
      </c>
      <c r="V112">
        <f t="shared" ref="V112:V114" si="63">0.1*Z18+(1-0.1)*V18</f>
        <v>6.1999999999999998E-3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2.084066</v>
      </c>
      <c r="I113">
        <f t="shared" si="57"/>
        <v>0</v>
      </c>
      <c r="J113">
        <f t="shared" si="58"/>
        <v>2.6219999999999998E-4</v>
      </c>
      <c r="K113">
        <f t="shared" si="59"/>
        <v>2.4599089999999997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0</v>
      </c>
      <c r="V113">
        <f t="shared" si="63"/>
        <v>2.6219999999999998E-4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2.1103490000000003</v>
      </c>
      <c r="I114">
        <f t="shared" si="57"/>
        <v>0</v>
      </c>
      <c r="J114">
        <f t="shared" si="58"/>
        <v>2.7699999999999999E-5</v>
      </c>
      <c r="K114">
        <f t="shared" si="59"/>
        <v>2.9804950000000003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0</v>
      </c>
      <c r="V114">
        <f t="shared" si="63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0</v>
      </c>
      <c r="J118">
        <f t="shared" ref="J118:J120" si="67">0.2*Z18+(1-0.2)*V18</f>
        <v>6.1999999999999998E-3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0</v>
      </c>
      <c r="V118">
        <f t="shared" ref="V118:V120" si="71">0.3*Z18+(1-0.3)*V18</f>
        <v>6.1999999999999989E-3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0</v>
      </c>
      <c r="J119">
        <f t="shared" si="67"/>
        <v>2.6219999999999998E-4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0</v>
      </c>
      <c r="V119">
        <f t="shared" si="71"/>
        <v>2.6219999999999998E-4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0</v>
      </c>
      <c r="J120">
        <f t="shared" si="67"/>
        <v>2.7700000000000002E-5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0</v>
      </c>
      <c r="V120">
        <f t="shared" si="7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2.800303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6.2000000000000006E-3</v>
      </c>
      <c r="K125">
        <f t="shared" ref="K125:K127" si="77">AE18+AA18+W18</f>
        <v>2.9464380000000001</v>
      </c>
      <c r="L125">
        <f>(0.05*(1-0.05)+0.05*(1-0.05))*X25+0.05*0.05*AB25+(1-0.05*(1-0.05)-0.05*(1-0.05)-0.05*0.05)*T25</f>
        <v>0</v>
      </c>
      <c r="M125">
        <f>AE25+AA25+W25</f>
        <v>8.1659989999999993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6.2000000000000006E-3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3.0919840000000001</v>
      </c>
      <c r="I126">
        <f t="shared" si="75"/>
        <v>0</v>
      </c>
      <c r="J126">
        <f t="shared" si="76"/>
        <v>2.6219999999999998E-4</v>
      </c>
      <c r="K126">
        <f t="shared" si="77"/>
        <v>3.6473089999999999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0</v>
      </c>
      <c r="V126">
        <f t="shared" si="81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3.1811370000000001</v>
      </c>
      <c r="I127">
        <f t="shared" si="75"/>
        <v>0</v>
      </c>
      <c r="J127">
        <f t="shared" si="76"/>
        <v>2.7700000000000002E-5</v>
      </c>
      <c r="K127">
        <f t="shared" si="77"/>
        <v>4.588743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0</v>
      </c>
      <c r="V127">
        <f t="shared" si="81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6.1999999999999998E-3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6.2000000000000006E-3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0</v>
      </c>
      <c r="J132">
        <f t="shared" si="85"/>
        <v>2.6219999999999998E-4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0</v>
      </c>
      <c r="V132">
        <f t="shared" si="8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0</v>
      </c>
      <c r="J133">
        <f t="shared" si="85"/>
        <v>2.7699999999999999E-5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0</v>
      </c>
      <c r="V133">
        <f t="shared" si="8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3.881329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6.1999999999999989E-3</v>
      </c>
      <c r="K138">
        <f t="shared" ref="K138:K140" si="95">AI18+AE18+AA18+W18</f>
        <v>3.9847300000000003</v>
      </c>
      <c r="L138">
        <f>3*0.05*(1-0.05)*(1-0.05)*X25+3*0.05*0.05*(1-0.05)*AB25+0.05*0.05*0.05*AF25+(1-3*0.05*(1-0.05)*(1-0.05)-3*0.05*0.05*(1-0.05)-0.05*0.05*0.05)*T25</f>
        <v>3.7500000000000006E-11</v>
      </c>
      <c r="M138">
        <f>AI25+AE25+AA25+W25</f>
        <v>10.932777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6.1999999999999998E-3</v>
      </c>
      <c r="X138">
        <f>3*0.1*(1-0.1)*(1-0.1)*X25+3*0.1*0.1*(1-0.1)*AB25+0.1*0.1*0.1*AF25+(1-3*0.1*(1-0.1)*(1-0.1)-3*0.1*0.1*(1-0.1)-0.1*0.1*0.1)*T25</f>
        <v>3.0000000000000005E-10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4.1835659999999999</v>
      </c>
      <c r="I139">
        <f t="shared" si="93"/>
        <v>0</v>
      </c>
      <c r="J139">
        <f t="shared" si="94"/>
        <v>2.6219999999999998E-4</v>
      </c>
      <c r="K139">
        <f t="shared" si="95"/>
        <v>4.9599919999999997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0</v>
      </c>
      <c r="V139">
        <f t="shared" si="99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4.3133210000000002</v>
      </c>
      <c r="I140">
        <f t="shared" si="93"/>
        <v>0</v>
      </c>
      <c r="J140">
        <f t="shared" si="94"/>
        <v>2.7699999999999996E-5</v>
      </c>
      <c r="K140">
        <f t="shared" si="95"/>
        <v>6.2670620000000001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0</v>
      </c>
      <c r="V140">
        <f t="shared" si="99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6.1999999999999989E-3</v>
      </c>
      <c r="L144">
        <f>3*0.2*(1-0.2)*(1-0.2)*X25+3*0.2*0.2*(1-0.2)*AB25+0.2*0.2*0.2*AF25+(1-3*0.2*(1-0.2)*(1-0.2)-3*0.2*0.2*(1-0.2)-0.2*0.2*0.2)*T25</f>
        <v>2.4000000000000004E-9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6.1999999999999998E-3</v>
      </c>
      <c r="X144">
        <f>3*0.3*(1-0.3)*(1-0.3)*X25+3*0.3*0.3*(1-0.3)*AB25+0.3*0.3*0.3*AF25+(1-3*0.3*(1-0.3)*(1-0.3)-3*0.3*0.3*(1-0.3)-0.3*0.3*0.3)*T25</f>
        <v>8.0999999999999997E-9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0</v>
      </c>
      <c r="J145">
        <f t="shared" si="103"/>
        <v>2.6219999999999992E-4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0</v>
      </c>
      <c r="V145">
        <f t="shared" si="10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0</v>
      </c>
      <c r="J146">
        <f t="shared" si="103"/>
        <v>2.7699999999999996E-5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0</v>
      </c>
      <c r="V146">
        <f t="shared" si="10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1.8416489999999999</v>
      </c>
      <c r="I151">
        <f t="shared" ref="I151:I153" si="111">0.05*G39+(1-0.05)*C39</f>
        <v>0</v>
      </c>
      <c r="J151">
        <f t="shared" ref="J151:J153" si="112">0.05*H39+(1-0.05)*D39</f>
        <v>6.1999999999999998E-3</v>
      </c>
      <c r="K151">
        <f t="shared" ref="K151:K153" si="113">I39+E39</f>
        <v>1.969765</v>
      </c>
      <c r="L151">
        <f>0.05*F46+(1-0.05)*B46</f>
        <v>2.7700000000000002E-6</v>
      </c>
      <c r="M151">
        <f>I46+E46</f>
        <v>5.7055000000000007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0</v>
      </c>
      <c r="V151">
        <f t="shared" ref="V151:V153" si="117">0.1*H39+(1-0.1)*D39</f>
        <v>6.1999999999999998E-3</v>
      </c>
      <c r="X151">
        <f>0.1*F46+(1-0.1)*B46</f>
        <v>2.8399999999999999E-6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2.0658259999999999</v>
      </c>
      <c r="I152">
        <f t="shared" si="111"/>
        <v>0</v>
      </c>
      <c r="J152">
        <f t="shared" si="112"/>
        <v>6.6879999999999999E-4</v>
      </c>
      <c r="K152">
        <f t="shared" si="113"/>
        <v>2.4513699999999998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0</v>
      </c>
      <c r="V152">
        <f t="shared" si="117"/>
        <v>6.6879999999999999E-4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1.6860000000000001E-4</v>
      </c>
      <c r="H153">
        <f t="shared" si="110"/>
        <v>2.050246</v>
      </c>
      <c r="I153">
        <f t="shared" si="111"/>
        <v>0</v>
      </c>
      <c r="J153">
        <f t="shared" si="112"/>
        <v>1.6860000000000001E-4</v>
      </c>
      <c r="K153">
        <f t="shared" si="113"/>
        <v>2.92679</v>
      </c>
      <c r="P153" s="66"/>
      <c r="Q153" t="s">
        <v>39</v>
      </c>
      <c r="R153">
        <f t="shared" si="114"/>
        <v>0</v>
      </c>
      <c r="S153">
        <f t="shared" si="115"/>
        <v>1.6860000000000001E-4</v>
      </c>
      <c r="U153">
        <f t="shared" si="116"/>
        <v>0</v>
      </c>
      <c r="V153">
        <f t="shared" si="117"/>
        <v>1.6860000000000001E-4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0</v>
      </c>
      <c r="J157">
        <f t="shared" ref="J157:J159" si="121">0.2*H39+(1-0.2)*D39</f>
        <v>6.1999999999999998E-3</v>
      </c>
      <c r="L157">
        <f>0.2*F46+(1-0.2)*B46</f>
        <v>2.9800000000000003E-6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0</v>
      </c>
      <c r="V157">
        <f t="shared" ref="V157:V159" si="125">0.3*H39+(1-0.3)*D39</f>
        <v>6.1999999999999989E-3</v>
      </c>
      <c r="X157">
        <f>0.3*F46+(1-0.3)*B46</f>
        <v>3.1199999999999998E-6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0</v>
      </c>
      <c r="J158">
        <f t="shared" si="121"/>
        <v>6.6879999999999999E-4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0</v>
      </c>
      <c r="V158">
        <f t="shared" si="125"/>
        <v>6.6879999999999999E-4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1.6860000000000001E-4</v>
      </c>
      <c r="I159">
        <f t="shared" si="120"/>
        <v>0</v>
      </c>
      <c r="J159">
        <f t="shared" si="121"/>
        <v>1.6860000000000001E-4</v>
      </c>
      <c r="P159" s="66"/>
      <c r="Q159" t="s">
        <v>39</v>
      </c>
      <c r="R159">
        <f t="shared" si="122"/>
        <v>0</v>
      </c>
      <c r="S159">
        <f t="shared" si="123"/>
        <v>1.6860000000000001E-4</v>
      </c>
      <c r="U159">
        <f t="shared" si="124"/>
        <v>0</v>
      </c>
      <c r="V159">
        <f t="shared" si="125"/>
        <v>1.6860000000000001E-4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2.8403689999999999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6.2000000000000006E-3</v>
      </c>
      <c r="K164">
        <f t="shared" ref="K164:K166" si="131">M39+I39+E39</f>
        <v>2.8415869999999996</v>
      </c>
      <c r="L164">
        <f>(0.05*(1-0.05)+0.05*(1-0.05))*F46+0.05*0.05*J46+(1-0.05*(1-0.05)-0.05*(1-0.05)-0.05*0.05)*B46</f>
        <v>2.836E-6</v>
      </c>
      <c r="M164">
        <f>M46+I46+E46</f>
        <v>8.3192909999999998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6.2000000000000006E-3</v>
      </c>
      <c r="X164">
        <f>(0.1*0.9+0.1*0.9)*F46+0.1*0.1*J46+(1-0.1*0.9-0.1*0.9-0.1*0.1)*B46</f>
        <v>2.9639999999999999E-6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3.1320040000000002</v>
      </c>
      <c r="I165">
        <f t="shared" si="129"/>
        <v>0</v>
      </c>
      <c r="J165">
        <f t="shared" si="130"/>
        <v>6.6879999999999999E-4</v>
      </c>
      <c r="K165">
        <f t="shared" si="131"/>
        <v>3.7082009999999999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0</v>
      </c>
      <c r="V165">
        <f t="shared" si="13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1.6860000000000003E-4</v>
      </c>
      <c r="H166">
        <f t="shared" si="128"/>
        <v>3.1518319999999997</v>
      </c>
      <c r="I166">
        <f t="shared" si="129"/>
        <v>0</v>
      </c>
      <c r="J166">
        <f t="shared" si="130"/>
        <v>1.6860000000000003E-4</v>
      </c>
      <c r="K166">
        <f t="shared" si="131"/>
        <v>4.5134150000000002</v>
      </c>
      <c r="O166" s="70"/>
      <c r="P166" s="66"/>
      <c r="Q166" t="s">
        <v>39</v>
      </c>
      <c r="R166">
        <f t="shared" si="132"/>
        <v>0</v>
      </c>
      <c r="S166">
        <f t="shared" si="133"/>
        <v>1.6860000000000003E-4</v>
      </c>
      <c r="U166">
        <f t="shared" si="134"/>
        <v>0</v>
      </c>
      <c r="V166">
        <f t="shared" si="135"/>
        <v>1.6860000000000003E-4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6.1999999999999998E-3</v>
      </c>
      <c r="L170">
        <f>(0.2*0.8+0.2*0.8)*F46+0.2*0.2*J46+(1-0.2*0.8-0.2*0.8-0.2*0.2)*B46</f>
        <v>3.196E-6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6.2000000000000006E-3</v>
      </c>
      <c r="X170">
        <f>(0.3*0.7+0.3*0.7)*F46+0.3*0.3*J46+(1-0.3*0.7-0.3*0.7-0.3*0.3)*B46</f>
        <v>3.3960000000000002E-6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0</v>
      </c>
      <c r="J171">
        <f t="shared" si="139"/>
        <v>6.6879999999999999E-4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0</v>
      </c>
      <c r="V171">
        <f t="shared" si="14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1.6860000000000001E-4</v>
      </c>
      <c r="I172">
        <f t="shared" si="138"/>
        <v>0</v>
      </c>
      <c r="J172">
        <f t="shared" si="139"/>
        <v>1.6860000000000001E-4</v>
      </c>
      <c r="O172" s="70"/>
      <c r="P172" s="66"/>
      <c r="Q172" t="s">
        <v>39</v>
      </c>
      <c r="R172">
        <f t="shared" si="140"/>
        <v>0</v>
      </c>
      <c r="S172">
        <f t="shared" si="141"/>
        <v>1.6860000000000003E-4</v>
      </c>
      <c r="U172">
        <f t="shared" si="142"/>
        <v>0</v>
      </c>
      <c r="V172">
        <f t="shared" si="143"/>
        <v>1.6860000000000003E-4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3.9199960000000003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6.1999999999999989E-3</v>
      </c>
      <c r="K177">
        <f t="shared" ref="K177:K179" si="149">Q39+M39+I39+E39</f>
        <v>3.9608759999999998</v>
      </c>
      <c r="L177">
        <f>3*0.05*(1-0.05)*(1-0.05)*F46+3*0.05*0.05*(1-0.05)*J46+0.05*0.05*0.05*N46+(1-3*0.05*(1-0.05)*(1-0.05)-3*0.05*0.05*(1-0.05)-0.05*0.05*0.05)*B46</f>
        <v>2.8983874999999996E-6</v>
      </c>
      <c r="M177">
        <f>Q46+M46+I46+E46</f>
        <v>11.107090999999999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6.1999999999999998E-3</v>
      </c>
      <c r="X177">
        <f>3*0.1*(1-0.1)*(1-0.1)*F46+3*0.1*0.1*(1-0.1)*J46+0.1*0.1*0.1*N46+(1-3*0.1*(1-0.1)*(1-0.1)-3*0.1*0.1*(1-0.1)-0.1*0.1*0.1)*B46</f>
        <v>3.0750999999999996E-6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4.2415839999999996</v>
      </c>
      <c r="I178">
        <f t="shared" si="147"/>
        <v>0</v>
      </c>
      <c r="J178">
        <f t="shared" si="148"/>
        <v>6.6879999999999999E-4</v>
      </c>
      <c r="K178">
        <f t="shared" si="149"/>
        <v>5.0358309999999999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0</v>
      </c>
      <c r="V178">
        <f t="shared" si="153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1.6859999999999998E-4</v>
      </c>
      <c r="H179">
        <f t="shared" si="146"/>
        <v>4.324122</v>
      </c>
      <c r="I179">
        <f t="shared" si="147"/>
        <v>0</v>
      </c>
      <c r="J179">
        <f t="shared" si="148"/>
        <v>1.6859999999999998E-4</v>
      </c>
      <c r="K179">
        <f t="shared" si="149"/>
        <v>6.2346120000000003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1.6860000000000001E-4</v>
      </c>
      <c r="U179">
        <f t="shared" si="152"/>
        <v>0</v>
      </c>
      <c r="V179">
        <f t="shared" si="153"/>
        <v>1.6860000000000001E-4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6.1999999999999989E-3</v>
      </c>
      <c r="L183">
        <f>3*0.2*(1-0.2)*(1-0.2)*F46+3*0.2*0.2*(1-0.2)*J46+0.2*0.2*0.2*N46+(1-3*0.2*(1-0.2)*(1-0.2)-3*0.2*0.2*(1-0.2)-0.2*0.2*0.2)*B46</f>
        <v>3.3728000000000001E-6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6.1999999999999998E-3</v>
      </c>
      <c r="X183">
        <f>3*0.3*(1-0.3)*(1-0.3)*F46+3*0.3*0.3*(1-0.3)*J46+0.3*0.3*0.3*N46+(1-3*0.3*(1-0.3)*(1-0.3)-3*0.3*0.3*(1-0.3)-0.3*0.3*0.3)*B46</f>
        <v>3.6116999999999997E-6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0</v>
      </c>
      <c r="J184">
        <f t="shared" si="157"/>
        <v>6.6879999999999999E-4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0</v>
      </c>
      <c r="V184">
        <f t="shared" si="16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1.6860000000000001E-4</v>
      </c>
      <c r="I185">
        <f t="shared" si="156"/>
        <v>0</v>
      </c>
      <c r="J185">
        <f t="shared" si="157"/>
        <v>1.6860000000000001E-4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1.6860000000000003E-4</v>
      </c>
      <c r="U185">
        <f t="shared" si="160"/>
        <v>0</v>
      </c>
      <c r="V185">
        <f t="shared" si="161"/>
        <v>1.6860000000000003E-4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1.863008</v>
      </c>
      <c r="I190">
        <f t="shared" ref="I190:I192" si="165">0.05*Y39+(1-0.05)*U39</f>
        <v>0</v>
      </c>
      <c r="J190">
        <f t="shared" ref="J190:J192" si="166">0.05*Z39+(1-0.05)*V39</f>
        <v>6.1999999999999998E-3</v>
      </c>
      <c r="K190">
        <f t="shared" ref="K190:K192" si="167">AA39+W39</f>
        <v>1.8547250000000002</v>
      </c>
      <c r="L190">
        <f>0.05*X46+(1-0.05)*T46</f>
        <v>7.3730000000000001E-5</v>
      </c>
      <c r="M190">
        <f>AA46+W46</f>
        <v>5.4810629999999998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0</v>
      </c>
      <c r="V190">
        <f t="shared" ref="V190:V192" si="171">0.1*Z39+(1-0.1)*V39</f>
        <v>6.1999999999999998E-3</v>
      </c>
      <c r="X190">
        <f>0.1*X46+(1-0.1)*T46</f>
        <v>7.4060000000000006E-5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2.057382</v>
      </c>
      <c r="I191">
        <f t="shared" si="165"/>
        <v>0</v>
      </c>
      <c r="J191">
        <f t="shared" si="166"/>
        <v>1.5E-3</v>
      </c>
      <c r="K191">
        <f t="shared" si="167"/>
        <v>2.4894669999999999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0</v>
      </c>
      <c r="V191">
        <f t="shared" si="171"/>
        <v>1.5E-3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6.0439500000000008E-4</v>
      </c>
      <c r="H192">
        <f t="shared" si="164"/>
        <v>2.165864</v>
      </c>
      <c r="I192">
        <f t="shared" si="165"/>
        <v>0</v>
      </c>
      <c r="J192">
        <f t="shared" si="166"/>
        <v>6.0111000000000008E-4</v>
      </c>
      <c r="K192">
        <f t="shared" si="167"/>
        <v>3.2108129999999999</v>
      </c>
      <c r="P192" s="66"/>
      <c r="Q192" t="s">
        <v>39</v>
      </c>
      <c r="R192">
        <f t="shared" si="168"/>
        <v>0</v>
      </c>
      <c r="S192">
        <f t="shared" si="169"/>
        <v>6.0809000000000004E-4</v>
      </c>
      <c r="U192">
        <f t="shared" si="170"/>
        <v>0</v>
      </c>
      <c r="V192">
        <f t="shared" si="171"/>
        <v>6.0152000000000003E-4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0</v>
      </c>
      <c r="J196">
        <f t="shared" ref="J196:J198" si="175">0.2*Z39+(1-0.2)*V39</f>
        <v>6.1999999999999998E-3</v>
      </c>
      <c r="L196">
        <f>0.2*X46+(1-0.2)*T46</f>
        <v>7.4720000000000003E-5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0</v>
      </c>
      <c r="V196">
        <f t="shared" ref="V196:V198" si="179">0.3*Z39+(1-0.3)*V39</f>
        <v>6.1999999999999989E-3</v>
      </c>
      <c r="X196">
        <f>0.3*X46+(1-0.3)*T46</f>
        <v>7.538E-5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0</v>
      </c>
      <c r="J197">
        <f t="shared" si="175"/>
        <v>1.5E-3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0</v>
      </c>
      <c r="V197">
        <f t="shared" si="179"/>
        <v>1.5E-3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6.1548000000000006E-4</v>
      </c>
      <c r="I198">
        <f t="shared" si="174"/>
        <v>0</v>
      </c>
      <c r="J198">
        <f t="shared" si="175"/>
        <v>6.0234000000000004E-4</v>
      </c>
      <c r="P198" s="66"/>
      <c r="Q198" t="s">
        <v>39</v>
      </c>
      <c r="R198">
        <f t="shared" si="176"/>
        <v>0</v>
      </c>
      <c r="S198">
        <f t="shared" si="177"/>
        <v>6.2286999999999998E-4</v>
      </c>
      <c r="U198">
        <f t="shared" si="178"/>
        <v>0</v>
      </c>
      <c r="V198">
        <f t="shared" si="179"/>
        <v>6.0315999999999994E-4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2.8327930000000001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6.2000000000000006E-3</v>
      </c>
      <c r="K203">
        <f>AE39+AA39+W39</f>
        <v>2.7822430000000002</v>
      </c>
      <c r="L203">
        <f>(0.05*(1-0.05)+0.05*(1-0.05))*X46+0.05*0.05*AB46+(1-0.05*(1-0.05)-0.05*(1-0.05)-0.05*0.05)*T46</f>
        <v>7.4065000000000003E-5</v>
      </c>
      <c r="M203">
        <f>AE46+AA46+W46</f>
        <v>8.3727629999999991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6.2000000000000006E-3</v>
      </c>
      <c r="X203">
        <f>(0.1*0.9+0.1*0.9)*X46+0.1*0.1*AB46+(1-0.1*0.9-0.1*0.9-0.1*0.1)*T46</f>
        <v>7.4740000000000006E-5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3.1230320000000003</v>
      </c>
      <c r="I204">
        <f t="shared" si="183"/>
        <v>0</v>
      </c>
      <c r="J204">
        <f t="shared" si="184"/>
        <v>1.5E-3</v>
      </c>
      <c r="K204">
        <f>AE40+AA40+W40</f>
        <v>3.67828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0</v>
      </c>
      <c r="V204">
        <f t="shared" si="188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6.0790525000000014E-4</v>
      </c>
      <c r="H205">
        <f t="shared" si="182"/>
        <v>3.2245669999999995</v>
      </c>
      <c r="I205">
        <f t="shared" si="183"/>
        <v>0</v>
      </c>
      <c r="J205">
        <f t="shared" si="184"/>
        <v>6.0154225000000013E-4</v>
      </c>
      <c r="K205">
        <f>AE41+AA41+W41</f>
        <v>4.8156179999999997</v>
      </c>
      <c r="O205" s="70"/>
      <c r="P205" s="66"/>
      <c r="Q205" t="s">
        <v>39</v>
      </c>
      <c r="R205">
        <f t="shared" si="185"/>
        <v>0</v>
      </c>
      <c r="S205">
        <f t="shared" si="186"/>
        <v>6.1474100000000003E-4</v>
      </c>
      <c r="U205">
        <f t="shared" si="187"/>
        <v>0</v>
      </c>
      <c r="V205">
        <f t="shared" si="188"/>
        <v>6.0242900000000003E-4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6.1999999999999998E-3</v>
      </c>
      <c r="L209">
        <f>(0.2*0.8+0.2*0.8)*X46+0.2*0.2*AB46+(1-0.2*0.8-0.2*0.8-0.2*0.2)*T46</f>
        <v>7.6119999999999996E-5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6.2000000000000006E-3</v>
      </c>
      <c r="X209">
        <f>(0.3*0.7+0.3*0.7)*X46+0.3*0.3*AB46+(1-0.3*0.7-0.3*0.7-0.3*0.3)*T46</f>
        <v>7.754000000000002E-5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0</v>
      </c>
      <c r="J210">
        <f t="shared" si="192"/>
        <v>1.5E-3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0</v>
      </c>
      <c r="V210">
        <f t="shared" si="196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6.2730399999999997E-4</v>
      </c>
      <c r="I211">
        <f t="shared" si="191"/>
        <v>0</v>
      </c>
      <c r="J211">
        <f t="shared" si="192"/>
        <v>6.0433600000000002E-4</v>
      </c>
      <c r="O211" s="70"/>
      <c r="P211" s="66"/>
      <c r="Q211" t="s">
        <v>39</v>
      </c>
      <c r="R211">
        <f t="shared" si="193"/>
        <v>0</v>
      </c>
      <c r="S211">
        <f t="shared" si="194"/>
        <v>6.3838900000000006E-4</v>
      </c>
      <c r="U211">
        <f t="shared" si="195"/>
        <v>0</v>
      </c>
      <c r="V211">
        <f t="shared" si="196"/>
        <v>6.06421E-4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3.925408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6.1999999999999989E-3</v>
      </c>
      <c r="K216">
        <f t="shared" ref="K216:K218" si="202">AI39+AE39+AA39+W39</f>
        <v>3.8191200000000003</v>
      </c>
      <c r="L216">
        <f>3*0.05*(1-0.05)*(1-0.05)*X46+3*0.05*0.05*(1-0.05)*AB46+0.05*0.05*0.05*AF46+(1-3*0.05*(1-0.05)*(1-0.05)-3*0.05*0.05*(1-0.05)-0.05*0.05*0.05)*T46</f>
        <v>7.4405724999999993E-5</v>
      </c>
      <c r="M216">
        <f>AI46+AE46+AA46+W46</f>
        <v>11.144288999999999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6.1999999999999998E-3</v>
      </c>
      <c r="X216">
        <f>3*0.1*(1-0.1)*(1-0.1)*X46+3*0.1*0.1*(1-0.1)*AB46+0.1*0.1*0.1*AF46+(1-3*0.1*(1-0.1)*(1-0.1)-3*0.1*0.1*(1-0.1)-0.1*0.1*0.1)*T46</f>
        <v>7.5445799999999995E-5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4.2194800000000008</v>
      </c>
      <c r="I217">
        <f t="shared" si="200"/>
        <v>0</v>
      </c>
      <c r="J217">
        <f t="shared" si="201"/>
        <v>1.4999999999999998E-3</v>
      </c>
      <c r="K217">
        <f t="shared" si="202"/>
        <v>4.9319899999999999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0</v>
      </c>
      <c r="V217">
        <f t="shared" si="206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6.1123998749999992E-4</v>
      </c>
      <c r="H218">
        <f t="shared" si="199"/>
        <v>4.3792179999999998</v>
      </c>
      <c r="I218">
        <f t="shared" si="200"/>
        <v>0</v>
      </c>
      <c r="J218">
        <f t="shared" si="201"/>
        <v>6.0199728749999988E-4</v>
      </c>
      <c r="K218">
        <f t="shared" si="202"/>
        <v>6.4968969999999997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6.2072690000000003E-4</v>
      </c>
      <c r="U218">
        <f t="shared" si="205"/>
        <v>0</v>
      </c>
      <c r="V218">
        <f t="shared" si="206"/>
        <v>6.0343129999999997E-4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6.1999999999999989E-3</v>
      </c>
      <c r="L222">
        <f>3*0.2*(1-0.2)*(1-0.2)*X46+3*0.2*0.2*(1-0.2)*AB46+0.2*0.2*0.2*AF46+(1-3*0.2*(1-0.2)*(1-0.2)-3*0.2*0.2*(1-0.2)-0.2*0.2*0.2)*T46</f>
        <v>7.7646399999999996E-5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6.1999999999999998E-3</v>
      </c>
      <c r="X222">
        <f>3*0.3*(1-0.3)*(1-0.3)*X46+3*0.3*0.3*(1-0.3)*AB46+0.3*0.3*0.3*AF46+(1-3*0.3*(1-0.3)*(1-0.3)-3*0.3*0.3*(1-0.3)-0.3*0.3*0.3)*T46</f>
        <v>8.0036600000000005E-5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0</v>
      </c>
      <c r="J223">
        <f t="shared" si="210"/>
        <v>1.5E-3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0</v>
      </c>
      <c r="V223">
        <f t="shared" si="214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6.3676320000000011E-4</v>
      </c>
      <c r="I224">
        <f t="shared" si="209"/>
        <v>0</v>
      </c>
      <c r="J224">
        <f t="shared" si="210"/>
        <v>6.067224E-4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6.492523E-4</v>
      </c>
      <c r="U224">
        <f t="shared" si="213"/>
        <v>0</v>
      </c>
      <c r="V224">
        <f t="shared" si="214"/>
        <v>6.1059910000000012E-4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2.0019429999999998</v>
      </c>
      <c r="I229">
        <f t="shared" ref="I229:I231" si="218">0.05*G59+(1-0.05)*C59</f>
        <v>0</v>
      </c>
      <c r="J229">
        <f t="shared" ref="J229:J231" si="219">0.05*H59+(1-0.05)*D59</f>
        <v>6.1999999999999998E-3</v>
      </c>
      <c r="K229">
        <f t="shared" ref="K229:K231" si="220">I59+E59</f>
        <v>1.9638840000000002</v>
      </c>
      <c r="L229">
        <f>0.05*G66+(1-0.05)*B66</f>
        <v>9.3023499999999996E-4</v>
      </c>
      <c r="M229">
        <f>I66+E66</f>
        <v>5.1877740000000001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0</v>
      </c>
      <c r="V229">
        <f t="shared" ref="V229:V231" si="224">0.1*H59+(1-0.1)*D59</f>
        <v>6.1999999999999998E-3</v>
      </c>
      <c r="X229">
        <f>0.1*G66+(1-0.1)*B66</f>
        <v>9.333700000000001E-4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1.9933129999999999</v>
      </c>
      <c r="I230">
        <f t="shared" si="218"/>
        <v>0</v>
      </c>
      <c r="J230">
        <f t="shared" si="219"/>
        <v>3.2949999999999998E-3</v>
      </c>
      <c r="K230">
        <f t="shared" si="220"/>
        <v>2.477112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0</v>
      </c>
      <c r="V230">
        <f t="shared" si="224"/>
        <v>3.29E-3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2.2049999999999999E-3</v>
      </c>
      <c r="H231">
        <f t="shared" si="217"/>
        <v>2.109629</v>
      </c>
      <c r="I231">
        <f t="shared" si="218"/>
        <v>0</v>
      </c>
      <c r="J231">
        <f t="shared" si="219"/>
        <v>2.1999999999999997E-3</v>
      </c>
      <c r="K231">
        <f t="shared" si="220"/>
        <v>3.2152400000000001</v>
      </c>
      <c r="P231" s="66"/>
      <c r="Q231" t="s">
        <v>39</v>
      </c>
      <c r="R231">
        <f t="shared" si="221"/>
        <v>0</v>
      </c>
      <c r="S231">
        <f t="shared" si="222"/>
        <v>2.2100000000000002E-3</v>
      </c>
      <c r="U231">
        <f t="shared" si="223"/>
        <v>0</v>
      </c>
      <c r="V231">
        <f t="shared" si="2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0</v>
      </c>
      <c r="J235">
        <f t="shared" ref="J235:J237" si="228">0.2*H59+(1-0.2)*D59</f>
        <v>6.1999999999999998E-3</v>
      </c>
      <c r="L235">
        <f>0.2*G66+(1-0.2)*B66</f>
        <v>9.3964000000000016E-4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0</v>
      </c>
      <c r="V235">
        <f t="shared" ref="V235:V237" si="232">0.3*H59+(1-0.3)*D59</f>
        <v>6.1999999999999989E-3</v>
      </c>
      <c r="X235">
        <f>0.3*G66+(1-0.3)*B66</f>
        <v>9.4591000000000011E-4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0</v>
      </c>
      <c r="J236">
        <f t="shared" si="228"/>
        <v>3.2799999999999999E-3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0</v>
      </c>
      <c r="V236">
        <f t="shared" si="232"/>
        <v>3.2699999999999999E-3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2.2200000000000002E-3</v>
      </c>
      <c r="I237">
        <f t="shared" si="227"/>
        <v>0</v>
      </c>
      <c r="J237">
        <f t="shared" si="228"/>
        <v>2.2000000000000006E-3</v>
      </c>
      <c r="P237" s="66"/>
      <c r="Q237" t="s">
        <v>39</v>
      </c>
      <c r="R237">
        <f t="shared" si="229"/>
        <v>0</v>
      </c>
      <c r="S237">
        <f t="shared" si="230"/>
        <v>2.2299999999999998E-3</v>
      </c>
      <c r="U237">
        <f t="shared" si="231"/>
        <v>0</v>
      </c>
      <c r="V237">
        <f t="shared" si="232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2.8731800000000001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6.2000000000000006E-3</v>
      </c>
      <c r="K242">
        <f t="shared" ref="K242:K244" si="238">M59+I59+E59</f>
        <v>2.9882299999999997</v>
      </c>
      <c r="L242">
        <f>(0.05*(1-0.05)+0.05*(1-0.05))*G66+0.05*0.05*J66+(1-0.05*(1-0.05)-0.05*(1-0.05)-0.05*0.05)*B66</f>
        <v>9.3348875000000015E-4</v>
      </c>
      <c r="M242">
        <f>M66+I66+E66</f>
        <v>8.0474320000000006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6.2000000000000006E-3</v>
      </c>
      <c r="X242">
        <f>(0.1*0.9+0.1*0.9)*G66+0.1*0.1*J66+(1-0.1*0.9-0.1*0.9-0.1*0.1)*B66</f>
        <v>9.4011500000000005E-4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3.0306600000000001</v>
      </c>
      <c r="I243">
        <f t="shared" si="236"/>
        <v>0</v>
      </c>
      <c r="J243">
        <f t="shared" si="237"/>
        <v>3.2900000000000004E-3</v>
      </c>
      <c r="K243">
        <f t="shared" si="238"/>
        <v>3.6940999999999997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0</v>
      </c>
      <c r="V243">
        <f t="shared" si="242"/>
        <v>3.2799999999999999E-3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2.2100000000000002E-3</v>
      </c>
      <c r="H244">
        <f t="shared" si="235"/>
        <v>3.177298</v>
      </c>
      <c r="I244">
        <f t="shared" si="236"/>
        <v>0</v>
      </c>
      <c r="J244">
        <f t="shared" si="237"/>
        <v>2.2000000000000001E-3</v>
      </c>
      <c r="K244">
        <f t="shared" si="238"/>
        <v>4.7891590000000006</v>
      </c>
      <c r="O244" s="70"/>
      <c r="P244" s="66"/>
      <c r="Q244" t="s">
        <v>39</v>
      </c>
      <c r="R244">
        <f t="shared" si="239"/>
        <v>0</v>
      </c>
      <c r="S244">
        <f t="shared" si="240"/>
        <v>2.2200000000000002E-3</v>
      </c>
      <c r="U244">
        <f t="shared" si="241"/>
        <v>0</v>
      </c>
      <c r="V244">
        <f t="shared" si="242"/>
        <v>2.2000000000000001E-3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6.1999999999999998E-3</v>
      </c>
      <c r="L248">
        <f>(0.2*0.8+0.2*0.8)*G66+0.2*0.2*J66+(1-0.2*0.8-0.2*0.8-0.2*0.2)*B66</f>
        <v>9.5407999999999995E-4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6.2000000000000006E-3</v>
      </c>
      <c r="X248">
        <f>(0.3*0.7+0.3*0.7)*G66+0.3*0.3*J66+(1-0.3*0.7-0.3*0.7-0.3*0.3)*B66</f>
        <v>9.6899500000000006E-4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0</v>
      </c>
      <c r="J249">
        <f t="shared" si="246"/>
        <v>3.2599999999999999E-3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0</v>
      </c>
      <c r="V249">
        <f t="shared" si="250"/>
        <v>3.2400000000000003E-3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2.2400000000000002E-3</v>
      </c>
      <c r="I250">
        <f t="shared" si="245"/>
        <v>0</v>
      </c>
      <c r="J250">
        <f t="shared" si="246"/>
        <v>2.2000000000000001E-3</v>
      </c>
      <c r="O250" s="70"/>
      <c r="P250" s="66"/>
      <c r="Q250" t="s">
        <v>39</v>
      </c>
      <c r="R250">
        <f t="shared" si="247"/>
        <v>0</v>
      </c>
      <c r="S250">
        <f t="shared" si="248"/>
        <v>2.2599999999999999E-3</v>
      </c>
      <c r="U250">
        <f t="shared" si="249"/>
        <v>0</v>
      </c>
      <c r="V250">
        <f t="shared" si="250"/>
        <v>2.2000000000000001E-3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3.9460850000000001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6.1999999999999989E-3</v>
      </c>
      <c r="K255">
        <f t="shared" ref="K255:K257" si="256">Q59+M59+I59+E59</f>
        <v>4.0611350000000002</v>
      </c>
      <c r="L255">
        <f>3*0.05*(1-0.05)*(1-0.05)*G66+3*0.05*0.05*(1-0.05)*J66+0.05*0.05*0.05*N66+(1-3*0.05*(1-0.05)*(1-0.05)-3*0.05*0.05*(1-0.05)-0.05*0.05*0.05)*B66</f>
        <v>9.3684153749999991E-4</v>
      </c>
      <c r="M255">
        <f>Q66+M66+I66+E66</f>
        <v>10.774676000000001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6.1999999999999998E-3</v>
      </c>
      <c r="X255">
        <f>3*0.1*(1-0.1)*(1-0.1)*G66+3*0.1*0.1*(1-0.1)*J66+0.1*0.1*0.1*N66+(1-3*0.1*(1-0.1)*(1-0.1)-3*0.1*0.1*(1-0.1)-0.1*0.1*0.1)*B66</f>
        <v>9.471773000000001E-4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4.141921</v>
      </c>
      <c r="I256">
        <f t="shared" si="254"/>
        <v>0</v>
      </c>
      <c r="J256">
        <f t="shared" si="255"/>
        <v>3.2850374999999995E-3</v>
      </c>
      <c r="K256">
        <f t="shared" si="256"/>
        <v>4.8053609999999995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0</v>
      </c>
      <c r="V256">
        <f t="shared" si="260"/>
        <v>3.2703000000000003E-3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2.2149874999999996E-3</v>
      </c>
      <c r="H257">
        <f t="shared" si="253"/>
        <v>4.2953209999999995</v>
      </c>
      <c r="I257">
        <f t="shared" si="254"/>
        <v>0</v>
      </c>
      <c r="J257">
        <f t="shared" si="255"/>
        <v>2.1999999999999997E-3</v>
      </c>
      <c r="K257">
        <f t="shared" si="256"/>
        <v>5.9071820000000006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2.2298999999999999E-3</v>
      </c>
      <c r="U257">
        <f t="shared" si="259"/>
        <v>0</v>
      </c>
      <c r="V257">
        <f t="shared" si="260"/>
        <v>2.2000000000000001E-3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6.1999999999999989E-3</v>
      </c>
      <c r="L261">
        <f>3*0.2*(1-0.2)*(1-0.2)*G66+3*0.2*0.2*(1-0.2)*J66+0.2*0.2*0.2*N66+(1-3*0.2*(1-0.2)*(1-0.2)-3*0.2*0.2*(1-0.2)-0.2*0.2*0.2)*B66</f>
        <v>9.6915840000000005E-4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6.1999999999999998E-3</v>
      </c>
      <c r="X261">
        <f>3*0.3*(1-0.3)*(1-0.3)*G66+3*0.3*0.3*(1-0.3)*J66+0.3*0.3*0.3*N66+(1-3*0.3*(1-0.3)*(1-0.3)-3*0.3*0.3*(1-0.3)-0.3*0.3*0.3)*B66</f>
        <v>9.920971000000002E-4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0</v>
      </c>
      <c r="J262">
        <f t="shared" si="264"/>
        <v>3.2423999999999994E-3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0</v>
      </c>
      <c r="V262">
        <f t="shared" si="268"/>
        <v>3.2181000000000006E-3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2.2591999999999998E-3</v>
      </c>
      <c r="I263">
        <f t="shared" si="263"/>
        <v>0</v>
      </c>
      <c r="J263">
        <f t="shared" si="264"/>
        <v>2.1999999999999997E-3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2.2872999999999999E-3</v>
      </c>
      <c r="U263">
        <f t="shared" si="267"/>
        <v>0</v>
      </c>
      <c r="V263">
        <f t="shared" si="268"/>
        <v>2.2000000000000006E-3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F362-2CDB-4705-98F7-50C9D5711F68}">
  <dimension ref="A1:AI263"/>
  <sheetViews>
    <sheetView topLeftCell="A62" zoomScale="55" zoomScaleNormal="55" workbookViewId="0">
      <selection activeCell="G75" sqref="G75"/>
    </sheetView>
  </sheetViews>
  <sheetFormatPr defaultColWidth="9" defaultRowHeight="14.4" x14ac:dyDescent="0.25"/>
  <cols>
    <col min="2" max="2" width="13.6640625" customWidth="1"/>
    <col min="4" max="4" width="14.88671875" customWidth="1"/>
    <col min="5" max="5" width="10.109375" customWidth="1"/>
    <col min="6" max="6" width="14.33203125" customWidth="1"/>
    <col min="7" max="7" width="12.5546875" customWidth="1"/>
    <col min="8" max="8" width="13.21875" customWidth="1"/>
    <col min="9" max="9" width="12.44140625" customWidth="1"/>
    <col min="10" max="10" width="12.88671875" customWidth="1"/>
    <col min="11" max="11" width="12.33203125" customWidth="1"/>
    <col min="12" max="12" width="11.5546875" customWidth="1"/>
    <col min="14" max="14" width="12.33203125" customWidth="1"/>
    <col min="15" max="15" width="13.21875" customWidth="1"/>
    <col min="19" max="19" width="12.21875" customWidth="1"/>
    <col min="20" max="20" width="13.44140625" customWidth="1"/>
    <col min="23" max="23" width="13.33203125" customWidth="1"/>
    <col min="24" max="24" width="14.33203125" customWidth="1"/>
    <col min="27" max="27" width="13.44140625" customWidth="1"/>
    <col min="28" max="28" width="12.109375" customWidth="1"/>
    <col min="29" max="29" width="16.77734375" customWidth="1"/>
    <col min="32" max="32" width="12.6640625" customWidth="1"/>
    <col min="33" max="33" width="12" customWidth="1"/>
    <col min="37" max="37" width="12.88671875" customWidth="1"/>
    <col min="41" max="41" width="15.5546875" customWidth="1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70</v>
      </c>
      <c r="C9" s="74"/>
      <c r="D9" s="74"/>
      <c r="E9" s="74"/>
      <c r="F9" s="77" t="s">
        <v>71</v>
      </c>
      <c r="G9" s="77"/>
      <c r="H9" s="77"/>
      <c r="I9" s="77"/>
      <c r="J9" s="77" t="s">
        <v>72</v>
      </c>
      <c r="K9" s="77"/>
      <c r="L9" s="77"/>
      <c r="M9" s="77"/>
      <c r="N9" s="77" t="s">
        <v>73</v>
      </c>
      <c r="O9" s="77"/>
      <c r="P9" s="77"/>
      <c r="Q9" s="77"/>
      <c r="S9" s="67" t="s">
        <v>12</v>
      </c>
      <c r="T9" s="74" t="s">
        <v>70</v>
      </c>
      <c r="U9" s="74"/>
      <c r="V9" s="74"/>
      <c r="W9" s="74"/>
      <c r="X9" s="77" t="s">
        <v>71</v>
      </c>
      <c r="Y9" s="77"/>
      <c r="Z9" s="77"/>
      <c r="AA9" s="77"/>
      <c r="AB9" s="77" t="s">
        <v>72</v>
      </c>
      <c r="AC9" s="77"/>
      <c r="AD9" s="77"/>
      <c r="AE9" s="77"/>
      <c r="AF9" s="77" t="s">
        <v>73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1.135189</v>
      </c>
      <c r="F11" s="27" t="s">
        <v>20</v>
      </c>
      <c r="G11" s="27">
        <v>0</v>
      </c>
      <c r="H11" s="27">
        <v>6.1999999999999998E-3</v>
      </c>
      <c r="I11" s="27">
        <v>1.072398</v>
      </c>
      <c r="J11" s="27" t="s">
        <v>20</v>
      </c>
      <c r="K11" s="27">
        <v>0</v>
      </c>
      <c r="L11" s="27">
        <v>6.1999999999999998E-3</v>
      </c>
      <c r="M11" s="27">
        <v>1.0962179999999999</v>
      </c>
      <c r="N11" s="27" t="s">
        <v>20</v>
      </c>
      <c r="O11" s="27">
        <v>0</v>
      </c>
      <c r="P11" s="27">
        <v>6.1999999999999998E-3</v>
      </c>
      <c r="Q11" s="27">
        <v>1.0936539999999999</v>
      </c>
      <c r="S11" s="67"/>
      <c r="T11" t="s">
        <v>20</v>
      </c>
      <c r="U11">
        <v>0</v>
      </c>
      <c r="V11">
        <v>6.1999999999999998E-3</v>
      </c>
      <c r="W11">
        <v>1.008591</v>
      </c>
      <c r="X11" s="27" t="s">
        <v>20</v>
      </c>
      <c r="Y11" s="27">
        <v>0</v>
      </c>
      <c r="Z11" s="27">
        <v>6.1999999999999998E-3</v>
      </c>
      <c r="AA11" s="27">
        <v>1.498254</v>
      </c>
      <c r="AB11" s="27" t="s">
        <v>20</v>
      </c>
      <c r="AC11" s="27">
        <v>0</v>
      </c>
      <c r="AD11" s="27">
        <v>6.1999999999999998E-3</v>
      </c>
      <c r="AE11" s="27">
        <v>1.109936</v>
      </c>
      <c r="AF11" s="27" t="s">
        <v>20</v>
      </c>
      <c r="AG11" s="27">
        <v>0</v>
      </c>
      <c r="AH11" s="27">
        <v>6.1999999999999998E-3</v>
      </c>
      <c r="AI11" s="27">
        <v>1.1461159999999999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1.033315</v>
      </c>
      <c r="F12" s="27" t="s">
        <v>21</v>
      </c>
      <c r="G12" s="27">
        <v>0</v>
      </c>
      <c r="H12" s="27">
        <v>8.038E-5</v>
      </c>
      <c r="I12" s="27">
        <v>1.0871470000000001</v>
      </c>
      <c r="J12" s="27" t="s">
        <v>21</v>
      </c>
      <c r="K12" s="27">
        <v>0</v>
      </c>
      <c r="L12" s="27">
        <v>8.038E-5</v>
      </c>
      <c r="M12" s="27">
        <v>1.113359</v>
      </c>
      <c r="N12" s="27" t="s">
        <v>21</v>
      </c>
      <c r="O12" s="27">
        <v>0</v>
      </c>
      <c r="P12" s="27">
        <v>8.038E-5</v>
      </c>
      <c r="Q12" s="27">
        <v>1.1138950000000001</v>
      </c>
      <c r="S12" s="67"/>
      <c r="T12" t="s">
        <v>21</v>
      </c>
      <c r="U12">
        <v>0</v>
      </c>
      <c r="V12">
        <v>2.6219999999999998E-4</v>
      </c>
      <c r="W12">
        <v>1.136293</v>
      </c>
      <c r="X12" s="27" t="s">
        <v>21</v>
      </c>
      <c r="Y12" s="27">
        <v>0</v>
      </c>
      <c r="Z12" s="27">
        <v>2.6219999999999998E-4</v>
      </c>
      <c r="AA12" s="27">
        <v>1.1180479999999999</v>
      </c>
      <c r="AB12" s="27" t="s">
        <v>21</v>
      </c>
      <c r="AC12" s="27">
        <v>0</v>
      </c>
      <c r="AD12" s="27">
        <v>2.6219999999999998E-4</v>
      </c>
      <c r="AE12" s="27">
        <v>1.1253979999999999</v>
      </c>
      <c r="AF12" s="27" t="s">
        <v>21</v>
      </c>
      <c r="AG12" s="27">
        <v>0</v>
      </c>
      <c r="AH12" s="27">
        <v>2.6219999999999998E-4</v>
      </c>
      <c r="AI12" s="27">
        <v>1.1067979999999999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1.097003</v>
      </c>
      <c r="F13" s="27" t="s">
        <v>22</v>
      </c>
      <c r="G13" s="27">
        <v>0</v>
      </c>
      <c r="H13" s="27">
        <v>2.7140000000000002E-6</v>
      </c>
      <c r="I13" s="27">
        <v>1.1736979999999999</v>
      </c>
      <c r="J13" s="27" t="s">
        <v>22</v>
      </c>
      <c r="K13" s="27">
        <v>0</v>
      </c>
      <c r="L13" s="27">
        <v>1.832E-6</v>
      </c>
      <c r="M13" s="27">
        <v>1.145205</v>
      </c>
      <c r="N13" s="27" t="s">
        <v>22</v>
      </c>
      <c r="O13" s="27">
        <v>0</v>
      </c>
      <c r="P13" s="27">
        <v>1.832E-6</v>
      </c>
      <c r="Q13" s="27">
        <v>1.152536</v>
      </c>
      <c r="S13" s="67"/>
      <c r="T13" t="s">
        <v>22</v>
      </c>
      <c r="U13">
        <v>0</v>
      </c>
      <c r="V13">
        <v>2.7699999999999999E-5</v>
      </c>
      <c r="W13">
        <v>1.5967070000000001</v>
      </c>
      <c r="X13" s="27" t="s">
        <v>22</v>
      </c>
      <c r="Y13" s="27">
        <v>0</v>
      </c>
      <c r="Z13" s="27">
        <v>2.7699999999999999E-5</v>
      </c>
      <c r="AA13" s="27">
        <v>1.1536420000000001</v>
      </c>
      <c r="AB13" s="27" t="s">
        <v>22</v>
      </c>
      <c r="AC13" s="27">
        <v>0</v>
      </c>
      <c r="AD13" s="27">
        <v>2.7699999999999999E-5</v>
      </c>
      <c r="AE13" s="27">
        <v>1.1635230000000001</v>
      </c>
      <c r="AF13" s="27" t="s">
        <v>22</v>
      </c>
      <c r="AG13" s="27">
        <v>0</v>
      </c>
      <c r="AH13" s="27">
        <v>2.7699999999999999E-5</v>
      </c>
      <c r="AI13" s="27">
        <v>1.1399440000000001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x14ac:dyDescent="0.25">
      <c r="A16" s="68" t="s">
        <v>23</v>
      </c>
      <c r="B16" s="74" t="s">
        <v>70</v>
      </c>
      <c r="C16" s="74"/>
      <c r="D16" s="74"/>
      <c r="E16" s="74"/>
      <c r="F16" s="77" t="s">
        <v>71</v>
      </c>
      <c r="G16" s="77"/>
      <c r="H16" s="77"/>
      <c r="I16" s="77"/>
      <c r="J16" s="77" t="s">
        <v>72</v>
      </c>
      <c r="K16" s="77"/>
      <c r="L16" s="77"/>
      <c r="M16" s="77"/>
      <c r="N16" s="77" t="s">
        <v>73</v>
      </c>
      <c r="O16" s="77"/>
      <c r="P16" s="77"/>
      <c r="Q16" s="77"/>
      <c r="S16" s="68" t="s">
        <v>23</v>
      </c>
      <c r="T16" s="74" t="s">
        <v>70</v>
      </c>
      <c r="U16" s="74"/>
      <c r="V16" s="74"/>
      <c r="W16" s="74"/>
      <c r="X16" s="77" t="s">
        <v>71</v>
      </c>
      <c r="Y16" s="77"/>
      <c r="Z16" s="77"/>
      <c r="AA16" s="77"/>
      <c r="AB16" s="77" t="s">
        <v>72</v>
      </c>
      <c r="AC16" s="77"/>
      <c r="AD16" s="77"/>
      <c r="AE16" s="77"/>
      <c r="AF16" s="77" t="s">
        <v>73</v>
      </c>
      <c r="AG16" s="77"/>
      <c r="AH16" s="77"/>
      <c r="AI16" s="77"/>
    </row>
    <row r="17" spans="1:35" x14ac:dyDescent="0.25">
      <c r="A17" s="68"/>
      <c r="C17" t="s">
        <v>17</v>
      </c>
      <c r="D17" t="s">
        <v>18</v>
      </c>
      <c r="E1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8"/>
      <c r="U17" t="s">
        <v>17</v>
      </c>
      <c r="V17" t="s">
        <v>18</v>
      </c>
      <c r="W17" t="s">
        <v>19</v>
      </c>
      <c r="X17" s="27"/>
      <c r="Y17" s="27" t="s">
        <v>17</v>
      </c>
      <c r="Z17" s="27" t="s">
        <v>18</v>
      </c>
      <c r="AA17" s="27" t="s">
        <v>19</v>
      </c>
      <c r="AB17" s="27"/>
      <c r="AC17" s="27" t="s">
        <v>17</v>
      </c>
      <c r="AD17" s="27" t="s">
        <v>18</v>
      </c>
      <c r="AE17" s="27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t="s">
        <v>20</v>
      </c>
      <c r="C18">
        <v>0</v>
      </c>
      <c r="D18">
        <v>6.1999999999999998E-3</v>
      </c>
      <c r="E18">
        <v>1.0137879999999999</v>
      </c>
      <c r="F18" s="27" t="s">
        <v>20</v>
      </c>
      <c r="G18" s="27">
        <v>0</v>
      </c>
      <c r="H18" s="27">
        <v>6.1999999999999998E-3</v>
      </c>
      <c r="I18" s="27">
        <v>1.1196660000000001</v>
      </c>
      <c r="J18" s="27" t="s">
        <v>20</v>
      </c>
      <c r="K18" s="27">
        <v>0</v>
      </c>
      <c r="L18" s="27">
        <v>6.1999999999999998E-3</v>
      </c>
      <c r="M18" s="27">
        <v>1.127515</v>
      </c>
      <c r="N18" s="27" t="s">
        <v>20</v>
      </c>
      <c r="O18" s="27">
        <v>0</v>
      </c>
      <c r="P18" s="27">
        <v>6.1999999999999998E-3</v>
      </c>
      <c r="Q18" s="27">
        <v>1.132757</v>
      </c>
      <c r="S18" s="68"/>
      <c r="T18" t="s">
        <v>20</v>
      </c>
      <c r="U18">
        <v>0</v>
      </c>
      <c r="V18">
        <v>6.1999999999999998E-3</v>
      </c>
      <c r="W18">
        <v>1.0009319999999999</v>
      </c>
      <c r="X18" s="27" t="s">
        <v>20</v>
      </c>
      <c r="Y18" s="27">
        <v>0</v>
      </c>
      <c r="Z18" s="27">
        <v>6.1999999999999998E-3</v>
      </c>
      <c r="AA18" s="27">
        <v>1.113623</v>
      </c>
      <c r="AB18" s="27" t="s">
        <v>20</v>
      </c>
      <c r="AC18" s="27">
        <v>0</v>
      </c>
      <c r="AD18" s="27">
        <v>6.1999999999999998E-3</v>
      </c>
      <c r="AE18" s="27">
        <v>1.091164</v>
      </c>
      <c r="AF18" s="27" t="s">
        <v>20</v>
      </c>
      <c r="AG18" s="27">
        <v>0</v>
      </c>
      <c r="AH18" s="27">
        <v>6.1999999999999998E-3</v>
      </c>
      <c r="AI18" s="27">
        <v>1.0865940000000001</v>
      </c>
    </row>
    <row r="19" spans="1:35" x14ac:dyDescent="0.25">
      <c r="A19" s="68"/>
      <c r="B19" t="s">
        <v>21</v>
      </c>
      <c r="C19">
        <v>0</v>
      </c>
      <c r="D19">
        <v>8.038E-5</v>
      </c>
      <c r="E19">
        <v>1.950701</v>
      </c>
      <c r="F19" s="27" t="s">
        <v>21</v>
      </c>
      <c r="G19" s="27">
        <v>0</v>
      </c>
      <c r="H19" s="27">
        <v>8.038E-5</v>
      </c>
      <c r="I19" s="27">
        <v>2.1918350000000002</v>
      </c>
      <c r="J19" s="27" t="s">
        <v>21</v>
      </c>
      <c r="K19" s="27">
        <v>0</v>
      </c>
      <c r="L19" s="27">
        <v>8.038E-5</v>
      </c>
      <c r="M19" s="27">
        <v>2.2001499999999998</v>
      </c>
      <c r="N19" s="27" t="s">
        <v>21</v>
      </c>
      <c r="O19" s="27">
        <v>0</v>
      </c>
      <c r="P19" s="27">
        <v>8.038E-5</v>
      </c>
      <c r="Q19" s="27">
        <v>2.1794020000000001</v>
      </c>
      <c r="S19" s="68"/>
      <c r="T19" t="s">
        <v>21</v>
      </c>
      <c r="U19">
        <v>0</v>
      </c>
      <c r="V19">
        <v>2.6219999999999998E-4</v>
      </c>
      <c r="W19">
        <v>2.011568</v>
      </c>
      <c r="X19" s="27" t="s">
        <v>21</v>
      </c>
      <c r="Y19" s="27">
        <v>0</v>
      </c>
      <c r="Z19" s="27">
        <v>2.6219999999999998E-4</v>
      </c>
      <c r="AA19" s="27">
        <v>2.165807</v>
      </c>
      <c r="AB19" s="27" t="s">
        <v>21</v>
      </c>
      <c r="AC19" s="27">
        <v>0</v>
      </c>
      <c r="AD19" s="27">
        <v>2.6219999999999998E-4</v>
      </c>
      <c r="AE19" s="27">
        <v>2.1184020000000001</v>
      </c>
      <c r="AF19" s="27" t="s">
        <v>21</v>
      </c>
      <c r="AG19" s="27">
        <v>0</v>
      </c>
      <c r="AH19" s="27">
        <v>2.6219999999999998E-4</v>
      </c>
      <c r="AI19" s="27">
        <v>2.0766179999999999</v>
      </c>
    </row>
    <row r="20" spans="1:35" x14ac:dyDescent="0.25">
      <c r="A20" s="68"/>
      <c r="B20" t="s">
        <v>22</v>
      </c>
      <c r="C20">
        <v>0</v>
      </c>
      <c r="D20">
        <v>1.832E-6</v>
      </c>
      <c r="E20">
        <v>3.151205</v>
      </c>
      <c r="F20" s="27" t="s">
        <v>22</v>
      </c>
      <c r="G20" s="27">
        <v>0</v>
      </c>
      <c r="H20" s="27">
        <v>1.832E-6</v>
      </c>
      <c r="I20" s="27">
        <v>3.9813900000000002</v>
      </c>
      <c r="J20" s="27" t="s">
        <v>22</v>
      </c>
      <c r="K20" s="27">
        <v>0</v>
      </c>
      <c r="L20" s="27">
        <v>1.832E-6</v>
      </c>
      <c r="M20" s="27">
        <v>3.9793229999999999</v>
      </c>
      <c r="N20" s="27" t="s">
        <v>22</v>
      </c>
      <c r="O20" s="27">
        <v>0</v>
      </c>
      <c r="P20" s="27">
        <v>1.832E-6</v>
      </c>
      <c r="Q20" s="27">
        <v>4.2570889999999997</v>
      </c>
      <c r="S20" s="68"/>
      <c r="T20" t="s">
        <v>22</v>
      </c>
      <c r="U20">
        <v>0</v>
      </c>
      <c r="V20">
        <v>2.7699999999999999E-5</v>
      </c>
      <c r="W20">
        <v>3.1781769999999998</v>
      </c>
      <c r="X20" s="27" t="s">
        <v>22</v>
      </c>
      <c r="Y20" s="27">
        <v>0</v>
      </c>
      <c r="Z20" s="27">
        <v>2.7699999999999999E-5</v>
      </c>
      <c r="AA20" s="27">
        <v>3.8677579999999998</v>
      </c>
      <c r="AB20" s="27" t="s">
        <v>22</v>
      </c>
      <c r="AC20" s="27">
        <v>0</v>
      </c>
      <c r="AD20" s="27">
        <v>2.7699999999999999E-5</v>
      </c>
      <c r="AE20" s="27">
        <v>3.7700170000000002</v>
      </c>
      <c r="AF20" s="27" t="s">
        <v>22</v>
      </c>
      <c r="AG20" s="27">
        <v>0</v>
      </c>
      <c r="AH20" s="27">
        <v>2.7699999999999999E-5</v>
      </c>
      <c r="AI20" s="27">
        <v>3.764059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70</v>
      </c>
      <c r="C23" s="74"/>
      <c r="D23" s="74"/>
      <c r="E23" s="74"/>
      <c r="F23" s="77" t="s">
        <v>71</v>
      </c>
      <c r="G23" s="77"/>
      <c r="H23" s="77"/>
      <c r="I23" s="77"/>
      <c r="J23" s="77" t="s">
        <v>72</v>
      </c>
      <c r="K23" s="77"/>
      <c r="L23" s="77"/>
      <c r="M23" s="77"/>
      <c r="N23" s="77" t="s">
        <v>73</v>
      </c>
      <c r="O23" s="77"/>
      <c r="P23" s="77"/>
      <c r="Q23" s="77"/>
      <c r="S23" s="69" t="s">
        <v>24</v>
      </c>
      <c r="T23" s="74" t="s">
        <v>70</v>
      </c>
      <c r="U23" s="74"/>
      <c r="V23" s="74"/>
      <c r="W23" s="74"/>
      <c r="X23" s="77" t="s">
        <v>71</v>
      </c>
      <c r="Y23" s="77"/>
      <c r="Z23" s="77"/>
      <c r="AA23" s="77"/>
      <c r="AB23" s="77" t="s">
        <v>72</v>
      </c>
      <c r="AC23" s="77"/>
      <c r="AD23" s="77"/>
      <c r="AE23" s="77"/>
      <c r="AF23" s="77" t="s">
        <v>73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ht="15" customHeight="1" x14ac:dyDescent="0.25">
      <c r="A25" s="69"/>
      <c r="B25" s="5">
        <v>0</v>
      </c>
      <c r="C25" s="5"/>
      <c r="D25" s="5"/>
      <c r="E25">
        <v>3.3799540000000001</v>
      </c>
      <c r="F25" s="28">
        <v>0</v>
      </c>
      <c r="G25" s="28"/>
      <c r="H25" s="28"/>
      <c r="I25" s="27">
        <v>3.082554</v>
      </c>
      <c r="J25" s="64">
        <v>0</v>
      </c>
      <c r="K25" s="64"/>
      <c r="L25" s="64"/>
      <c r="M25" s="27">
        <v>3.0847220000000002</v>
      </c>
      <c r="N25" s="28">
        <v>0</v>
      </c>
      <c r="O25" s="28"/>
      <c r="P25" s="28"/>
      <c r="Q25" s="27">
        <v>3.353977</v>
      </c>
      <c r="S25" s="69"/>
      <c r="T25" s="5">
        <v>0</v>
      </c>
      <c r="U25" s="5"/>
      <c r="V25" s="5"/>
      <c r="W25">
        <v>2.850406</v>
      </c>
      <c r="X25" s="29">
        <v>9.9999999999999995E-8</v>
      </c>
      <c r="Y25" s="28"/>
      <c r="Z25" s="28"/>
      <c r="AA25" s="27">
        <v>3.0881280000000002</v>
      </c>
      <c r="AB25" s="28">
        <v>0</v>
      </c>
      <c r="AC25" s="28"/>
      <c r="AD25" s="28"/>
      <c r="AE25" s="27">
        <v>3.0361479999999998</v>
      </c>
      <c r="AF25" s="28">
        <v>0</v>
      </c>
      <c r="AG25" s="28"/>
      <c r="AH25" s="28"/>
      <c r="AI25" s="27">
        <v>3.0816590000000001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70</v>
      </c>
      <c r="C30" s="74"/>
      <c r="D30" s="74"/>
      <c r="E30" s="74"/>
      <c r="F30" s="77" t="s">
        <v>71</v>
      </c>
      <c r="G30" s="77"/>
      <c r="H30" s="77"/>
      <c r="I30" s="77"/>
      <c r="J30" s="77" t="s">
        <v>72</v>
      </c>
      <c r="K30" s="77"/>
      <c r="L30" s="77"/>
      <c r="M30" s="77"/>
      <c r="N30" s="77" t="s">
        <v>73</v>
      </c>
      <c r="O30" s="77"/>
      <c r="P30" s="77"/>
      <c r="Q30" s="77"/>
      <c r="S30" s="67" t="s">
        <v>12</v>
      </c>
      <c r="T30" s="74" t="s">
        <v>70</v>
      </c>
      <c r="U30" s="74"/>
      <c r="V30" s="74"/>
      <c r="W30" s="74"/>
      <c r="X30" s="77" t="s">
        <v>71</v>
      </c>
      <c r="Y30" s="77"/>
      <c r="Z30" s="77"/>
      <c r="AA30" s="77"/>
      <c r="AB30" s="77" t="s">
        <v>72</v>
      </c>
      <c r="AC30" s="77"/>
      <c r="AD30" s="77"/>
      <c r="AE30" s="77"/>
      <c r="AF30" s="77" t="s">
        <v>73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1.0865819999999999</v>
      </c>
      <c r="F32" s="27" t="s">
        <v>20</v>
      </c>
      <c r="G32" s="27">
        <v>0</v>
      </c>
      <c r="H32" s="27">
        <v>6.1999999999999998E-3</v>
      </c>
      <c r="I32" s="27">
        <v>1.1162099999999999</v>
      </c>
      <c r="J32" s="27" t="s">
        <v>20</v>
      </c>
      <c r="K32" s="27">
        <v>0</v>
      </c>
      <c r="L32" s="27">
        <v>6.1999999999999998E-3</v>
      </c>
      <c r="M32" s="27">
        <v>1.1030709999999999</v>
      </c>
      <c r="N32" s="27" t="s">
        <v>20</v>
      </c>
      <c r="O32" s="27">
        <v>0</v>
      </c>
      <c r="P32" s="27">
        <v>6.1999999999999998E-3</v>
      </c>
      <c r="Q32" s="27">
        <v>1.092484</v>
      </c>
      <c r="S32" s="67"/>
      <c r="T32" t="s">
        <v>20</v>
      </c>
      <c r="U32">
        <v>0</v>
      </c>
      <c r="V32">
        <v>6.1999999999999998E-3</v>
      </c>
      <c r="W32">
        <v>1.0268040000000001</v>
      </c>
      <c r="X32" s="27" t="s">
        <v>20</v>
      </c>
      <c r="Y32" s="27">
        <v>0</v>
      </c>
      <c r="Z32" s="27">
        <v>6.1999999999999998E-3</v>
      </c>
      <c r="AA32" s="27">
        <v>1.1027370000000001</v>
      </c>
      <c r="AB32" s="27" t="s">
        <v>20</v>
      </c>
      <c r="AC32" s="27">
        <v>0</v>
      </c>
      <c r="AD32" s="27">
        <v>6.1999999999999998E-3</v>
      </c>
      <c r="AE32" s="27">
        <v>1.110161</v>
      </c>
      <c r="AF32" s="27" t="s">
        <v>20</v>
      </c>
      <c r="AG32" s="27">
        <v>0</v>
      </c>
      <c r="AH32" s="27">
        <v>6.1999999999999998E-3</v>
      </c>
      <c r="AI32" s="27">
        <v>1.1017410000000001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1.0343610000000001</v>
      </c>
      <c r="F33" s="27" t="s">
        <v>21</v>
      </c>
      <c r="G33" s="27">
        <v>0</v>
      </c>
      <c r="H33" s="27">
        <v>6.6879999999999999E-4</v>
      </c>
      <c r="I33" s="27">
        <v>1.109615</v>
      </c>
      <c r="J33" s="27" t="s">
        <v>21</v>
      </c>
      <c r="K33" s="27">
        <v>0</v>
      </c>
      <c r="L33" s="27">
        <v>6.6879999999999999E-4</v>
      </c>
      <c r="M33" s="27">
        <v>1.1411750000000001</v>
      </c>
      <c r="N33" s="27" t="s">
        <v>21</v>
      </c>
      <c r="O33" s="27">
        <v>0</v>
      </c>
      <c r="P33" s="27">
        <v>6.6879999999999999E-4</v>
      </c>
      <c r="Q33" s="27">
        <v>1.124687</v>
      </c>
      <c r="S33" s="67"/>
      <c r="T33" t="s">
        <v>21</v>
      </c>
      <c r="U33">
        <v>0</v>
      </c>
      <c r="V33">
        <v>1.5E-3</v>
      </c>
      <c r="W33">
        <v>1.0400659999999999</v>
      </c>
      <c r="X33" s="27" t="s">
        <v>21</v>
      </c>
      <c r="Y33" s="27">
        <v>0</v>
      </c>
      <c r="Z33" s="27">
        <v>1.5E-3</v>
      </c>
      <c r="AA33" s="27">
        <v>1.1438219999999999</v>
      </c>
      <c r="AB33" s="27" t="s">
        <v>21</v>
      </c>
      <c r="AC33" s="27">
        <v>0</v>
      </c>
      <c r="AD33" s="27">
        <v>1.5E-3</v>
      </c>
      <c r="AE33" s="27">
        <v>1.111524</v>
      </c>
      <c r="AF33" s="27" t="s">
        <v>21</v>
      </c>
      <c r="AG33" s="27">
        <v>0</v>
      </c>
      <c r="AH33" s="27">
        <v>1.5E-3</v>
      </c>
      <c r="AI33" s="27">
        <v>1.135324</v>
      </c>
    </row>
    <row r="34" spans="1:35" x14ac:dyDescent="0.25">
      <c r="A34" s="67"/>
      <c r="B34" t="s">
        <v>22</v>
      </c>
      <c r="C34">
        <v>0</v>
      </c>
      <c r="D34">
        <v>1.6860000000000001E-4</v>
      </c>
      <c r="E34">
        <v>1.1174139999999999</v>
      </c>
      <c r="F34" s="27" t="s">
        <v>22</v>
      </c>
      <c r="G34" s="27">
        <v>0</v>
      </c>
      <c r="H34" s="27">
        <v>1.6860000000000001E-4</v>
      </c>
      <c r="I34" s="27">
        <v>1.1397379999999999</v>
      </c>
      <c r="J34" s="27" t="s">
        <v>22</v>
      </c>
      <c r="K34" s="27">
        <v>0</v>
      </c>
      <c r="L34" s="27">
        <v>1.6860000000000001E-4</v>
      </c>
      <c r="M34" s="27">
        <v>1.152504</v>
      </c>
      <c r="N34" s="27" t="s">
        <v>22</v>
      </c>
      <c r="O34" s="27">
        <v>0</v>
      </c>
      <c r="P34" s="27">
        <v>1.6860000000000001E-4</v>
      </c>
      <c r="Q34" s="27">
        <v>1.1625209999999999</v>
      </c>
      <c r="S34" s="67"/>
      <c r="T34" t="s">
        <v>22</v>
      </c>
      <c r="U34">
        <v>0</v>
      </c>
      <c r="V34">
        <v>5.9730000000000004E-4</v>
      </c>
      <c r="W34">
        <v>1.09246</v>
      </c>
      <c r="X34" s="27" t="s">
        <v>22</v>
      </c>
      <c r="Y34" s="27">
        <v>0</v>
      </c>
      <c r="Z34" s="27">
        <v>6.7460000000000003E-4</v>
      </c>
      <c r="AA34" s="27">
        <v>1.2269749999999999</v>
      </c>
      <c r="AB34" s="27" t="s">
        <v>22</v>
      </c>
      <c r="AC34" s="27">
        <v>0</v>
      </c>
      <c r="AD34" s="27">
        <v>6.7460000000000003E-4</v>
      </c>
      <c r="AE34" s="27">
        <v>1.163044</v>
      </c>
      <c r="AF34" s="27" t="s">
        <v>22</v>
      </c>
      <c r="AG34" s="27">
        <v>0</v>
      </c>
      <c r="AH34" s="27">
        <v>6.7460000000000003E-4</v>
      </c>
      <c r="AI34" s="27">
        <v>1.163913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pans="1:35" x14ac:dyDescent="0.25">
      <c r="A37" s="68" t="s">
        <v>23</v>
      </c>
      <c r="B37" s="74" t="s">
        <v>70</v>
      </c>
      <c r="C37" s="74"/>
      <c r="D37" s="74"/>
      <c r="E37" s="74"/>
      <c r="F37" s="77" t="s">
        <v>71</v>
      </c>
      <c r="G37" s="77"/>
      <c r="H37" s="77"/>
      <c r="I37" s="77"/>
      <c r="J37" s="77" t="s">
        <v>72</v>
      </c>
      <c r="K37" s="77"/>
      <c r="L37" s="77"/>
      <c r="M37" s="77"/>
      <c r="N37" s="77" t="s">
        <v>73</v>
      </c>
      <c r="O37" s="77"/>
      <c r="P37" s="77"/>
      <c r="Q37" s="77"/>
      <c r="S37" s="68" t="s">
        <v>23</v>
      </c>
      <c r="T37" s="74" t="s">
        <v>70</v>
      </c>
      <c r="U37" s="74"/>
      <c r="V37" s="74"/>
      <c r="W37" s="74"/>
      <c r="X37" s="77" t="s">
        <v>71</v>
      </c>
      <c r="Y37" s="77"/>
      <c r="Z37" s="77"/>
      <c r="AA37" s="77"/>
      <c r="AB37" s="77" t="s">
        <v>72</v>
      </c>
      <c r="AC37" s="77"/>
      <c r="AD37" s="77"/>
      <c r="AE37" s="77"/>
      <c r="AF37" s="77" t="s">
        <v>73</v>
      </c>
      <c r="AG37" s="77"/>
      <c r="AH37" s="77"/>
      <c r="AI37" s="77"/>
    </row>
    <row r="38" spans="1:35" x14ac:dyDescent="0.25">
      <c r="A38" s="68"/>
      <c r="C38" t="s">
        <v>17</v>
      </c>
      <c r="D38" t="s">
        <v>18</v>
      </c>
      <c r="E38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8"/>
      <c r="U38" t="s">
        <v>17</v>
      </c>
      <c r="V38" t="s">
        <v>18</v>
      </c>
      <c r="W38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t="s">
        <v>20</v>
      </c>
      <c r="C39">
        <v>0</v>
      </c>
      <c r="D39">
        <v>6.1999999999999998E-3</v>
      </c>
      <c r="E39">
        <v>1.008799</v>
      </c>
      <c r="F39" s="27" t="s">
        <v>20</v>
      </c>
      <c r="G39" s="27">
        <v>0</v>
      </c>
      <c r="H39" s="27">
        <v>6.1999999999999998E-3</v>
      </c>
      <c r="I39" s="27">
        <v>1.1889430000000001</v>
      </c>
      <c r="J39" s="27" t="s">
        <v>20</v>
      </c>
      <c r="K39" s="27">
        <v>0</v>
      </c>
      <c r="L39" s="27">
        <v>6.1999999999999998E-3</v>
      </c>
      <c r="M39" s="27">
        <v>1.1148340000000001</v>
      </c>
      <c r="N39" s="27" t="s">
        <v>20</v>
      </c>
      <c r="O39" s="27">
        <v>0</v>
      </c>
      <c r="P39" s="27">
        <v>6.1999999999999998E-3</v>
      </c>
      <c r="Q39" s="27">
        <v>1.123545</v>
      </c>
      <c r="S39" s="68"/>
      <c r="T39" t="s">
        <v>20</v>
      </c>
      <c r="U39">
        <v>0</v>
      </c>
      <c r="V39">
        <v>6.1999999999999998E-3</v>
      </c>
      <c r="W39">
        <v>0.99165099999999995</v>
      </c>
      <c r="X39" s="27" t="s">
        <v>20</v>
      </c>
      <c r="Y39" s="27">
        <v>0</v>
      </c>
      <c r="Z39" s="27">
        <v>6.1999999999999998E-3</v>
      </c>
      <c r="AA39" s="27">
        <v>0.96468299999999996</v>
      </c>
      <c r="AB39" s="27" t="s">
        <v>20</v>
      </c>
      <c r="AC39" s="27">
        <v>0</v>
      </c>
      <c r="AD39" s="27">
        <v>6.1999999999999998E-3</v>
      </c>
      <c r="AE39" s="27">
        <v>1.131534</v>
      </c>
      <c r="AF39" s="27" t="s">
        <v>20</v>
      </c>
      <c r="AG39" s="27">
        <v>0</v>
      </c>
      <c r="AH39" s="27">
        <v>6.1999999999999998E-3</v>
      </c>
      <c r="AI39" s="27">
        <v>1.1026290000000001</v>
      </c>
    </row>
    <row r="40" spans="1:35" x14ac:dyDescent="0.25">
      <c r="A40" s="68"/>
      <c r="B40" t="s">
        <v>21</v>
      </c>
      <c r="C40">
        <v>0</v>
      </c>
      <c r="D40">
        <v>6.6879999999999999E-4</v>
      </c>
      <c r="E40">
        <v>1.941713</v>
      </c>
      <c r="F40" s="27" t="s">
        <v>21</v>
      </c>
      <c r="G40" s="27">
        <v>0</v>
      </c>
      <c r="H40" s="27">
        <v>6.6879999999999999E-4</v>
      </c>
      <c r="I40" s="27">
        <v>2.1454580000000001</v>
      </c>
      <c r="J40" s="27" t="s">
        <v>21</v>
      </c>
      <c r="K40" s="27">
        <v>0</v>
      </c>
      <c r="L40" s="27">
        <v>6.6879999999999999E-4</v>
      </c>
      <c r="M40" s="27">
        <v>2.149311</v>
      </c>
      <c r="N40" s="27" t="s">
        <v>21</v>
      </c>
      <c r="O40" s="27">
        <v>0</v>
      </c>
      <c r="P40" s="27">
        <v>6.6879999999999999E-4</v>
      </c>
      <c r="Q40" s="27">
        <v>2.1172110000000002</v>
      </c>
      <c r="S40" s="68"/>
      <c r="T40" t="s">
        <v>21</v>
      </c>
      <c r="U40">
        <v>0</v>
      </c>
      <c r="V40">
        <v>1.5E-3</v>
      </c>
      <c r="W40">
        <v>1.9753000000000001</v>
      </c>
      <c r="X40" s="27" t="s">
        <v>21</v>
      </c>
      <c r="Y40" s="27">
        <v>0</v>
      </c>
      <c r="Z40" s="27">
        <v>1.5E-3</v>
      </c>
      <c r="AA40" s="27">
        <v>2.1111439999999999</v>
      </c>
      <c r="AB40" s="27" t="s">
        <v>21</v>
      </c>
      <c r="AC40" s="27">
        <v>0</v>
      </c>
      <c r="AD40" s="27">
        <v>1.5E-3</v>
      </c>
      <c r="AE40" s="27">
        <v>2.1103860000000001</v>
      </c>
      <c r="AF40" s="27" t="s">
        <v>21</v>
      </c>
      <c r="AG40" s="27">
        <v>0</v>
      </c>
      <c r="AH40" s="27">
        <v>1.5E-3</v>
      </c>
      <c r="AI40" s="27">
        <v>2.0516169999999998</v>
      </c>
    </row>
    <row r="41" spans="1:35" x14ac:dyDescent="0.25">
      <c r="A41" s="68"/>
      <c r="B41" t="s">
        <v>22</v>
      </c>
      <c r="C41">
        <v>0</v>
      </c>
      <c r="D41">
        <v>1.6860000000000001E-4</v>
      </c>
      <c r="E41">
        <v>3.340001</v>
      </c>
      <c r="F41" s="27" t="s">
        <v>22</v>
      </c>
      <c r="G41" s="27">
        <v>0</v>
      </c>
      <c r="H41" s="27">
        <v>1.6860000000000001E-4</v>
      </c>
      <c r="I41" s="27">
        <v>3.8110580000000001</v>
      </c>
      <c r="J41" s="27" t="s">
        <v>22</v>
      </c>
      <c r="K41" s="27">
        <v>0</v>
      </c>
      <c r="L41" s="27">
        <v>1.6860000000000001E-4</v>
      </c>
      <c r="M41" s="27">
        <v>4.150855</v>
      </c>
      <c r="N41" s="27" t="s">
        <v>22</v>
      </c>
      <c r="O41" s="27">
        <v>0</v>
      </c>
      <c r="P41" s="27">
        <v>1.6860000000000001E-4</v>
      </c>
      <c r="Q41" s="27">
        <v>3.8132000000000001</v>
      </c>
      <c r="S41" s="68"/>
      <c r="T41" t="s">
        <v>22</v>
      </c>
      <c r="U41">
        <v>0</v>
      </c>
      <c r="V41">
        <v>5.9730000000000004E-4</v>
      </c>
      <c r="W41">
        <v>3.4367510000000001</v>
      </c>
      <c r="X41" s="27" t="s">
        <v>22</v>
      </c>
      <c r="Y41" s="27">
        <v>0</v>
      </c>
      <c r="Z41" s="27">
        <v>6.0070000000000002E-4</v>
      </c>
      <c r="AA41" s="27">
        <v>3.7923779999999998</v>
      </c>
      <c r="AB41" s="27" t="s">
        <v>22</v>
      </c>
      <c r="AC41" s="27">
        <v>0</v>
      </c>
      <c r="AD41" s="27">
        <v>6.089E-4</v>
      </c>
      <c r="AE41" s="27">
        <v>3.6517770000000001</v>
      </c>
      <c r="AF41" s="27" t="s">
        <v>22</v>
      </c>
      <c r="AG41" s="27">
        <v>0</v>
      </c>
      <c r="AH41" s="27">
        <v>6.2600000000000004E-4</v>
      </c>
      <c r="AI41" s="27">
        <v>3.8523230000000002</v>
      </c>
    </row>
    <row r="42" spans="1:35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70</v>
      </c>
      <c r="C44" s="74"/>
      <c r="D44" s="74"/>
      <c r="E44" s="74"/>
      <c r="F44" s="77" t="s">
        <v>71</v>
      </c>
      <c r="G44" s="77"/>
      <c r="H44" s="77"/>
      <c r="I44" s="77"/>
      <c r="J44" s="77" t="s">
        <v>72</v>
      </c>
      <c r="K44" s="77"/>
      <c r="L44" s="77"/>
      <c r="M44" s="77"/>
      <c r="N44" s="77" t="s">
        <v>73</v>
      </c>
      <c r="O44" s="77"/>
      <c r="P44" s="77"/>
      <c r="Q44" s="77"/>
      <c r="S44" s="69" t="s">
        <v>24</v>
      </c>
      <c r="T44" s="74" t="s">
        <v>70</v>
      </c>
      <c r="U44" s="74"/>
      <c r="V44" s="74"/>
      <c r="W44" s="74"/>
      <c r="X44" s="77" t="s">
        <v>71</v>
      </c>
      <c r="Y44" s="77"/>
      <c r="Z44" s="77"/>
      <c r="AA44" s="77"/>
      <c r="AB44" s="77" t="s">
        <v>72</v>
      </c>
      <c r="AC44" s="77"/>
      <c r="AD44" s="77"/>
      <c r="AE44" s="77"/>
      <c r="AF44" s="77" t="s">
        <v>73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1.5E-6</v>
      </c>
      <c r="C46" s="5"/>
      <c r="D46" s="5"/>
      <c r="E46">
        <v>3.2232799999999999</v>
      </c>
      <c r="F46" s="29">
        <v>2.3E-6</v>
      </c>
      <c r="G46" s="28"/>
      <c r="H46" s="28"/>
      <c r="I46" s="27">
        <v>2.9573429999999998</v>
      </c>
      <c r="J46" s="29">
        <v>2.3999999999999999E-6</v>
      </c>
      <c r="K46" s="28"/>
      <c r="L46" s="28"/>
      <c r="M46" s="27">
        <v>3.0530339999999998</v>
      </c>
      <c r="N46" s="29">
        <v>3.7000000000000002E-6</v>
      </c>
      <c r="O46" s="28"/>
      <c r="P46" s="28"/>
      <c r="Q46" s="27">
        <v>2.9662359999999999</v>
      </c>
      <c r="S46" s="69"/>
      <c r="T46" s="18">
        <v>6.3899999999999995E-5</v>
      </c>
      <c r="U46" s="5"/>
      <c r="V46" s="5"/>
      <c r="W46">
        <v>3.2395360000000002</v>
      </c>
      <c r="X46" s="29">
        <v>7.1799999999999997E-5</v>
      </c>
      <c r="Y46" s="28"/>
      <c r="Z46" s="28"/>
      <c r="AA46" s="27">
        <v>3.0371899999999998</v>
      </c>
      <c r="AB46" s="29">
        <v>8.0000000000000007E-5</v>
      </c>
      <c r="AC46" s="28"/>
      <c r="AD46" s="28"/>
      <c r="AE46" s="27">
        <v>3.0175689999999999</v>
      </c>
      <c r="AF46" s="29">
        <v>8.5000000000000006E-5</v>
      </c>
      <c r="AG46" s="28"/>
      <c r="AH46" s="28"/>
      <c r="AI46" s="27">
        <v>2.9636719999999999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70</v>
      </c>
      <c r="C50" s="74"/>
      <c r="D50" s="74"/>
      <c r="E50" s="74"/>
      <c r="F50" s="77" t="s">
        <v>71</v>
      </c>
      <c r="G50" s="77"/>
      <c r="H50" s="77"/>
      <c r="I50" s="77"/>
      <c r="J50" s="77" t="s">
        <v>72</v>
      </c>
      <c r="K50" s="77"/>
      <c r="L50" s="77"/>
      <c r="M50" s="77"/>
      <c r="N50" s="77" t="s">
        <v>73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0.920242</v>
      </c>
      <c r="F52" s="27" t="s">
        <v>20</v>
      </c>
      <c r="G52" s="27">
        <v>0</v>
      </c>
      <c r="H52" s="27">
        <v>6.1999999999999998E-3</v>
      </c>
      <c r="I52" s="27">
        <v>1.0810360000000001</v>
      </c>
      <c r="J52" s="27" t="s">
        <v>20</v>
      </c>
      <c r="K52" s="27">
        <v>0</v>
      </c>
      <c r="L52" s="27">
        <v>6.1999999999999998E-3</v>
      </c>
      <c r="M52" s="27">
        <v>1.08684</v>
      </c>
      <c r="N52" s="27" t="s">
        <v>20</v>
      </c>
      <c r="O52" s="27">
        <v>0</v>
      </c>
      <c r="P52" s="27">
        <v>6.1999999999999998E-3</v>
      </c>
      <c r="Q52" s="27">
        <v>1.112098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1.1537679999999999</v>
      </c>
      <c r="F53" s="27" t="s">
        <v>21</v>
      </c>
      <c r="G53" s="27">
        <v>0</v>
      </c>
      <c r="H53" s="27">
        <v>3.3E-3</v>
      </c>
      <c r="I53" s="27">
        <v>1.102244</v>
      </c>
      <c r="J53" s="27" t="s">
        <v>21</v>
      </c>
      <c r="K53" s="27">
        <v>0</v>
      </c>
      <c r="L53" s="27">
        <v>3.3E-3</v>
      </c>
      <c r="M53" s="27">
        <v>1.138828</v>
      </c>
      <c r="N53" s="27" t="s">
        <v>21</v>
      </c>
      <c r="O53" s="27">
        <v>0</v>
      </c>
      <c r="P53" s="27">
        <v>3.3E-3</v>
      </c>
      <c r="Q53" s="27">
        <v>1.1189830000000001</v>
      </c>
    </row>
    <row r="54" spans="1:17" x14ac:dyDescent="0.25">
      <c r="A54" s="67"/>
      <c r="B54" t="s">
        <v>22</v>
      </c>
      <c r="C54">
        <v>0</v>
      </c>
      <c r="D54">
        <v>2.2000000000000001E-3</v>
      </c>
      <c r="E54">
        <v>1.089008</v>
      </c>
      <c r="F54" s="27" t="s">
        <v>22</v>
      </c>
      <c r="G54" s="27">
        <v>0</v>
      </c>
      <c r="H54" s="27">
        <v>2.3E-3</v>
      </c>
      <c r="I54" s="27">
        <v>1.1418429999999999</v>
      </c>
      <c r="J54" s="27" t="s">
        <v>22</v>
      </c>
      <c r="K54" s="27">
        <v>0</v>
      </c>
      <c r="L54" s="27">
        <v>2.3999999999999998E-3</v>
      </c>
      <c r="M54" s="27">
        <v>1.1509469999999999</v>
      </c>
      <c r="N54" s="27" t="s">
        <v>22</v>
      </c>
      <c r="O54" s="27">
        <v>0</v>
      </c>
      <c r="P54" s="27">
        <v>2.3999999999999998E-3</v>
      </c>
      <c r="Q54" s="27">
        <v>1.165392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4" t="s">
        <v>70</v>
      </c>
      <c r="C57" s="74"/>
      <c r="D57" s="74"/>
      <c r="E57" s="74"/>
      <c r="F57" s="77" t="s">
        <v>71</v>
      </c>
      <c r="G57" s="77"/>
      <c r="H57" s="77"/>
      <c r="I57" s="77"/>
      <c r="J57" s="77" t="s">
        <v>72</v>
      </c>
      <c r="K57" s="77"/>
      <c r="L57" s="77"/>
      <c r="M57" s="77"/>
      <c r="N57" s="77" t="s">
        <v>73</v>
      </c>
      <c r="O57" s="77"/>
      <c r="P57" s="77"/>
      <c r="Q57" s="77"/>
    </row>
    <row r="58" spans="1:17" x14ac:dyDescent="0.25">
      <c r="A58" s="68"/>
      <c r="C58" t="s">
        <v>17</v>
      </c>
      <c r="D58" t="s">
        <v>18</v>
      </c>
      <c r="E58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8"/>
      <c r="B59" t="s">
        <v>20</v>
      </c>
      <c r="C59">
        <v>0</v>
      </c>
      <c r="D59">
        <v>6.1999999999999998E-3</v>
      </c>
      <c r="E59">
        <v>0.90279699999999996</v>
      </c>
      <c r="F59" s="27" t="s">
        <v>20</v>
      </c>
      <c r="G59" s="27">
        <v>0</v>
      </c>
      <c r="H59" s="27">
        <v>6.1999999999999998E-3</v>
      </c>
      <c r="I59" s="27">
        <v>1.0045869999999999</v>
      </c>
      <c r="J59" s="27" t="s">
        <v>20</v>
      </c>
      <c r="K59" s="27">
        <v>0</v>
      </c>
      <c r="L59" s="27">
        <v>6.1999999999999998E-3</v>
      </c>
      <c r="M59" s="27">
        <v>1.1310279999999999</v>
      </c>
      <c r="N59" s="27" t="s">
        <v>20</v>
      </c>
      <c r="O59" s="27">
        <v>0</v>
      </c>
      <c r="P59" s="27">
        <v>6.1999999999999998E-3</v>
      </c>
      <c r="Q59" s="27">
        <v>1.106781</v>
      </c>
    </row>
    <row r="60" spans="1:17" x14ac:dyDescent="0.25">
      <c r="A60" s="68"/>
      <c r="B60" t="s">
        <v>21</v>
      </c>
      <c r="C60">
        <v>0</v>
      </c>
      <c r="D60">
        <v>3.3E-3</v>
      </c>
      <c r="E60">
        <v>1.9530149999999999</v>
      </c>
      <c r="F60" s="27" t="s">
        <v>21</v>
      </c>
      <c r="G60" s="27">
        <v>0</v>
      </c>
      <c r="H60" s="27">
        <v>3.2000000000000002E-3</v>
      </c>
      <c r="I60" s="27">
        <v>2.0877949999999998</v>
      </c>
      <c r="J60" s="27" t="s">
        <v>21</v>
      </c>
      <c r="K60" s="27">
        <v>0</v>
      </c>
      <c r="L60" s="27">
        <v>3.0999999999999999E-3</v>
      </c>
      <c r="M60" s="27">
        <v>1.997466</v>
      </c>
      <c r="N60" s="27" t="s">
        <v>21</v>
      </c>
      <c r="O60" s="27">
        <v>0</v>
      </c>
      <c r="P60" s="27">
        <v>3.0999999999999999E-3</v>
      </c>
      <c r="Q60" s="27">
        <v>1.987968</v>
      </c>
    </row>
    <row r="61" spans="1:17" x14ac:dyDescent="0.25">
      <c r="A61" s="68"/>
      <c r="B61" t="s">
        <v>22</v>
      </c>
      <c r="C61">
        <v>0</v>
      </c>
      <c r="D61">
        <v>2.2000000000000001E-3</v>
      </c>
      <c r="E61">
        <v>3.6765020000000002</v>
      </c>
      <c r="F61" s="27" t="s">
        <v>22</v>
      </c>
      <c r="G61" s="27">
        <v>0</v>
      </c>
      <c r="H61" s="27">
        <v>2.2000000000000001E-3</v>
      </c>
      <c r="I61" s="27">
        <v>4.2300360000000001</v>
      </c>
      <c r="J61" s="27" t="s">
        <v>22</v>
      </c>
      <c r="K61" s="27">
        <v>0</v>
      </c>
      <c r="L61" s="27">
        <v>2.2000000000000001E-3</v>
      </c>
      <c r="M61" s="27">
        <v>3.5322629999999999</v>
      </c>
      <c r="N61" s="27" t="s">
        <v>22</v>
      </c>
      <c r="O61" s="27">
        <v>0</v>
      </c>
      <c r="P61" s="27">
        <v>2.2000000000000001E-3</v>
      </c>
      <c r="Q61" s="27">
        <v>3.7569140000000001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70</v>
      </c>
      <c r="C64" s="74"/>
      <c r="D64" s="74"/>
      <c r="E64" s="74"/>
      <c r="F64" s="77" t="s">
        <v>71</v>
      </c>
      <c r="G64" s="77"/>
      <c r="H64" s="77"/>
      <c r="I64" s="77"/>
      <c r="J64" s="77" t="s">
        <v>72</v>
      </c>
      <c r="K64" s="77"/>
      <c r="L64" s="77"/>
      <c r="M64" s="77"/>
      <c r="N64" s="77" t="s">
        <v>73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8.8159999999999996E-4</v>
      </c>
      <c r="C66" s="5"/>
      <c r="D66" s="5"/>
      <c r="E66">
        <v>3.2732100000000002</v>
      </c>
      <c r="F66" s="28"/>
      <c r="G66" s="29">
        <v>9.2349999999999995E-4</v>
      </c>
      <c r="H66" s="28"/>
      <c r="I66" s="27">
        <v>2.9782549999999999</v>
      </c>
      <c r="J66" s="29">
        <v>9.9200000000000004E-4</v>
      </c>
      <c r="K66" s="28"/>
      <c r="L66" s="28"/>
      <c r="M66" s="27">
        <v>3.0576650000000001</v>
      </c>
      <c r="N66" s="29">
        <v>1E-3</v>
      </c>
      <c r="O66" s="28"/>
      <c r="P66" s="28"/>
      <c r="Q66" s="27">
        <v>3.258591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G75" si="0">0.05*G11+(1-0.05)*C11</f>
        <v>0</v>
      </c>
      <c r="G73">
        <f t="shared" si="0"/>
        <v>6.1999999999999998E-3</v>
      </c>
      <c r="H73">
        <f t="shared" ref="H73:H75" si="1">E11+I11</f>
        <v>2.2075870000000002</v>
      </c>
      <c r="I73">
        <f t="shared" ref="I73:J75" si="2">0.05*G18+(1-0.05)*C18</f>
        <v>0</v>
      </c>
      <c r="J73">
        <f t="shared" si="2"/>
        <v>6.1999999999999998E-3</v>
      </c>
      <c r="K73">
        <f t="shared" ref="K73:K75" si="3">I18+E18</f>
        <v>2.133454</v>
      </c>
      <c r="L73">
        <f>0.05*F25+(1-0.05)*B25</f>
        <v>0</v>
      </c>
      <c r="M73">
        <f>I25+E25</f>
        <v>6.4625079999999997</v>
      </c>
      <c r="P73" s="66" t="s">
        <v>37</v>
      </c>
      <c r="Q73" t="s">
        <v>36</v>
      </c>
      <c r="R73">
        <f t="shared" ref="R73:S75" si="4">0.1*G11+(1-0.1)*C11</f>
        <v>0</v>
      </c>
      <c r="S73">
        <f t="shared" si="4"/>
        <v>6.1999999999999998E-3</v>
      </c>
      <c r="U73">
        <f t="shared" ref="U73:V75" si="5">0.1*G18+(1-0.1)*C18</f>
        <v>0</v>
      </c>
      <c r="V73">
        <f t="shared" si="5"/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0"/>
        <v>8.038E-5</v>
      </c>
      <c r="H74">
        <f t="shared" si="1"/>
        <v>2.1204619999999998</v>
      </c>
      <c r="I74">
        <f t="shared" si="2"/>
        <v>0</v>
      </c>
      <c r="J74">
        <f t="shared" si="2"/>
        <v>8.038E-5</v>
      </c>
      <c r="K74">
        <f t="shared" si="3"/>
        <v>4.1425359999999998</v>
      </c>
      <c r="P74" s="66"/>
      <c r="Q74" t="s">
        <v>38</v>
      </c>
      <c r="R74">
        <f t="shared" si="4"/>
        <v>0</v>
      </c>
      <c r="S74">
        <f t="shared" si="4"/>
        <v>8.0380000000000013E-5</v>
      </c>
      <c r="U74">
        <f t="shared" si="5"/>
        <v>0</v>
      </c>
      <c r="V74">
        <f t="shared" si="5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0"/>
        <v>1.8760999999999999E-6</v>
      </c>
      <c r="H75">
        <f t="shared" si="1"/>
        <v>2.2707009999999999</v>
      </c>
      <c r="I75">
        <f t="shared" si="2"/>
        <v>0</v>
      </c>
      <c r="J75">
        <f t="shared" si="2"/>
        <v>1.832E-6</v>
      </c>
      <c r="K75">
        <f t="shared" si="3"/>
        <v>7.1325950000000002</v>
      </c>
      <c r="P75" s="66"/>
      <c r="Q75" t="s">
        <v>39</v>
      </c>
      <c r="R75">
        <f t="shared" si="4"/>
        <v>0</v>
      </c>
      <c r="S75">
        <f t="shared" si="4"/>
        <v>1.9201999999999998E-6</v>
      </c>
      <c r="U75">
        <f t="shared" si="5"/>
        <v>0</v>
      </c>
      <c r="V75">
        <f t="shared" si="5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G81" si="6">0.2*G11+(1-0.2)*C11</f>
        <v>0</v>
      </c>
      <c r="G79">
        <f t="shared" si="6"/>
        <v>6.1999999999999998E-3</v>
      </c>
      <c r="I79">
        <f t="shared" ref="I79:J81" si="7">0.2*G18+(1-0.2)*C18</f>
        <v>0</v>
      </c>
      <c r="J79">
        <f t="shared" si="7"/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S81" si="8">0.3*G11+(1-0.3)*C11</f>
        <v>0</v>
      </c>
      <c r="S79">
        <f t="shared" si="8"/>
        <v>6.1999999999999989E-3</v>
      </c>
      <c r="U79">
        <f t="shared" ref="U79:V81" si="9">0.3*G18+(1-0.3)*C18</f>
        <v>0</v>
      </c>
      <c r="V79">
        <f t="shared" si="9"/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6"/>
        <v>0</v>
      </c>
      <c r="G80">
        <f t="shared" si="6"/>
        <v>8.038E-5</v>
      </c>
      <c r="I80">
        <f t="shared" si="7"/>
        <v>0</v>
      </c>
      <c r="J80">
        <f t="shared" si="7"/>
        <v>8.038E-5</v>
      </c>
      <c r="P80" s="66"/>
      <c r="Q80" t="s">
        <v>38</v>
      </c>
      <c r="R80">
        <f t="shared" si="8"/>
        <v>0</v>
      </c>
      <c r="S80">
        <f t="shared" si="8"/>
        <v>8.0379999999999986E-5</v>
      </c>
      <c r="U80">
        <f t="shared" si="9"/>
        <v>0</v>
      </c>
      <c r="V80">
        <f t="shared" si="9"/>
        <v>8.0379999999999986E-5</v>
      </c>
    </row>
    <row r="81" spans="2:25" x14ac:dyDescent="0.25">
      <c r="C81" s="67"/>
      <c r="D81" s="66"/>
      <c r="E81" t="s">
        <v>39</v>
      </c>
      <c r="F81">
        <f t="shared" si="6"/>
        <v>0</v>
      </c>
      <c r="G81">
        <f t="shared" si="6"/>
        <v>2.0084000000000001E-6</v>
      </c>
      <c r="I81">
        <f t="shared" si="7"/>
        <v>0</v>
      </c>
      <c r="J81">
        <f t="shared" si="7"/>
        <v>1.832E-6</v>
      </c>
      <c r="P81" s="66"/>
      <c r="Q81" t="s">
        <v>39</v>
      </c>
      <c r="R81">
        <f t="shared" si="8"/>
        <v>0</v>
      </c>
      <c r="S81">
        <f t="shared" si="8"/>
        <v>2.0966E-6</v>
      </c>
      <c r="U81">
        <f t="shared" si="9"/>
        <v>0</v>
      </c>
      <c r="V81">
        <f t="shared" si="9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G88" si="10">(0.05*(1-0.05)+0.05*(1-0.05))*G11+0.05*0.05*K11+(1-0.05*(1-0.05)-0.05*(1-0.05)-0.05*0.05)*C11</f>
        <v>0</v>
      </c>
      <c r="G86">
        <f t="shared" si="10"/>
        <v>6.2000000000000006E-3</v>
      </c>
      <c r="H86">
        <f t="shared" ref="H86:H88" si="11">M11+I11+E11</f>
        <v>3.3038050000000001</v>
      </c>
      <c r="I86">
        <f>(0.05*(1-0.05)+0.05*(1-0.05))*G18+0.05*0.05*K18+(1-0.05*(1-0.05)-0.05*(1-0.05)-0.05*0.05)*C18</f>
        <v>0</v>
      </c>
      <c r="J86">
        <f>(0.05*(1-0.05)+0.05*(1-0.05))*H18+0.05*0.05*L18+(1-0.05*(1-0.05)-0.05*(1-0.05)-0.05*0.05)*D18</f>
        <v>6.2000000000000006E-3</v>
      </c>
      <c r="K86">
        <f t="shared" ref="K86:K88" si="12">M18+I18+E18</f>
        <v>3.2609690000000002</v>
      </c>
      <c r="L86">
        <f>(0.05*(1-0.05)+0.05*(1-0.05))*F25+0.05*0.05*J25+(1-0.05*(1-0.05)-0.05*(1-0.05)-0.05*0.05)*B25</f>
        <v>0</v>
      </c>
      <c r="M86">
        <f>M25+I25+E25</f>
        <v>9.5472300000000008</v>
      </c>
      <c r="O86" s="70" t="s">
        <v>43</v>
      </c>
      <c r="P86" s="66" t="s">
        <v>37</v>
      </c>
      <c r="Q86" t="s">
        <v>36</v>
      </c>
      <c r="R86">
        <f t="shared" ref="R86:S88" si="13">(0.1*0.9+0.1*0.9)*G11+0.1*0.1*K11+(1-0.1*0.9-0.1*0.9-0.1*0.1)*C11</f>
        <v>0</v>
      </c>
      <c r="S86">
        <f t="shared" si="13"/>
        <v>6.2000000000000006E-3</v>
      </c>
      <c r="U86">
        <f t="shared" ref="U86:V88" si="14">(0.1*0.9+0.1*0.9)*G18+0.1*0.1*K18+(1-0.1*0.9-0.1*0.9-0.1*0.1)*C18</f>
        <v>0</v>
      </c>
      <c r="V86">
        <f t="shared" si="14"/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0"/>
        <v>0</v>
      </c>
      <c r="G87">
        <f t="shared" si="10"/>
        <v>8.0380000000000013E-5</v>
      </c>
      <c r="H87">
        <f t="shared" si="11"/>
        <v>3.2338209999999998</v>
      </c>
      <c r="I87">
        <f t="shared" ref="I87:J88" si="15">(0.05*(1-0.05)+0.05*(1-0.05))*G19+0.05*0.05*K19+(1-0.05*(1-0.05)-0.05*(1-0.05)-0.05*0.05)*C19</f>
        <v>0</v>
      </c>
      <c r="J87">
        <f t="shared" si="15"/>
        <v>8.0380000000000013E-5</v>
      </c>
      <c r="K87">
        <f t="shared" si="12"/>
        <v>6.3426860000000005</v>
      </c>
      <c r="O87" s="70"/>
      <c r="P87" s="66"/>
      <c r="Q87" t="s">
        <v>38</v>
      </c>
      <c r="R87">
        <f t="shared" si="13"/>
        <v>0</v>
      </c>
      <c r="S87">
        <f t="shared" si="13"/>
        <v>8.038E-5</v>
      </c>
      <c r="U87">
        <f t="shared" si="14"/>
        <v>0</v>
      </c>
      <c r="V87">
        <f t="shared" si="14"/>
        <v>8.038E-5</v>
      </c>
    </row>
    <row r="88" spans="2:25" x14ac:dyDescent="0.25">
      <c r="B88" s="67"/>
      <c r="C88" s="70"/>
      <c r="D88" s="66"/>
      <c r="E88" t="s">
        <v>39</v>
      </c>
      <c r="F88">
        <f t="shared" si="10"/>
        <v>0</v>
      </c>
      <c r="G88">
        <f t="shared" si="10"/>
        <v>1.9157900000000001E-6</v>
      </c>
      <c r="H88">
        <f t="shared" si="11"/>
        <v>3.4159059999999997</v>
      </c>
      <c r="I88">
        <f t="shared" si="15"/>
        <v>0</v>
      </c>
      <c r="J88">
        <f t="shared" si="15"/>
        <v>1.8320000000000002E-6</v>
      </c>
      <c r="K88">
        <f t="shared" si="12"/>
        <v>11.111917999999999</v>
      </c>
      <c r="O88" s="70"/>
      <c r="P88" s="66"/>
      <c r="Q88" t="s">
        <v>39</v>
      </c>
      <c r="R88">
        <f t="shared" si="13"/>
        <v>0</v>
      </c>
      <c r="S88">
        <f t="shared" si="13"/>
        <v>1.9907600000000002E-6</v>
      </c>
      <c r="U88">
        <f t="shared" si="14"/>
        <v>0</v>
      </c>
      <c r="V88">
        <f t="shared" si="14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G94" si="16">(0.2*0.8+0.2*0.8)*G11+0.2*0.2*K11+(1-0.2*0.8-0.2*0.8-0.2*0.2)*C11</f>
        <v>0</v>
      </c>
      <c r="G92">
        <f t="shared" si="16"/>
        <v>6.1999999999999998E-3</v>
      </c>
      <c r="I92">
        <f t="shared" ref="I92:J94" si="17">(0.2*0.8+0.2*0.8)*G18+0.2*0.2*K18+(1-0.2*0.8-0.2*0.8-0.2*0.2)*C18</f>
        <v>0</v>
      </c>
      <c r="J92">
        <f t="shared" si="17"/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S94" si="18">(0.3*0.7+0.3*0.7)*G11+0.3*0.3*K11+(1-0.3*0.7-0.3*0.7-0.3*0.3)*C11</f>
        <v>0</v>
      </c>
      <c r="S92">
        <f t="shared" si="18"/>
        <v>6.2000000000000006E-3</v>
      </c>
      <c r="U92">
        <f t="shared" ref="U92:V94" si="19">(0.3*0.7+0.3*0.7)*G18+0.3*0.3*K18+(1-0.3*0.7-0.3*0.7-0.3*0.3)*C18</f>
        <v>0</v>
      </c>
      <c r="V92">
        <f t="shared" si="19"/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16"/>
        <v>0</v>
      </c>
      <c r="G93">
        <f t="shared" si="16"/>
        <v>8.0379999999999986E-5</v>
      </c>
      <c r="I93">
        <f t="shared" si="17"/>
        <v>0</v>
      </c>
      <c r="J93">
        <f t="shared" si="17"/>
        <v>8.0379999999999986E-5</v>
      </c>
      <c r="O93" s="70"/>
      <c r="P93" s="66"/>
      <c r="Q93" t="s">
        <v>38</v>
      </c>
      <c r="R93">
        <f t="shared" si="18"/>
        <v>0</v>
      </c>
      <c r="S93">
        <f t="shared" si="18"/>
        <v>8.0380000000000013E-5</v>
      </c>
      <c r="U93">
        <f t="shared" si="19"/>
        <v>0</v>
      </c>
      <c r="V93">
        <f t="shared" si="19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16"/>
        <v>0</v>
      </c>
      <c r="G94">
        <f t="shared" si="16"/>
        <v>2.1142400000000003E-6</v>
      </c>
      <c r="I94">
        <f t="shared" si="17"/>
        <v>0</v>
      </c>
      <c r="J94">
        <f t="shared" si="17"/>
        <v>1.832E-6</v>
      </c>
      <c r="O94" s="70"/>
      <c r="P94" s="66"/>
      <c r="Q94" t="s">
        <v>39</v>
      </c>
      <c r="R94">
        <f t="shared" si="18"/>
        <v>0</v>
      </c>
      <c r="S94">
        <f t="shared" si="18"/>
        <v>2.2024400000000001E-6</v>
      </c>
      <c r="U94">
        <f t="shared" si="19"/>
        <v>0</v>
      </c>
      <c r="V94">
        <f t="shared" si="19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G101" si="20">3*0.05*(1-0.05)*(1-0.05)*G11+3*0.05*0.05*(1-0.05)*K11+0.05*0.05*0.05*O11+(1-3*0.05*(1-0.05)*(1-0.05)-3*0.05*0.05*(1-0.05)-0.05*0.05*0.05)*C11</f>
        <v>0</v>
      </c>
      <c r="G99">
        <f t="shared" si="20"/>
        <v>6.1999999999999989E-3</v>
      </c>
      <c r="H99">
        <f t="shared" ref="H99:H101" si="21">Q11+M11+I11+E11</f>
        <v>4.3974589999999996</v>
      </c>
      <c r="I99">
        <f t="shared" ref="I99:J101" si="22">3*0.05*(1-0.05)*(1-0.05)*G18+3*0.05*0.05*(1-0.05)*K18+0.05*0.05*0.05*O18+(1-3*0.05*(1-0.05)*(1-0.05)-3*0.05*0.05*(1-0.05)-0.05*0.05*0.05)*C18</f>
        <v>0</v>
      </c>
      <c r="J99">
        <f t="shared" si="22"/>
        <v>6.1999999999999989E-3</v>
      </c>
      <c r="K99">
        <f t="shared" ref="K99:K101" si="23">Q18+M18+E18+I18</f>
        <v>4.393726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12.901206999999999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S101" si="24">3*0.1*(1-0.1)*(1-0.1)*G11+3*0.1*0.1*(1-0.1)*K11+0.1*0.1*0.1*O11+(1-3*0.1*(1-0.1)*(1-0.1)-3*0.1*0.1*(1-0.1)-0.1*0.1*0.1)*C11</f>
        <v>0</v>
      </c>
      <c r="S99">
        <f t="shared" si="24"/>
        <v>6.1999999999999998E-3</v>
      </c>
      <c r="U99">
        <f t="shared" ref="U99:V101" si="25">3*0.1*(1-0.1)*(1-0.1)*G18+3*0.1*0.1*(1-0.1)*K18+0.1*0.1*0.1*O18+(1-3*0.1*(1-0.1)*(1-0.1)-3*0.1*0.1*(1-0.1)-0.1*0.1*0.1)*C18</f>
        <v>0</v>
      </c>
      <c r="V99">
        <f t="shared" si="25"/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20"/>
        <v>0</v>
      </c>
      <c r="G100">
        <f t="shared" si="20"/>
        <v>8.0379999999999986E-5</v>
      </c>
      <c r="H100">
        <f t="shared" si="21"/>
        <v>4.3477160000000001</v>
      </c>
      <c r="I100">
        <f t="shared" si="22"/>
        <v>0</v>
      </c>
      <c r="J100">
        <f t="shared" si="22"/>
        <v>8.0379999999999986E-5</v>
      </c>
      <c r="K100">
        <f t="shared" si="23"/>
        <v>8.5220880000000001</v>
      </c>
      <c r="N100" s="72"/>
      <c r="O100" s="70"/>
      <c r="P100" s="66"/>
      <c r="Q100" t="s">
        <v>38</v>
      </c>
      <c r="R100">
        <f t="shared" si="24"/>
        <v>0</v>
      </c>
      <c r="S100">
        <f t="shared" si="24"/>
        <v>8.0379999999999986E-5</v>
      </c>
      <c r="U100">
        <f t="shared" si="25"/>
        <v>0</v>
      </c>
      <c r="V100">
        <f t="shared" si="2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20"/>
        <v>0</v>
      </c>
      <c r="G101">
        <f t="shared" si="20"/>
        <v>1.9514007499999996E-6</v>
      </c>
      <c r="H101">
        <f t="shared" si="21"/>
        <v>4.5684420000000001</v>
      </c>
      <c r="I101">
        <f t="shared" si="22"/>
        <v>0</v>
      </c>
      <c r="J101">
        <f t="shared" si="22"/>
        <v>1.8319999999999998E-6</v>
      </c>
      <c r="K101">
        <f t="shared" si="23"/>
        <v>15.369007</v>
      </c>
      <c r="N101" s="72"/>
      <c r="O101" s="70"/>
      <c r="P101" s="66"/>
      <c r="Q101" t="s">
        <v>39</v>
      </c>
      <c r="R101">
        <f t="shared" si="24"/>
        <v>0</v>
      </c>
      <c r="S101">
        <f t="shared" si="24"/>
        <v>2.0463259999999997E-6</v>
      </c>
      <c r="U101">
        <f t="shared" si="25"/>
        <v>0</v>
      </c>
      <c r="V101">
        <f t="shared" si="2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G107" si="26">3*0.2*(1-0.2)*(1-0.2)*G11+3*0.2*0.2*(1-0.2)*K11+0.2*0.2*0.2*O11+(1-3*0.2*(1-0.2)*(1-0.2)-3*0.2*0.2*(1-0.2)-0.2*0.2*0.2)*C11</f>
        <v>0</v>
      </c>
      <c r="G105">
        <f t="shared" si="26"/>
        <v>6.1999999999999989E-3</v>
      </c>
      <c r="I105">
        <f t="shared" ref="I105:J107" si="27">3*0.2*(1-0.2)*(1-0.2)*G18+3*0.2*0.2*(1-0.2)*K18+0.2*0.2*0.2*O18+(1-3*0.2*(1-0.2)*(1-0.2)-3*0.2*0.2*(1-0.2)-0.2*0.2*0.2)*C18</f>
        <v>0</v>
      </c>
      <c r="J105">
        <f t="shared" si="27"/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S107" si="28">3*0.3*(1-0.3)*(1-0.3)*G11+3*0.3*0.3*(1-0.3)*K11+0.3*0.3*0.3*O11+(1-3*0.3*(1-0.3)*(1-0.3)-3*0.3*0.3*(1-0.3)-0.3*0.3*0.3)*C11</f>
        <v>0</v>
      </c>
      <c r="S105">
        <f t="shared" si="28"/>
        <v>6.1999999999999998E-3</v>
      </c>
      <c r="U105">
        <f t="shared" ref="U105:V107" si="29">3*0.3*(1-0.3)*(1-0.3)*G18+3*0.3*0.3*(1-0.3)*K18+0.3*0.3*0.3*O18+(1-3*0.3*(1-0.3)*(1-0.3)-3*0.3*0.3*(1-0.3)-0.3*0.3*0.3)*C18</f>
        <v>0</v>
      </c>
      <c r="V105">
        <f t="shared" si="29"/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26"/>
        <v>0</v>
      </c>
      <c r="G106">
        <f t="shared" si="26"/>
        <v>8.0379999999999986E-5</v>
      </c>
      <c r="I106">
        <f t="shared" si="27"/>
        <v>0</v>
      </c>
      <c r="J106">
        <f t="shared" si="27"/>
        <v>8.0379999999999986E-5</v>
      </c>
      <c r="N106" s="72"/>
      <c r="O106" s="70"/>
      <c r="P106" s="66"/>
      <c r="Q106" t="s">
        <v>38</v>
      </c>
      <c r="R106">
        <f t="shared" si="28"/>
        <v>0</v>
      </c>
      <c r="S106">
        <f t="shared" si="28"/>
        <v>8.038E-5</v>
      </c>
      <c r="U106">
        <f t="shared" si="29"/>
        <v>0</v>
      </c>
      <c r="V106">
        <f t="shared" si="29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26"/>
        <v>0</v>
      </c>
      <c r="G107">
        <f t="shared" si="26"/>
        <v>2.1706880000000003E-6</v>
      </c>
      <c r="I107">
        <f t="shared" si="27"/>
        <v>0</v>
      </c>
      <c r="J107">
        <f t="shared" si="27"/>
        <v>1.832E-6</v>
      </c>
      <c r="N107" s="72"/>
      <c r="O107" s="70"/>
      <c r="P107" s="66"/>
      <c r="Q107" t="s">
        <v>39</v>
      </c>
      <c r="R107">
        <f t="shared" si="28"/>
        <v>0</v>
      </c>
      <c r="S107">
        <f t="shared" si="28"/>
        <v>2.2209620000000002E-6</v>
      </c>
      <c r="U107">
        <f t="shared" si="29"/>
        <v>0</v>
      </c>
      <c r="V107">
        <f t="shared" si="29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G114" si="30">0.05*Y11+(1-0.05)*U11</f>
        <v>0</v>
      </c>
      <c r="G112">
        <f t="shared" si="30"/>
        <v>6.1999999999999998E-3</v>
      </c>
      <c r="H112">
        <f t="shared" ref="H112:H114" si="31">AA11+W11</f>
        <v>2.5068450000000002</v>
      </c>
      <c r="I112">
        <f t="shared" ref="I112:J114" si="32">0.05*Y18+(1-0.05)*U18</f>
        <v>0</v>
      </c>
      <c r="J112">
        <f t="shared" si="32"/>
        <v>6.1999999999999998E-3</v>
      </c>
      <c r="K112">
        <f t="shared" ref="K112:K114" si="33">AA18+W18</f>
        <v>2.1145550000000002</v>
      </c>
      <c r="L112">
        <f>0.05*X25+(1-0.05)*T25</f>
        <v>5.0000000000000001E-9</v>
      </c>
      <c r="M112">
        <f>AA25+W25</f>
        <v>5.9385340000000006</v>
      </c>
      <c r="P112" s="66" t="s">
        <v>37</v>
      </c>
      <c r="Q112" t="s">
        <v>36</v>
      </c>
      <c r="R112">
        <f t="shared" ref="R112:S114" si="34">0.1*Y11+(1-0.1)*U11</f>
        <v>0</v>
      </c>
      <c r="S112">
        <f t="shared" si="34"/>
        <v>6.1999999999999998E-3</v>
      </c>
      <c r="U112">
        <f t="shared" ref="U112:V114" si="35">0.1*Y18+(1-0.1)*U18</f>
        <v>0</v>
      </c>
      <c r="V112">
        <f t="shared" si="35"/>
        <v>6.1999999999999998E-3</v>
      </c>
      <c r="X112">
        <f>0.1*X25+(1-0.1)*T25</f>
        <v>1E-8</v>
      </c>
    </row>
    <row r="113" spans="2:25" x14ac:dyDescent="0.25">
      <c r="C113" s="67"/>
      <c r="D113" s="66"/>
      <c r="E113" t="s">
        <v>38</v>
      </c>
      <c r="F113">
        <f t="shared" si="30"/>
        <v>0</v>
      </c>
      <c r="G113">
        <f t="shared" si="30"/>
        <v>2.6219999999999998E-4</v>
      </c>
      <c r="H113">
        <f t="shared" si="31"/>
        <v>2.2543410000000002</v>
      </c>
      <c r="I113">
        <f t="shared" si="32"/>
        <v>0</v>
      </c>
      <c r="J113">
        <f t="shared" si="32"/>
        <v>2.6219999999999998E-4</v>
      </c>
      <c r="K113">
        <f t="shared" si="33"/>
        <v>4.1773749999999996</v>
      </c>
      <c r="P113" s="66"/>
      <c r="Q113" t="s">
        <v>38</v>
      </c>
      <c r="R113">
        <f t="shared" si="34"/>
        <v>0</v>
      </c>
      <c r="S113">
        <f t="shared" si="34"/>
        <v>2.6219999999999998E-4</v>
      </c>
      <c r="U113">
        <f t="shared" si="35"/>
        <v>0</v>
      </c>
      <c r="V113">
        <f t="shared" si="35"/>
        <v>2.6219999999999998E-4</v>
      </c>
    </row>
    <row r="114" spans="2:25" x14ac:dyDescent="0.25">
      <c r="C114" s="67"/>
      <c r="D114" s="66"/>
      <c r="E114" t="s">
        <v>39</v>
      </c>
      <c r="F114">
        <f t="shared" si="30"/>
        <v>0</v>
      </c>
      <c r="G114">
        <f t="shared" si="30"/>
        <v>2.7699999999999999E-5</v>
      </c>
      <c r="H114">
        <f t="shared" si="31"/>
        <v>2.7503489999999999</v>
      </c>
      <c r="I114">
        <f t="shared" si="32"/>
        <v>0</v>
      </c>
      <c r="J114">
        <f t="shared" si="32"/>
        <v>2.7699999999999999E-5</v>
      </c>
      <c r="K114">
        <f t="shared" si="33"/>
        <v>7.0459350000000001</v>
      </c>
      <c r="P114" s="66"/>
      <c r="Q114" t="s">
        <v>39</v>
      </c>
      <c r="R114">
        <f t="shared" si="34"/>
        <v>0</v>
      </c>
      <c r="S114">
        <f t="shared" si="34"/>
        <v>2.7699999999999999E-5</v>
      </c>
      <c r="U114">
        <f t="shared" si="35"/>
        <v>0</v>
      </c>
      <c r="V114">
        <f t="shared" si="35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G120" si="36">0.2*Y11+(1-0.2)*U11</f>
        <v>0</v>
      </c>
      <c r="G118">
        <f t="shared" si="36"/>
        <v>6.1999999999999998E-3</v>
      </c>
      <c r="I118">
        <f t="shared" ref="I118:J120" si="37">0.2*Y18+(1-0.2)*U18</f>
        <v>0</v>
      </c>
      <c r="J118">
        <f t="shared" si="37"/>
        <v>6.1999999999999998E-3</v>
      </c>
      <c r="L118">
        <f>0.2*X25+(1-0.2)*T25</f>
        <v>2E-8</v>
      </c>
      <c r="P118" s="66" t="s">
        <v>41</v>
      </c>
      <c r="Q118" t="s">
        <v>36</v>
      </c>
      <c r="R118">
        <f t="shared" ref="R118:S120" si="38">0.3*Y11+(1-0.3)*U11</f>
        <v>0</v>
      </c>
      <c r="S118">
        <f t="shared" si="38"/>
        <v>6.1999999999999989E-3</v>
      </c>
      <c r="U118">
        <f t="shared" ref="U118:V120" si="39">0.3*Y18+(1-0.3)*U18</f>
        <v>0</v>
      </c>
      <c r="V118">
        <f t="shared" si="39"/>
        <v>6.1999999999999989E-3</v>
      </c>
      <c r="X118">
        <f>0.3*X25+(1-0.3)*T25</f>
        <v>2.9999999999999997E-8</v>
      </c>
    </row>
    <row r="119" spans="2:25" x14ac:dyDescent="0.25">
      <c r="C119" s="67"/>
      <c r="D119" s="66"/>
      <c r="E119" t="s">
        <v>38</v>
      </c>
      <c r="F119">
        <f t="shared" si="36"/>
        <v>0</v>
      </c>
      <c r="G119">
        <f t="shared" si="36"/>
        <v>2.6219999999999998E-4</v>
      </c>
      <c r="I119">
        <f t="shared" si="37"/>
        <v>0</v>
      </c>
      <c r="J119">
        <f t="shared" si="37"/>
        <v>2.6219999999999998E-4</v>
      </c>
      <c r="P119" s="66"/>
      <c r="Q119" t="s">
        <v>38</v>
      </c>
      <c r="R119">
        <f t="shared" si="38"/>
        <v>0</v>
      </c>
      <c r="S119">
        <f t="shared" si="38"/>
        <v>2.6219999999999998E-4</v>
      </c>
      <c r="U119">
        <f t="shared" si="39"/>
        <v>0</v>
      </c>
      <c r="V119">
        <f t="shared" si="39"/>
        <v>2.6219999999999998E-4</v>
      </c>
    </row>
    <row r="120" spans="2:25" x14ac:dyDescent="0.25">
      <c r="C120" s="67"/>
      <c r="D120" s="66"/>
      <c r="E120" t="s">
        <v>39</v>
      </c>
      <c r="F120">
        <f t="shared" si="36"/>
        <v>0</v>
      </c>
      <c r="G120">
        <f t="shared" si="36"/>
        <v>2.7700000000000002E-5</v>
      </c>
      <c r="I120">
        <f t="shared" si="37"/>
        <v>0</v>
      </c>
      <c r="J120">
        <f t="shared" si="37"/>
        <v>2.7700000000000002E-5</v>
      </c>
      <c r="P120" s="66"/>
      <c r="Q120" t="s">
        <v>39</v>
      </c>
      <c r="R120">
        <f t="shared" si="38"/>
        <v>0</v>
      </c>
      <c r="S120">
        <f t="shared" si="38"/>
        <v>2.7699999999999999E-5</v>
      </c>
      <c r="U120">
        <f t="shared" si="39"/>
        <v>0</v>
      </c>
      <c r="V120">
        <f t="shared" si="39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G127" si="40">(0.05*(1-0.05)+0.05*(1-0.05))*Y11+0.05*0.05*AC11+(1-0.05*(1-0.05)-0.05*(1-0.05)-0.05*0.05)*U11</f>
        <v>0</v>
      </c>
      <c r="G125">
        <f t="shared" si="40"/>
        <v>6.2000000000000006E-3</v>
      </c>
      <c r="H125">
        <f t="shared" ref="H125:H127" si="41">AE11+AA11+W11</f>
        <v>3.616781</v>
      </c>
      <c r="I125">
        <f t="shared" ref="I125:J127" si="42">(0.05*(1-0.05)+0.05*(1-0.05))*Y18+0.05*0.05*AC18+(1-0.05*(1-0.05)-0.05*(1-0.05)-0.05*0.05)*U18</f>
        <v>0</v>
      </c>
      <c r="J125">
        <f t="shared" si="42"/>
        <v>6.2000000000000006E-3</v>
      </c>
      <c r="K125">
        <f t="shared" ref="K125:K127" si="43">AE18+AA18+W18</f>
        <v>3.2057190000000002</v>
      </c>
      <c r="L125">
        <f>(0.05*(1-0.05)+0.05*(1-0.05))*X25+0.05*0.05*AB25+(1-0.05*(1-0.05)-0.05*(1-0.05)-0.05*0.05)*T25</f>
        <v>9.499999999999999E-9</v>
      </c>
      <c r="M125">
        <f>AE25+AA25+W25</f>
        <v>8.9746819999999996</v>
      </c>
      <c r="O125" s="70" t="s">
        <v>43</v>
      </c>
      <c r="P125" s="66" t="s">
        <v>37</v>
      </c>
      <c r="Q125" t="s">
        <v>36</v>
      </c>
      <c r="R125">
        <f t="shared" ref="R125:S127" si="44">(0.1*0.9+0.1*0.9)*Y11+0.1*0.1*AC11+(1-0.1*0.9-0.1*0.9-0.1*0.1)*U11</f>
        <v>0</v>
      </c>
      <c r="S125">
        <f t="shared" si="44"/>
        <v>6.2000000000000006E-3</v>
      </c>
      <c r="U125">
        <f t="shared" ref="U125:V127" si="45">(0.1*0.9+0.1*0.9)*Y18+0.1*0.1*AC18+(1-0.1*0.9-0.1*0.9-0.1*0.1)*U18</f>
        <v>0</v>
      </c>
      <c r="V125">
        <f t="shared" si="45"/>
        <v>6.2000000000000006E-3</v>
      </c>
      <c r="X125">
        <f>(0.1*0.9+0.1*0.9)*X25+0.1*0.1*AB25+(1-0.1*0.9-0.1*0.9-0.1*0.1)*T25</f>
        <v>1.8000000000000002E-8</v>
      </c>
    </row>
    <row r="126" spans="2:25" x14ac:dyDescent="0.25">
      <c r="B126" s="67"/>
      <c r="C126" s="70"/>
      <c r="D126" s="66"/>
      <c r="E126" t="s">
        <v>38</v>
      </c>
      <c r="F126">
        <f t="shared" si="40"/>
        <v>0</v>
      </c>
      <c r="G126">
        <f t="shared" si="40"/>
        <v>2.6219999999999998E-4</v>
      </c>
      <c r="H126">
        <f t="shared" si="41"/>
        <v>3.3797389999999998</v>
      </c>
      <c r="I126">
        <f t="shared" si="42"/>
        <v>0</v>
      </c>
      <c r="J126">
        <f t="shared" si="42"/>
        <v>2.6219999999999998E-4</v>
      </c>
      <c r="K126">
        <f t="shared" si="43"/>
        <v>6.2957770000000011</v>
      </c>
      <c r="O126" s="70"/>
      <c r="P126" s="66"/>
      <c r="Q126" t="s">
        <v>38</v>
      </c>
      <c r="R126">
        <f t="shared" si="44"/>
        <v>0</v>
      </c>
      <c r="S126">
        <f t="shared" si="44"/>
        <v>2.6219999999999998E-4</v>
      </c>
      <c r="U126">
        <f t="shared" si="45"/>
        <v>0</v>
      </c>
      <c r="V126">
        <f t="shared" si="45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40"/>
        <v>0</v>
      </c>
      <c r="G127">
        <f t="shared" si="40"/>
        <v>2.7700000000000002E-5</v>
      </c>
      <c r="H127">
        <f t="shared" si="41"/>
        <v>3.9138720000000005</v>
      </c>
      <c r="I127">
        <f t="shared" si="42"/>
        <v>0</v>
      </c>
      <c r="J127">
        <f t="shared" si="42"/>
        <v>2.7700000000000002E-5</v>
      </c>
      <c r="K127">
        <f t="shared" si="43"/>
        <v>10.815951999999999</v>
      </c>
      <c r="O127" s="70"/>
      <c r="P127" s="66"/>
      <c r="Q127" t="s">
        <v>39</v>
      </c>
      <c r="R127">
        <f t="shared" si="44"/>
        <v>0</v>
      </c>
      <c r="S127">
        <f t="shared" si="44"/>
        <v>2.7700000000000002E-5</v>
      </c>
      <c r="U127">
        <f t="shared" si="45"/>
        <v>0</v>
      </c>
      <c r="V127">
        <f t="shared" si="45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G133" si="46">(0.2*0.8+0.2*0.8)*Y11+0.2*0.2*AC11+(1-0.2*0.8-0.2*0.8-0.2*0.2)*U11</f>
        <v>0</v>
      </c>
      <c r="G131">
        <f t="shared" si="46"/>
        <v>6.1999999999999998E-3</v>
      </c>
      <c r="I131">
        <f t="shared" ref="I131:J133" si="47">(0.2*0.8+0.2*0.8)*Y18+0.2*0.2*AC18+(1-0.2*0.8-0.2*0.8-0.2*0.2)*U18</f>
        <v>0</v>
      </c>
      <c r="J131">
        <f t="shared" si="47"/>
        <v>6.1999999999999998E-3</v>
      </c>
      <c r="L131">
        <f>(0.2*0.8+0.2*0.8)*X25+0.2*0.2*AB25+(1-0.2*0.8-0.2*0.8-0.2*0.2)*T25</f>
        <v>3.2000000000000002E-8</v>
      </c>
      <c r="O131" s="70" t="s">
        <v>45</v>
      </c>
      <c r="P131" s="66" t="s">
        <v>41</v>
      </c>
      <c r="Q131" t="s">
        <v>36</v>
      </c>
      <c r="R131">
        <f t="shared" ref="R131:S133" si="48">(0.3*0.7+0.3*0.7)*Y11+0.3*0.3*AC11+(1-0.3*0.7-0.3*0.7-0.3*0.3)*U11</f>
        <v>0</v>
      </c>
      <c r="S131">
        <f t="shared" si="48"/>
        <v>6.2000000000000006E-3</v>
      </c>
      <c r="U131">
        <f t="shared" ref="U131:V133" si="49">(0.3*0.7+0.3*0.7)*Y18+0.3*0.3*AC18+(1-0.3*0.7-0.3*0.7-0.3*0.3)*U18</f>
        <v>0</v>
      </c>
      <c r="V131">
        <f t="shared" si="49"/>
        <v>6.2000000000000006E-3</v>
      </c>
      <c r="X131">
        <f>(0.3*0.7+0.3*0.7)*X25+0.3*0.3*AB25+(1-0.3*0.7-0.3*0.7-0.3*0.3)*T25</f>
        <v>4.1999999999999999E-8</v>
      </c>
    </row>
    <row r="132" spans="1:25" x14ac:dyDescent="0.25">
      <c r="B132" s="67"/>
      <c r="C132" s="70"/>
      <c r="D132" s="66"/>
      <c r="E132" t="s">
        <v>38</v>
      </c>
      <c r="F132">
        <f t="shared" si="46"/>
        <v>0</v>
      </c>
      <c r="G132">
        <f t="shared" si="46"/>
        <v>2.6219999999999998E-4</v>
      </c>
      <c r="I132">
        <f t="shared" si="47"/>
        <v>0</v>
      </c>
      <c r="J132">
        <f t="shared" si="47"/>
        <v>2.6219999999999998E-4</v>
      </c>
      <c r="O132" s="70"/>
      <c r="P132" s="66"/>
      <c r="Q132" t="s">
        <v>38</v>
      </c>
      <c r="R132">
        <f t="shared" si="48"/>
        <v>0</v>
      </c>
      <c r="S132">
        <f t="shared" si="48"/>
        <v>2.6219999999999998E-4</v>
      </c>
      <c r="U132">
        <f t="shared" si="49"/>
        <v>0</v>
      </c>
      <c r="V132">
        <f t="shared" si="4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46"/>
        <v>0</v>
      </c>
      <c r="G133">
        <f t="shared" si="46"/>
        <v>2.7699999999999999E-5</v>
      </c>
      <c r="I133">
        <f t="shared" si="47"/>
        <v>0</v>
      </c>
      <c r="J133">
        <f t="shared" si="47"/>
        <v>2.7699999999999999E-5</v>
      </c>
      <c r="O133" s="70"/>
      <c r="P133" s="66"/>
      <c r="Q133" t="s">
        <v>39</v>
      </c>
      <c r="R133">
        <f t="shared" si="48"/>
        <v>0</v>
      </c>
      <c r="S133">
        <f t="shared" si="48"/>
        <v>2.7700000000000002E-5</v>
      </c>
      <c r="U133">
        <f t="shared" si="49"/>
        <v>0</v>
      </c>
      <c r="V133">
        <f t="shared" si="4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G140" si="50">3*0.05*(1-0.05)*(1-0.05)*Y11+3*0.05*0.05*(1-0.05)*AC11+0.05*0.05*0.05*AG11+(1-3*0.05*(1-0.05)*(1-0.05)-3*0.05*0.05*(1-0.05)-0.05*0.05*0.05)*U11</f>
        <v>0</v>
      </c>
      <c r="G138">
        <f t="shared" si="50"/>
        <v>6.1999999999999989E-3</v>
      </c>
      <c r="H138">
        <f t="shared" ref="H138:H140" si="51">AI11+AE11+AA11+W11</f>
        <v>4.7628969999999997</v>
      </c>
      <c r="I138">
        <f t="shared" ref="I138:J140" si="52">3*0.05*(1-0.05)*(1-0.05)*Y18+3*0.05*0.05*(1-0.05)*AC18+0.05*0.05*0.05*AG18+(1-3*0.05*(1-0.05)*(1-0.05)-3*0.05*0.05*(1-0.05)-0.05*0.05*0.05)*U18</f>
        <v>0</v>
      </c>
      <c r="J138">
        <f t="shared" si="52"/>
        <v>6.1999999999999989E-3</v>
      </c>
      <c r="K138">
        <f t="shared" ref="K138:K140" si="53">AI18+AE18+AA18+W18</f>
        <v>4.292313</v>
      </c>
      <c r="L138">
        <f>3*0.05*(1-0.05)*(1-0.05)*X25+3*0.05*0.05*(1-0.05)*AB25+0.05*0.05*0.05*AF25+(1-3*0.05*(1-0.05)*(1-0.05)-3*0.05*0.05*(1-0.05)-0.05*0.05*0.05)*T25</f>
        <v>1.35375E-8</v>
      </c>
      <c r="M138">
        <f>AI25+AE25+AA25+W25</f>
        <v>12.056341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S140" si="54">3*0.1*(1-0.1)*(1-0.1)*Y11+3*0.1*0.1*(1-0.1)*AC11+0.1*0.1*0.1*AG11+(1-3*0.1*(1-0.1)*(1-0.1)-3*0.1*0.1*(1-0.1)-0.1*0.1*0.1)*U11</f>
        <v>0</v>
      </c>
      <c r="S138">
        <f t="shared" si="54"/>
        <v>6.1999999999999998E-3</v>
      </c>
      <c r="U138">
        <f t="shared" ref="U138:V140" si="55">3*0.1*(1-0.1)*(1-0.1)*Y18+3*0.1*0.1*(1-0.1)*AC18+0.1*0.1*0.1*AG18+(1-3*0.1*(1-0.1)*(1-0.1)-3*0.1*0.1*(1-0.1)-0.1*0.1*0.1)*U18</f>
        <v>0</v>
      </c>
      <c r="V138">
        <f t="shared" si="55"/>
        <v>6.1999999999999998E-3</v>
      </c>
      <c r="X138">
        <f>3*0.1*(1-0.1)*(1-0.1)*X25+3*0.1*0.1*(1-0.1)*AB25+0.1*0.1*0.1*AF25+(1-3*0.1*(1-0.1)*(1-0.1)-3*0.1*0.1*(1-0.1)-0.1*0.1*0.1)*T25</f>
        <v>2.4300000000000006E-8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50"/>
        <v>0</v>
      </c>
      <c r="G139">
        <f t="shared" si="50"/>
        <v>2.6219999999999998E-4</v>
      </c>
      <c r="H139">
        <f t="shared" si="51"/>
        <v>4.4865370000000002</v>
      </c>
      <c r="I139">
        <f t="shared" si="52"/>
        <v>0</v>
      </c>
      <c r="J139">
        <f t="shared" si="52"/>
        <v>2.6219999999999998E-4</v>
      </c>
      <c r="K139">
        <f t="shared" si="53"/>
        <v>8.3723949999999991</v>
      </c>
      <c r="N139" s="72"/>
      <c r="O139" s="70"/>
      <c r="P139" s="66"/>
      <c r="Q139" t="s">
        <v>38</v>
      </c>
      <c r="R139">
        <f t="shared" si="54"/>
        <v>0</v>
      </c>
      <c r="S139">
        <f t="shared" si="54"/>
        <v>2.6219999999999998E-4</v>
      </c>
      <c r="U139">
        <f t="shared" si="55"/>
        <v>0</v>
      </c>
      <c r="V139">
        <f t="shared" si="55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50"/>
        <v>0</v>
      </c>
      <c r="G140">
        <f t="shared" si="50"/>
        <v>2.7699999999999996E-5</v>
      </c>
      <c r="H140">
        <f t="shared" si="51"/>
        <v>5.0538160000000003</v>
      </c>
      <c r="I140">
        <f t="shared" si="52"/>
        <v>0</v>
      </c>
      <c r="J140">
        <f t="shared" si="52"/>
        <v>2.7699999999999996E-5</v>
      </c>
      <c r="K140">
        <f t="shared" si="53"/>
        <v>14.580011000000001</v>
      </c>
      <c r="N140" s="72"/>
      <c r="O140" s="70"/>
      <c r="P140" s="66"/>
      <c r="Q140" t="s">
        <v>39</v>
      </c>
      <c r="R140">
        <f t="shared" si="54"/>
        <v>0</v>
      </c>
      <c r="S140">
        <f t="shared" si="54"/>
        <v>2.7699999999999996E-5</v>
      </c>
      <c r="U140">
        <f t="shared" si="55"/>
        <v>0</v>
      </c>
      <c r="V140">
        <f t="shared" si="55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G146" si="56">3*0.2*(1-0.2)*(1-0.2)*Y11+3*0.2*0.2*(1-0.2)*AC11+0.2*0.2*0.2*AG11+(1-3*0.2*(1-0.2)*(1-0.2)-3*0.2*0.2*(1-0.2)-0.2*0.2*0.2)*U11</f>
        <v>0</v>
      </c>
      <c r="G144">
        <f t="shared" si="56"/>
        <v>6.1999999999999989E-3</v>
      </c>
      <c r="I144">
        <f t="shared" ref="I144:J146" si="57">3*0.2*(1-0.2)*(1-0.2)*Y18+3*0.2*0.2*(1-0.2)*AC18+0.2*0.2*0.2*AG18+(1-3*0.2*(1-0.2)*(1-0.2)-3*0.2*0.2*(1-0.2)-0.2*0.2*0.2)*U18</f>
        <v>0</v>
      </c>
      <c r="J144">
        <f t="shared" si="57"/>
        <v>6.1999999999999989E-3</v>
      </c>
      <c r="L144">
        <f>3*0.2*(1-0.2)*(1-0.2)*X25+3*0.2*0.2*(1-0.2)*AB25+0.2*0.2*0.2*AF25+(1-3*0.2*(1-0.2)*(1-0.2)-3*0.2*0.2*(1-0.2)-0.2*0.2*0.2)*T25</f>
        <v>3.8400000000000013E-8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S146" si="58">3*0.3*(1-0.3)*(1-0.3)*Y11+3*0.3*0.3*(1-0.3)*AC11+0.3*0.3*0.3*AG11+(1-3*0.3*(1-0.3)*(1-0.3)-3*0.3*0.3*(1-0.3)-0.3*0.3*0.3)*U11</f>
        <v>0</v>
      </c>
      <c r="S144">
        <f t="shared" si="58"/>
        <v>6.1999999999999998E-3</v>
      </c>
      <c r="U144">
        <f t="shared" ref="U144:V146" si="59">3*0.3*(1-0.3)*(1-0.3)*Y18+3*0.3*0.3*(1-0.3)*AC18+0.3*0.3*0.3*AG18+(1-3*0.3*(1-0.3)*(1-0.3)-3*0.3*0.3*(1-0.3)-0.3*0.3*0.3)*U18</f>
        <v>0</v>
      </c>
      <c r="V144">
        <f t="shared" si="59"/>
        <v>6.1999999999999998E-3</v>
      </c>
      <c r="X144">
        <f>3*0.3*(1-0.3)*(1-0.3)*X25+3*0.3*0.3*(1-0.3)*AB25+0.3*0.3*0.3*AF25+(1-3*0.3*(1-0.3)*(1-0.3)-3*0.3*0.3*(1-0.3)-0.3*0.3*0.3)*T25</f>
        <v>4.4099999999999985E-8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56"/>
        <v>0</v>
      </c>
      <c r="G145">
        <f t="shared" si="56"/>
        <v>2.6219999999999992E-4</v>
      </c>
      <c r="I145">
        <f t="shared" si="57"/>
        <v>0</v>
      </c>
      <c r="J145">
        <f t="shared" si="57"/>
        <v>2.6219999999999992E-4</v>
      </c>
      <c r="N145" s="72"/>
      <c r="O145" s="70"/>
      <c r="P145" s="66"/>
      <c r="Q145" t="s">
        <v>38</v>
      </c>
      <c r="R145">
        <f t="shared" si="58"/>
        <v>0</v>
      </c>
      <c r="S145">
        <f t="shared" si="58"/>
        <v>2.6219999999999998E-4</v>
      </c>
      <c r="U145">
        <f t="shared" si="59"/>
        <v>0</v>
      </c>
      <c r="V145">
        <f t="shared" si="59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56"/>
        <v>0</v>
      </c>
      <c r="G146">
        <f t="shared" si="56"/>
        <v>2.7699999999999996E-5</v>
      </c>
      <c r="I146">
        <f t="shared" si="57"/>
        <v>0</v>
      </c>
      <c r="J146">
        <f t="shared" si="57"/>
        <v>2.7699999999999996E-5</v>
      </c>
      <c r="N146" s="72"/>
      <c r="O146" s="70"/>
      <c r="P146" s="66"/>
      <c r="Q146" t="s">
        <v>39</v>
      </c>
      <c r="R146">
        <f t="shared" si="58"/>
        <v>0</v>
      </c>
      <c r="S146">
        <f t="shared" si="58"/>
        <v>2.7700000000000002E-5</v>
      </c>
      <c r="U146">
        <f t="shared" si="59"/>
        <v>0</v>
      </c>
      <c r="V146">
        <f t="shared" si="59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G153" si="60">0.05*G32+(1-0.05)*C32</f>
        <v>0</v>
      </c>
      <c r="G151">
        <f t="shared" si="60"/>
        <v>6.1999999999999998E-3</v>
      </c>
      <c r="H151">
        <f t="shared" ref="H151:H153" si="61">I32++E32</f>
        <v>2.2027919999999996</v>
      </c>
      <c r="I151">
        <f t="shared" ref="I151:J153" si="62">0.05*G39+(1-0.05)*C39</f>
        <v>0</v>
      </c>
      <c r="J151">
        <f t="shared" si="62"/>
        <v>6.1999999999999998E-3</v>
      </c>
      <c r="K151">
        <f t="shared" ref="K151:K153" si="63">I39+E39</f>
        <v>2.1977419999999999</v>
      </c>
      <c r="L151">
        <f>0.05*F46+(1-0.05)*B46</f>
        <v>1.5399999999999999E-6</v>
      </c>
      <c r="M151">
        <f>I46+E46</f>
        <v>6.1806229999999998</v>
      </c>
      <c r="P151" s="66" t="s">
        <v>37</v>
      </c>
      <c r="Q151" t="s">
        <v>36</v>
      </c>
      <c r="R151">
        <f t="shared" ref="R151:S153" si="64">0.1*G32+(1-0.1)*C32</f>
        <v>0</v>
      </c>
      <c r="S151">
        <f t="shared" si="64"/>
        <v>6.1999999999999998E-3</v>
      </c>
      <c r="U151">
        <f t="shared" ref="U151:V153" si="65">0.1*G39+(1-0.1)*C39</f>
        <v>0</v>
      </c>
      <c r="V151">
        <f t="shared" si="65"/>
        <v>6.1999999999999998E-3</v>
      </c>
      <c r="X151">
        <f>0.1*F46+(1-0.1)*B46</f>
        <v>1.5800000000000001E-6</v>
      </c>
    </row>
    <row r="152" spans="1:25" x14ac:dyDescent="0.25">
      <c r="C152" s="67"/>
      <c r="D152" s="66"/>
      <c r="E152" t="s">
        <v>38</v>
      </c>
      <c r="F152">
        <f t="shared" si="60"/>
        <v>0</v>
      </c>
      <c r="G152">
        <f t="shared" si="60"/>
        <v>6.6879999999999999E-4</v>
      </c>
      <c r="H152">
        <f t="shared" si="61"/>
        <v>2.1439760000000003</v>
      </c>
      <c r="I152">
        <f t="shared" si="62"/>
        <v>0</v>
      </c>
      <c r="J152">
        <f t="shared" si="62"/>
        <v>6.6879999999999999E-4</v>
      </c>
      <c r="K152">
        <f t="shared" si="63"/>
        <v>4.0871709999999997</v>
      </c>
      <c r="P152" s="66"/>
      <c r="Q152" t="s">
        <v>38</v>
      </c>
      <c r="R152">
        <f t="shared" si="64"/>
        <v>0</v>
      </c>
      <c r="S152">
        <f t="shared" si="64"/>
        <v>6.6879999999999999E-4</v>
      </c>
      <c r="U152">
        <f t="shared" si="65"/>
        <v>0</v>
      </c>
      <c r="V152">
        <f t="shared" si="65"/>
        <v>6.6879999999999999E-4</v>
      </c>
    </row>
    <row r="153" spans="1:25" x14ac:dyDescent="0.25">
      <c r="C153" s="67"/>
      <c r="D153" s="66"/>
      <c r="E153" t="s">
        <v>39</v>
      </c>
      <c r="F153">
        <f t="shared" si="60"/>
        <v>0</v>
      </c>
      <c r="G153">
        <f t="shared" si="60"/>
        <v>1.6860000000000001E-4</v>
      </c>
      <c r="H153">
        <f t="shared" si="61"/>
        <v>2.2571519999999996</v>
      </c>
      <c r="I153">
        <f t="shared" si="62"/>
        <v>0</v>
      </c>
      <c r="J153">
        <f t="shared" si="62"/>
        <v>1.6860000000000001E-4</v>
      </c>
      <c r="K153">
        <f t="shared" si="63"/>
        <v>7.1510590000000001</v>
      </c>
      <c r="P153" s="66"/>
      <c r="Q153" t="s">
        <v>39</v>
      </c>
      <c r="R153">
        <f t="shared" si="64"/>
        <v>0</v>
      </c>
      <c r="S153">
        <f t="shared" si="64"/>
        <v>1.6860000000000001E-4</v>
      </c>
      <c r="U153">
        <f t="shared" si="65"/>
        <v>0</v>
      </c>
      <c r="V153">
        <f t="shared" si="65"/>
        <v>1.6860000000000001E-4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G159" si="66">0.2*G32+(1-0.2)*C32</f>
        <v>0</v>
      </c>
      <c r="G157">
        <f t="shared" si="66"/>
        <v>6.1999999999999998E-3</v>
      </c>
      <c r="I157">
        <f t="shared" ref="I157:J159" si="67">0.2*G39+(1-0.2)*C39</f>
        <v>0</v>
      </c>
      <c r="J157">
        <f t="shared" si="67"/>
        <v>6.1999999999999998E-3</v>
      </c>
      <c r="L157">
        <f>0.2*F46+(1-0.2)*B46</f>
        <v>1.6600000000000002E-6</v>
      </c>
      <c r="P157" s="66" t="s">
        <v>41</v>
      </c>
      <c r="Q157" t="s">
        <v>36</v>
      </c>
      <c r="R157">
        <f t="shared" ref="R157:S159" si="68">0.3*G32+(1-0.3)*C32</f>
        <v>0</v>
      </c>
      <c r="S157">
        <f t="shared" si="68"/>
        <v>6.1999999999999989E-3</v>
      </c>
      <c r="U157">
        <f t="shared" ref="U157:V159" si="69">0.3*G39+(1-0.3)*C39</f>
        <v>0</v>
      </c>
      <c r="V157">
        <f t="shared" si="69"/>
        <v>6.1999999999999989E-3</v>
      </c>
      <c r="X157">
        <f>0.3*F46+(1-0.3)*B46</f>
        <v>1.7399999999999999E-6</v>
      </c>
    </row>
    <row r="158" spans="1:25" x14ac:dyDescent="0.25">
      <c r="C158" s="67"/>
      <c r="D158" s="66"/>
      <c r="E158" t="s">
        <v>38</v>
      </c>
      <c r="F158">
        <f t="shared" si="66"/>
        <v>0</v>
      </c>
      <c r="G158">
        <f t="shared" si="66"/>
        <v>6.6879999999999999E-4</v>
      </c>
      <c r="I158">
        <f t="shared" si="67"/>
        <v>0</v>
      </c>
      <c r="J158">
        <f t="shared" si="67"/>
        <v>6.6879999999999999E-4</v>
      </c>
      <c r="P158" s="66"/>
      <c r="Q158" t="s">
        <v>38</v>
      </c>
      <c r="R158">
        <f t="shared" si="68"/>
        <v>0</v>
      </c>
      <c r="S158">
        <f t="shared" si="68"/>
        <v>6.6879999999999999E-4</v>
      </c>
      <c r="U158">
        <f t="shared" si="69"/>
        <v>0</v>
      </c>
      <c r="V158">
        <f t="shared" si="69"/>
        <v>6.6879999999999999E-4</v>
      </c>
    </row>
    <row r="159" spans="1:25" x14ac:dyDescent="0.25">
      <c r="C159" s="67"/>
      <c r="D159" s="66"/>
      <c r="E159" t="s">
        <v>39</v>
      </c>
      <c r="F159">
        <f t="shared" si="66"/>
        <v>0</v>
      </c>
      <c r="G159">
        <f t="shared" si="66"/>
        <v>1.6860000000000001E-4</v>
      </c>
      <c r="I159">
        <f t="shared" si="67"/>
        <v>0</v>
      </c>
      <c r="J159">
        <f t="shared" si="67"/>
        <v>1.6860000000000001E-4</v>
      </c>
      <c r="P159" s="66"/>
      <c r="Q159" t="s">
        <v>39</v>
      </c>
      <c r="R159">
        <f t="shared" si="68"/>
        <v>0</v>
      </c>
      <c r="S159">
        <f t="shared" si="68"/>
        <v>1.6860000000000001E-4</v>
      </c>
      <c r="U159">
        <f t="shared" si="69"/>
        <v>0</v>
      </c>
      <c r="V159">
        <f t="shared" si="69"/>
        <v>1.6860000000000001E-4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G166" si="70">(0.05*(1-0.05)+0.05*(1-0.05))*G32+0.05*0.05*K32+(1-0.05*(1-0.05)-0.05*(1-0.05)-0.05*0.05)*C32</f>
        <v>0</v>
      </c>
      <c r="G164">
        <f t="shared" si="70"/>
        <v>6.2000000000000006E-3</v>
      </c>
      <c r="H164">
        <f t="shared" ref="H164:H166" si="71">M32+I32+E32</f>
        <v>3.3058629999999996</v>
      </c>
      <c r="I164">
        <f t="shared" ref="I164:J166" si="72">(0.05*(1-0.05)+0.05*(1-0.05))*G39+0.05*0.05*K39+(1-0.05*(1-0.05)-0.05*(1-0.05)-0.05*0.05)*C39</f>
        <v>0</v>
      </c>
      <c r="J164">
        <f t="shared" si="72"/>
        <v>6.2000000000000006E-3</v>
      </c>
      <c r="K164">
        <f t="shared" ref="K164:K166" si="73">M39+I39+E39</f>
        <v>3.312576</v>
      </c>
      <c r="L164">
        <f>(0.05*(1-0.05)+0.05*(1-0.05))*F46+0.05*0.05*J46+(1-0.05*(1-0.05)-0.05*(1-0.05)-0.05*0.05)*B46</f>
        <v>1.5782500000000001E-6</v>
      </c>
      <c r="M164">
        <f>M46+I46+E46</f>
        <v>9.2336570000000009</v>
      </c>
      <c r="O164" s="70" t="s">
        <v>43</v>
      </c>
      <c r="P164" s="66" t="s">
        <v>37</v>
      </c>
      <c r="Q164" t="s">
        <v>36</v>
      </c>
      <c r="R164">
        <f t="shared" ref="R164:S166" si="74">(0.1*0.9+0.1*0.9)*G32+0.1*0.1*K32+(1-0.1*0.9-0.1*0.9-0.1*0.1)*C32</f>
        <v>0</v>
      </c>
      <c r="S164">
        <f t="shared" si="74"/>
        <v>6.2000000000000006E-3</v>
      </c>
      <c r="U164">
        <f t="shared" ref="U164:V166" si="75">(0.1*0.9+0.1*0.9)*G39+0.1*0.1*K39+(1-0.1*0.9-0.1*0.9-0.1*0.1)*C39</f>
        <v>0</v>
      </c>
      <c r="V164">
        <f t="shared" si="75"/>
        <v>6.2000000000000006E-3</v>
      </c>
      <c r="X164">
        <f>(0.1*0.9+0.1*0.9)*F46+0.1*0.1*J46+(1-0.1*0.9-0.1*0.9-0.1*0.1)*B46</f>
        <v>1.6530000000000001E-6</v>
      </c>
    </row>
    <row r="165" spans="2:25" x14ac:dyDescent="0.25">
      <c r="B165" s="67"/>
      <c r="C165" s="70"/>
      <c r="D165" s="66"/>
      <c r="E165" t="s">
        <v>38</v>
      </c>
      <c r="F165">
        <f t="shared" si="70"/>
        <v>0</v>
      </c>
      <c r="G165">
        <f t="shared" si="70"/>
        <v>6.6879999999999999E-4</v>
      </c>
      <c r="H165">
        <f t="shared" si="71"/>
        <v>3.2851510000000004</v>
      </c>
      <c r="I165">
        <f t="shared" si="72"/>
        <v>0</v>
      </c>
      <c r="J165">
        <f t="shared" si="72"/>
        <v>6.6879999999999999E-4</v>
      </c>
      <c r="K165">
        <f t="shared" si="73"/>
        <v>6.2364820000000005</v>
      </c>
      <c r="O165" s="70"/>
      <c r="P165" s="66"/>
      <c r="Q165" t="s">
        <v>38</v>
      </c>
      <c r="R165">
        <f t="shared" si="74"/>
        <v>0</v>
      </c>
      <c r="S165">
        <f t="shared" si="74"/>
        <v>6.6879999999999999E-4</v>
      </c>
      <c r="U165">
        <f t="shared" si="75"/>
        <v>0</v>
      </c>
      <c r="V165">
        <f t="shared" si="7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70"/>
        <v>0</v>
      </c>
      <c r="G166">
        <f t="shared" si="70"/>
        <v>1.6860000000000003E-4</v>
      </c>
      <c r="H166">
        <f t="shared" si="71"/>
        <v>3.409656</v>
      </c>
      <c r="I166">
        <f t="shared" si="72"/>
        <v>0</v>
      </c>
      <c r="J166">
        <f t="shared" si="72"/>
        <v>1.6860000000000003E-4</v>
      </c>
      <c r="K166">
        <f t="shared" si="73"/>
        <v>11.301914</v>
      </c>
      <c r="O166" s="70"/>
      <c r="P166" s="66"/>
      <c r="Q166" t="s">
        <v>39</v>
      </c>
      <c r="R166">
        <f t="shared" si="74"/>
        <v>0</v>
      </c>
      <c r="S166">
        <f t="shared" si="74"/>
        <v>1.6860000000000003E-4</v>
      </c>
      <c r="U166">
        <f t="shared" si="75"/>
        <v>0</v>
      </c>
      <c r="V166">
        <f t="shared" si="75"/>
        <v>1.6860000000000003E-4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G172" si="76">(0.2*0.8+0.2*0.8)*G32+0.2*0.2*K32+(1-0.2*0.8-0.2*0.8-0.2*0.2)*C32</f>
        <v>0</v>
      </c>
      <c r="G170">
        <f t="shared" si="76"/>
        <v>6.1999999999999998E-3</v>
      </c>
      <c r="I170">
        <f t="shared" ref="I170:J172" si="77">(0.2*0.8+0.2*0.8)*G39+0.2*0.2*K39+(1-0.2*0.8-0.2*0.8-0.2*0.2)*C39</f>
        <v>0</v>
      </c>
      <c r="J170">
        <f t="shared" si="77"/>
        <v>6.1999999999999998E-3</v>
      </c>
      <c r="L170">
        <f>(0.2*0.8+0.2*0.8)*F46+0.2*0.2*J46+(1-0.2*0.8-0.2*0.8-0.2*0.2)*B46</f>
        <v>1.792E-6</v>
      </c>
      <c r="O170" s="70" t="s">
        <v>45</v>
      </c>
      <c r="P170" s="66" t="s">
        <v>41</v>
      </c>
      <c r="Q170" t="s">
        <v>36</v>
      </c>
      <c r="R170">
        <f t="shared" ref="R170:S172" si="78">(0.3*0.7+0.3*0.7)*G32+0.3*0.3*K32+(1-0.3*0.7-0.3*0.7-0.3*0.3)*C32</f>
        <v>0</v>
      </c>
      <c r="S170">
        <f t="shared" si="78"/>
        <v>6.2000000000000006E-3</v>
      </c>
      <c r="U170">
        <f t="shared" ref="U170:V172" si="79">(0.3*0.7+0.3*0.7)*G39+0.3*0.3*K39+(1-0.3*0.7-0.3*0.7-0.3*0.3)*C39</f>
        <v>0</v>
      </c>
      <c r="V170">
        <f t="shared" si="79"/>
        <v>6.2000000000000006E-3</v>
      </c>
      <c r="X170">
        <f>(0.3*0.7+0.3*0.7)*F46+0.3*0.3*J46+(1-0.3*0.7-0.3*0.7-0.3*0.3)*B46</f>
        <v>1.917E-6</v>
      </c>
    </row>
    <row r="171" spans="2:25" x14ac:dyDescent="0.25">
      <c r="B171" s="67"/>
      <c r="C171" s="70"/>
      <c r="D171" s="66"/>
      <c r="E171" t="s">
        <v>38</v>
      </c>
      <c r="F171">
        <f t="shared" si="76"/>
        <v>0</v>
      </c>
      <c r="G171">
        <f t="shared" si="76"/>
        <v>6.6879999999999999E-4</v>
      </c>
      <c r="I171">
        <f t="shared" si="77"/>
        <v>0</v>
      </c>
      <c r="J171">
        <f t="shared" si="77"/>
        <v>6.6879999999999999E-4</v>
      </c>
      <c r="O171" s="70"/>
      <c r="P171" s="66"/>
      <c r="Q171" t="s">
        <v>38</v>
      </c>
      <c r="R171">
        <f t="shared" si="78"/>
        <v>0</v>
      </c>
      <c r="S171">
        <f t="shared" si="78"/>
        <v>6.6879999999999999E-4</v>
      </c>
      <c r="U171">
        <f t="shared" si="79"/>
        <v>0</v>
      </c>
      <c r="V171">
        <f t="shared" si="79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76"/>
        <v>0</v>
      </c>
      <c r="G172">
        <f t="shared" si="76"/>
        <v>1.6860000000000001E-4</v>
      </c>
      <c r="I172">
        <f t="shared" si="77"/>
        <v>0</v>
      </c>
      <c r="J172">
        <f t="shared" si="77"/>
        <v>1.6860000000000001E-4</v>
      </c>
      <c r="O172" s="70"/>
      <c r="P172" s="66"/>
      <c r="Q172" t="s">
        <v>39</v>
      </c>
      <c r="R172">
        <f t="shared" si="78"/>
        <v>0</v>
      </c>
      <c r="S172">
        <f t="shared" si="78"/>
        <v>1.6860000000000003E-4</v>
      </c>
      <c r="U172">
        <f t="shared" si="79"/>
        <v>0</v>
      </c>
      <c r="V172">
        <f t="shared" si="79"/>
        <v>1.6860000000000003E-4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G179" si="80">3*0.05*(1-0.05)*(1-0.05)*G32+3*0.05*0.05*(1-0.05)*K32+0.05*0.05*0.05*O32+(1-3*0.05*(1-0.05)*(1-0.05)-3*0.05*0.05*(1-0.05)-0.05*0.05*0.05)*C32</f>
        <v>0</v>
      </c>
      <c r="G177">
        <f t="shared" si="80"/>
        <v>6.1999999999999989E-3</v>
      </c>
      <c r="H177">
        <f t="shared" ref="H177:H179" si="81">Q32+M32+I32+E32</f>
        <v>4.3983469999999993</v>
      </c>
      <c r="I177">
        <f t="shared" ref="I177:J179" si="82">3*0.05*(1-0.05)*(1-0.05)*G39+3*0.05*0.05*(1-0.05)*K39+0.05*0.05*0.05*O39+(1-3*0.05*(1-0.05)*(1-0.05)-3*0.05*0.05*(1-0.05)-0.05*0.05*0.05)*C39</f>
        <v>0</v>
      </c>
      <c r="J177">
        <f t="shared" si="82"/>
        <v>6.1999999999999989E-3</v>
      </c>
      <c r="K177">
        <f t="shared" ref="K177:K179" si="83">Q39+M39+I39+E39</f>
        <v>4.436121</v>
      </c>
      <c r="L177">
        <f>3*0.05*(1-0.05)*(1-0.05)*F46+3*0.05*0.05*(1-0.05)*J46+0.05*0.05*0.05*N46+(1-3*0.05*(1-0.05)*(1-0.05)-3*0.05*0.05*(1-0.05)-0.05*0.05*0.05)*B46</f>
        <v>1.6149874999999998E-6</v>
      </c>
      <c r="M177">
        <f>Q46+M46+I46+E46</f>
        <v>12.199892999999999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S179" si="84">3*0.1*(1-0.1)*(1-0.1)*G32+3*0.1*0.1*(1-0.1)*K32+0.1*0.1*0.1*O32+(1-3*0.1*(1-0.1)*(1-0.1)-3*0.1*0.1*(1-0.1)-0.1*0.1*0.1)*C32</f>
        <v>0</v>
      </c>
      <c r="S177">
        <f t="shared" si="84"/>
        <v>6.1999999999999998E-3</v>
      </c>
      <c r="U177">
        <f t="shared" ref="U177:V179" si="85">3*0.1*(1-0.1)*(1-0.1)*G39+3*0.1*0.1*(1-0.1)*K39+0.1*0.1*0.1*O39+(1-3*0.1*(1-0.1)*(1-0.1)-3*0.1*0.1*(1-0.1)-0.1*0.1*0.1)*C39</f>
        <v>0</v>
      </c>
      <c r="V177">
        <f t="shared" si="85"/>
        <v>6.1999999999999998E-3</v>
      </c>
      <c r="X177">
        <f>3*0.1*(1-0.1)*(1-0.1)*F46+3*0.1*0.1*(1-0.1)*J46+0.1*0.1*0.1*N46+(1-3*0.1*(1-0.1)*(1-0.1)-3*0.1*0.1*(1-0.1)-0.1*0.1*0.1)*B46</f>
        <v>1.7208999999999999E-6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80"/>
        <v>0</v>
      </c>
      <c r="G178">
        <f t="shared" si="80"/>
        <v>6.6879999999999999E-4</v>
      </c>
      <c r="H178">
        <f t="shared" si="81"/>
        <v>4.4098380000000006</v>
      </c>
      <c r="I178">
        <f t="shared" si="82"/>
        <v>0</v>
      </c>
      <c r="J178">
        <f t="shared" si="82"/>
        <v>6.6879999999999999E-4</v>
      </c>
      <c r="K178">
        <f t="shared" si="83"/>
        <v>8.3536929999999998</v>
      </c>
      <c r="N178" s="72"/>
      <c r="O178" s="70"/>
      <c r="P178" s="66"/>
      <c r="Q178" t="s">
        <v>38</v>
      </c>
      <c r="R178">
        <f t="shared" si="84"/>
        <v>0</v>
      </c>
      <c r="S178">
        <f t="shared" si="84"/>
        <v>6.6879999999999999E-4</v>
      </c>
      <c r="U178">
        <f t="shared" si="85"/>
        <v>0</v>
      </c>
      <c r="V178">
        <f t="shared" si="85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80"/>
        <v>0</v>
      </c>
      <c r="G179">
        <f t="shared" si="80"/>
        <v>1.6859999999999998E-4</v>
      </c>
      <c r="H179">
        <f t="shared" si="81"/>
        <v>4.5721769999999999</v>
      </c>
      <c r="I179">
        <f t="shared" si="82"/>
        <v>0</v>
      </c>
      <c r="J179">
        <f t="shared" si="82"/>
        <v>1.6859999999999998E-4</v>
      </c>
      <c r="K179">
        <f t="shared" si="83"/>
        <v>15.115114000000002</v>
      </c>
      <c r="N179" s="72"/>
      <c r="O179" s="70"/>
      <c r="P179" s="66"/>
      <c r="Q179" t="s">
        <v>39</v>
      </c>
      <c r="R179">
        <f t="shared" si="84"/>
        <v>0</v>
      </c>
      <c r="S179">
        <f t="shared" si="84"/>
        <v>1.6860000000000001E-4</v>
      </c>
      <c r="U179">
        <f t="shared" si="85"/>
        <v>0</v>
      </c>
      <c r="V179">
        <f t="shared" si="85"/>
        <v>1.6860000000000001E-4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G185" si="86">3*0.2*(1-0.2)*(1-0.2)*G32+3*0.2*0.2*(1-0.2)*K32+0.2*0.2*0.2*O32+(1-3*0.2*(1-0.2)*(1-0.2)-3*0.2*0.2*(1-0.2)-0.2*0.2*0.2)*C32</f>
        <v>0</v>
      </c>
      <c r="G183">
        <f t="shared" si="86"/>
        <v>6.1999999999999989E-3</v>
      </c>
      <c r="I183">
        <f t="shared" ref="I183:J185" si="87">3*0.2*(1-0.2)*(1-0.2)*G39+3*0.2*0.2*(1-0.2)*K39+0.2*0.2*0.2*O39+(1-3*0.2*(1-0.2)*(1-0.2)-3*0.2*0.2*(1-0.2)-0.2*0.2*0.2)*C39</f>
        <v>0</v>
      </c>
      <c r="J183">
        <f t="shared" si="87"/>
        <v>6.1999999999999989E-3</v>
      </c>
      <c r="L183">
        <f>3*0.2*(1-0.2)*(1-0.2)*F46+3*0.2*0.2*(1-0.2)*J46+0.2*0.2*0.2*N46+(1-3*0.2*(1-0.2)*(1-0.2)-3*0.2*0.2*(1-0.2)-0.2*0.2*0.2)*B46</f>
        <v>1.9112E-6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S185" si="88">3*0.3*(1-0.3)*(1-0.3)*G32+3*0.3*0.3*(1-0.3)*K32+0.3*0.3*0.3*O32+(1-3*0.3*(1-0.3)*(1-0.3)-3*0.3*0.3*(1-0.3)-0.3*0.3*0.3)*C32</f>
        <v>0</v>
      </c>
      <c r="S183">
        <f t="shared" si="88"/>
        <v>6.1999999999999998E-3</v>
      </c>
      <c r="U183">
        <f t="shared" ref="U183:V185" si="89">3*0.3*(1-0.3)*(1-0.3)*G39+3*0.3*0.3*(1-0.3)*K39+0.3*0.3*0.3*O39+(1-3*0.3*(1-0.3)*(1-0.3)-3*0.3*0.3*(1-0.3)-0.3*0.3*0.3)*C39</f>
        <v>0</v>
      </c>
      <c r="V183">
        <f t="shared" si="89"/>
        <v>6.1999999999999998E-3</v>
      </c>
      <c r="X183">
        <f>3*0.3*(1-0.3)*(1-0.3)*F46+3*0.3*0.3*(1-0.3)*J46+0.3*0.3*0.3*N46+(1-3*0.3*(1-0.3)*(1-0.3)-3*0.3*0.3*(1-0.3)-0.3*0.3*0.3)*B46</f>
        <v>2.0823000000000004E-6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86"/>
        <v>0</v>
      </c>
      <c r="G184">
        <f t="shared" si="86"/>
        <v>6.6879999999999999E-4</v>
      </c>
      <c r="I184">
        <f t="shared" si="87"/>
        <v>0</v>
      </c>
      <c r="J184">
        <f t="shared" si="87"/>
        <v>6.6879999999999999E-4</v>
      </c>
      <c r="N184" s="72"/>
      <c r="O184" s="70"/>
      <c r="P184" s="66"/>
      <c r="Q184" t="s">
        <v>38</v>
      </c>
      <c r="R184">
        <f t="shared" si="88"/>
        <v>0</v>
      </c>
      <c r="S184">
        <f t="shared" si="88"/>
        <v>6.688000000000001E-4</v>
      </c>
      <c r="U184">
        <f t="shared" si="89"/>
        <v>0</v>
      </c>
      <c r="V184">
        <f t="shared" si="89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86"/>
        <v>0</v>
      </c>
      <c r="G185">
        <f t="shared" si="86"/>
        <v>1.6860000000000001E-4</v>
      </c>
      <c r="I185">
        <f t="shared" si="87"/>
        <v>0</v>
      </c>
      <c r="J185">
        <f t="shared" si="87"/>
        <v>1.6860000000000001E-4</v>
      </c>
      <c r="N185" s="72"/>
      <c r="O185" s="70"/>
      <c r="P185" s="66"/>
      <c r="Q185" t="s">
        <v>39</v>
      </c>
      <c r="R185">
        <f t="shared" si="88"/>
        <v>0</v>
      </c>
      <c r="S185">
        <f t="shared" si="88"/>
        <v>1.6860000000000003E-4</v>
      </c>
      <c r="U185">
        <f t="shared" si="89"/>
        <v>0</v>
      </c>
      <c r="V185">
        <f t="shared" si="89"/>
        <v>1.6860000000000003E-4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G192" si="90">0.05*Y32+(1-0.05)*U32</f>
        <v>0</v>
      </c>
      <c r="G190">
        <f t="shared" si="90"/>
        <v>6.1999999999999998E-3</v>
      </c>
      <c r="H190">
        <f t="shared" ref="H190:H192" si="91">AA32+W32</f>
        <v>2.1295410000000001</v>
      </c>
      <c r="I190">
        <f t="shared" ref="I190:J192" si="92">0.05*Y39+(1-0.05)*U39</f>
        <v>0</v>
      </c>
      <c r="J190">
        <f t="shared" si="92"/>
        <v>6.1999999999999998E-3</v>
      </c>
      <c r="K190">
        <f t="shared" ref="K190:K192" si="93">AA39+W39</f>
        <v>1.956334</v>
      </c>
      <c r="L190">
        <f>0.05*X46+(1-0.05)*T46</f>
        <v>6.4294999999999993E-5</v>
      </c>
      <c r="M190">
        <f>AA46+W46</f>
        <v>6.276726</v>
      </c>
      <c r="P190" s="66" t="s">
        <v>37</v>
      </c>
      <c r="Q190" t="s">
        <v>36</v>
      </c>
      <c r="R190">
        <f t="shared" ref="R190:S192" si="94">0.1*Y32+(1-0.1)*U32</f>
        <v>0</v>
      </c>
      <c r="S190">
        <f t="shared" si="94"/>
        <v>6.1999999999999998E-3</v>
      </c>
      <c r="U190">
        <f t="shared" ref="U190:V192" si="95">0.1*Y39+(1-0.1)*U39</f>
        <v>0</v>
      </c>
      <c r="V190">
        <f t="shared" si="95"/>
        <v>6.1999999999999998E-3</v>
      </c>
      <c r="X190">
        <f>0.1*X46+(1-0.1)*T46</f>
        <v>6.4689999999999992E-5</v>
      </c>
    </row>
    <row r="191" spans="1:25" x14ac:dyDescent="0.25">
      <c r="C191" s="67"/>
      <c r="D191" s="66"/>
      <c r="E191" t="s">
        <v>38</v>
      </c>
      <c r="F191">
        <f t="shared" si="90"/>
        <v>0</v>
      </c>
      <c r="G191">
        <f t="shared" si="90"/>
        <v>1.5E-3</v>
      </c>
      <c r="H191">
        <f t="shared" si="91"/>
        <v>2.1838879999999996</v>
      </c>
      <c r="I191">
        <f t="shared" si="92"/>
        <v>0</v>
      </c>
      <c r="J191">
        <f t="shared" si="92"/>
        <v>1.5E-3</v>
      </c>
      <c r="K191">
        <f t="shared" si="93"/>
        <v>4.0864440000000002</v>
      </c>
      <c r="P191" s="66"/>
      <c r="Q191" t="s">
        <v>38</v>
      </c>
      <c r="R191">
        <f t="shared" si="94"/>
        <v>0</v>
      </c>
      <c r="S191">
        <f t="shared" si="94"/>
        <v>1.5E-3</v>
      </c>
      <c r="U191">
        <f t="shared" si="95"/>
        <v>0</v>
      </c>
      <c r="V191">
        <f t="shared" si="95"/>
        <v>1.5E-3</v>
      </c>
    </row>
    <row r="192" spans="1:25" x14ac:dyDescent="0.25">
      <c r="C192" s="67"/>
      <c r="D192" s="66"/>
      <c r="E192" t="s">
        <v>39</v>
      </c>
      <c r="F192">
        <f t="shared" si="90"/>
        <v>0</v>
      </c>
      <c r="G192">
        <f t="shared" si="90"/>
        <v>6.0116500000000008E-4</v>
      </c>
      <c r="H192">
        <f t="shared" si="91"/>
        <v>2.3194349999999999</v>
      </c>
      <c r="I192">
        <f t="shared" si="92"/>
        <v>0</v>
      </c>
      <c r="J192">
        <f t="shared" si="92"/>
        <v>5.9747000000000001E-4</v>
      </c>
      <c r="K192">
        <f t="shared" si="93"/>
        <v>7.2291290000000004</v>
      </c>
      <c r="P192" s="66"/>
      <c r="Q192" t="s">
        <v>39</v>
      </c>
      <c r="R192">
        <f t="shared" si="94"/>
        <v>0</v>
      </c>
      <c r="S192">
        <f t="shared" si="94"/>
        <v>6.0503E-4</v>
      </c>
      <c r="U192">
        <f t="shared" si="95"/>
        <v>0</v>
      </c>
      <c r="V192">
        <f t="shared" si="95"/>
        <v>5.9763999999999998E-4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G198" si="96">0.2*Y32+(1-0.2)*U32</f>
        <v>0</v>
      </c>
      <c r="G196">
        <f t="shared" si="96"/>
        <v>6.1999999999999998E-3</v>
      </c>
      <c r="I196">
        <f t="shared" ref="I196:J198" si="97">0.2*Y39+(1-0.2)*U39</f>
        <v>0</v>
      </c>
      <c r="J196">
        <f t="shared" si="97"/>
        <v>6.1999999999999998E-3</v>
      </c>
      <c r="L196">
        <f>0.2*X46+(1-0.2)*T46</f>
        <v>6.5480000000000003E-5</v>
      </c>
      <c r="P196" s="66" t="s">
        <v>41</v>
      </c>
      <c r="Q196" t="s">
        <v>36</v>
      </c>
      <c r="R196">
        <f t="shared" ref="R196:S198" si="98">0.3*Y32+(1-0.3)*U32</f>
        <v>0</v>
      </c>
      <c r="S196">
        <f t="shared" si="98"/>
        <v>6.1999999999999989E-3</v>
      </c>
      <c r="U196">
        <f t="shared" ref="U196:V198" si="99">0.3*Y39+(1-0.3)*U39</f>
        <v>0</v>
      </c>
      <c r="V196">
        <f t="shared" si="99"/>
        <v>6.1999999999999989E-3</v>
      </c>
      <c r="X196">
        <f>0.3*X46+(1-0.3)*T46</f>
        <v>6.6269999999999987E-5</v>
      </c>
    </row>
    <row r="197" spans="2:25" x14ac:dyDescent="0.25">
      <c r="C197" s="67"/>
      <c r="D197" s="66"/>
      <c r="E197" t="s">
        <v>38</v>
      </c>
      <c r="F197">
        <f t="shared" si="96"/>
        <v>0</v>
      </c>
      <c r="G197">
        <f t="shared" si="96"/>
        <v>1.5E-3</v>
      </c>
      <c r="I197">
        <f t="shared" si="97"/>
        <v>0</v>
      </c>
      <c r="J197">
        <f t="shared" si="97"/>
        <v>1.5E-3</v>
      </c>
      <c r="P197" s="66"/>
      <c r="Q197" t="s">
        <v>38</v>
      </c>
      <c r="R197">
        <f t="shared" si="98"/>
        <v>0</v>
      </c>
      <c r="S197">
        <f t="shared" si="98"/>
        <v>1.5E-3</v>
      </c>
      <c r="U197">
        <f t="shared" si="99"/>
        <v>0</v>
      </c>
      <c r="V197">
        <f t="shared" si="99"/>
        <v>1.5E-3</v>
      </c>
    </row>
    <row r="198" spans="2:25" x14ac:dyDescent="0.25">
      <c r="C198" s="67"/>
      <c r="D198" s="66"/>
      <c r="E198" t="s">
        <v>39</v>
      </c>
      <c r="F198">
        <f t="shared" si="96"/>
        <v>0</v>
      </c>
      <c r="G198">
        <f t="shared" si="96"/>
        <v>6.1276000000000006E-4</v>
      </c>
      <c r="I198">
        <f t="shared" si="97"/>
        <v>0</v>
      </c>
      <c r="J198">
        <f t="shared" si="97"/>
        <v>5.9798000000000002E-4</v>
      </c>
      <c r="P198" s="66"/>
      <c r="Q198" t="s">
        <v>39</v>
      </c>
      <c r="R198">
        <f t="shared" si="98"/>
        <v>0</v>
      </c>
      <c r="S198">
        <f t="shared" si="98"/>
        <v>6.2049000000000002E-4</v>
      </c>
      <c r="U198">
        <f t="shared" si="99"/>
        <v>0</v>
      </c>
      <c r="V198">
        <f t="shared" si="99"/>
        <v>5.9832000000000006E-4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G205" si="100">(0.05*(1-0.05)+0.05*(1-0.05))*Y32+0.05*0.05*AC32+(1-0.05*(1-0.05)-0.05*(1-0.05)-0.05*0.05)*U32</f>
        <v>0</v>
      </c>
      <c r="G203">
        <f t="shared" si="100"/>
        <v>6.2000000000000006E-3</v>
      </c>
      <c r="H203">
        <f t="shared" ref="H203:H205" si="101">AE32+AA32+W32</f>
        <v>3.2397020000000003</v>
      </c>
      <c r="I203">
        <f t="shared" ref="I203:J205" si="102">(0.05*(1-0.05)+0.05*(1-0.05))*Y39+0.05*0.05*AC39+(1-0.05*(1-0.05)-0.05*(1-0.05)-0.05*0.05)*U39</f>
        <v>0</v>
      </c>
      <c r="J203">
        <f t="shared" si="102"/>
        <v>6.2000000000000006E-3</v>
      </c>
      <c r="K203">
        <f>AE39+AA39+W39</f>
        <v>3.0878680000000003</v>
      </c>
      <c r="L203">
        <f>(0.05*(1-0.05)+0.05*(1-0.05))*X46+0.05*0.05*AB46+(1-0.05*(1-0.05)-0.05*(1-0.05)-0.05*0.05)*T46</f>
        <v>6.469074999999999E-5</v>
      </c>
      <c r="M203">
        <f>AE46+AA46+W46</f>
        <v>9.294295</v>
      </c>
      <c r="O203" s="70" t="s">
        <v>43</v>
      </c>
      <c r="P203" s="66" t="s">
        <v>37</v>
      </c>
      <c r="Q203" t="s">
        <v>36</v>
      </c>
      <c r="R203">
        <f t="shared" ref="R203:S205" si="103">(0.1*0.9+0.1*0.9)*Y32+0.1*0.1*AC32+(1-0.1*0.9-0.1*0.9-0.1*0.1)*U32</f>
        <v>0</v>
      </c>
      <c r="S203">
        <f t="shared" si="103"/>
        <v>6.2000000000000006E-3</v>
      </c>
      <c r="U203">
        <f t="shared" ref="U203:V205" si="104">(0.1*0.9+0.1*0.9)*Y39+0.1*0.1*AC39+(1-0.1*0.9-0.1*0.9-0.1*0.1)*U39</f>
        <v>0</v>
      </c>
      <c r="V203">
        <f t="shared" si="104"/>
        <v>6.2000000000000006E-3</v>
      </c>
      <c r="X203">
        <f>(0.1*0.9+0.1*0.9)*X46+0.1*0.1*AB46+(1-0.1*0.9-0.1*0.9-0.1*0.1)*T46</f>
        <v>6.5482999999999996E-5</v>
      </c>
    </row>
    <row r="204" spans="2:25" x14ac:dyDescent="0.25">
      <c r="B204" s="67"/>
      <c r="C204" s="70"/>
      <c r="D204" s="66"/>
      <c r="E204" t="s">
        <v>38</v>
      </c>
      <c r="F204">
        <f t="shared" si="100"/>
        <v>0</v>
      </c>
      <c r="G204">
        <f t="shared" si="100"/>
        <v>1.5E-3</v>
      </c>
      <c r="H204">
        <f t="shared" si="101"/>
        <v>3.2954119999999998</v>
      </c>
      <c r="I204">
        <f t="shared" si="102"/>
        <v>0</v>
      </c>
      <c r="J204">
        <f t="shared" si="102"/>
        <v>1.5E-3</v>
      </c>
      <c r="K204">
        <f>AE40+AA40+W40</f>
        <v>6.1968299999999994</v>
      </c>
      <c r="O204" s="70"/>
      <c r="P204" s="66"/>
      <c r="Q204" t="s">
        <v>38</v>
      </c>
      <c r="R204">
        <f t="shared" si="103"/>
        <v>0</v>
      </c>
      <c r="S204">
        <f t="shared" si="103"/>
        <v>1.5000000000000002E-3</v>
      </c>
      <c r="U204">
        <f t="shared" si="104"/>
        <v>0</v>
      </c>
      <c r="V204">
        <f t="shared" si="104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00"/>
        <v>0</v>
      </c>
      <c r="G205">
        <f t="shared" si="100"/>
        <v>6.0483675000000013E-4</v>
      </c>
      <c r="H205">
        <f t="shared" si="101"/>
        <v>3.4824789999999997</v>
      </c>
      <c r="I205">
        <f t="shared" si="102"/>
        <v>0</v>
      </c>
      <c r="J205">
        <f t="shared" si="102"/>
        <v>5.9765200000000006E-4</v>
      </c>
      <c r="K205">
        <f>AE41+AA41+W41</f>
        <v>10.880906</v>
      </c>
      <c r="O205" s="70"/>
      <c r="P205" s="66"/>
      <c r="Q205" t="s">
        <v>39</v>
      </c>
      <c r="R205">
        <f t="shared" si="103"/>
        <v>0</v>
      </c>
      <c r="S205">
        <f t="shared" si="103"/>
        <v>6.1198700000000014E-4</v>
      </c>
      <c r="U205">
        <f t="shared" si="104"/>
        <v>0</v>
      </c>
      <c r="V205">
        <f t="shared" si="104"/>
        <v>5.9802800000000012E-4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G211" si="105">(0.2*0.8+0.2*0.8)*Y32+0.2*0.2*AC32+(1-0.2*0.8-0.2*0.8-0.2*0.2)*U32</f>
        <v>0</v>
      </c>
      <c r="G209">
        <f t="shared" si="105"/>
        <v>6.1999999999999998E-3</v>
      </c>
      <c r="I209">
        <f t="shared" ref="I209:J211" si="106">(0.2*0.8+0.2*0.8)*Y39+0.2*0.2*AC39+(1-0.2*0.8-0.2*0.8-0.2*0.2)*U39</f>
        <v>0</v>
      </c>
      <c r="J209">
        <f t="shared" si="106"/>
        <v>6.1999999999999998E-3</v>
      </c>
      <c r="L209">
        <f>(0.2*0.8+0.2*0.8)*X46+0.2*0.2*AB46+(1-0.2*0.8-0.2*0.8-0.2*0.2)*T46</f>
        <v>6.7071999999999998E-5</v>
      </c>
      <c r="O209" s="70" t="s">
        <v>45</v>
      </c>
      <c r="P209" s="66" t="s">
        <v>41</v>
      </c>
      <c r="Q209" t="s">
        <v>36</v>
      </c>
      <c r="R209">
        <f t="shared" ref="R209:S211" si="107">(0.3*0.7+0.3*0.7)*Y32+0.3*0.3*AC32+(1-0.3*0.7-0.3*0.7-0.3*0.3)*U32</f>
        <v>0</v>
      </c>
      <c r="S209">
        <f t="shared" si="107"/>
        <v>6.2000000000000006E-3</v>
      </c>
      <c r="U209">
        <f t="shared" ref="U209:V211" si="108">(0.3*0.7+0.3*0.7)*Y39+0.3*0.3*AC39+(1-0.3*0.7-0.3*0.7-0.3*0.3)*U39</f>
        <v>0</v>
      </c>
      <c r="V209">
        <f t="shared" si="108"/>
        <v>6.2000000000000006E-3</v>
      </c>
      <c r="X209">
        <f>(0.3*0.7+0.3*0.7)*X46+0.3*0.3*AB46+(1-0.3*0.7-0.3*0.7-0.3*0.3)*T46</f>
        <v>6.8667000000000012E-5</v>
      </c>
    </row>
    <row r="210" spans="1:25" x14ac:dyDescent="0.25">
      <c r="B210" s="67"/>
      <c r="C210" s="70"/>
      <c r="D210" s="66"/>
      <c r="E210" t="s">
        <v>38</v>
      </c>
      <c r="F210">
        <f t="shared" si="105"/>
        <v>0</v>
      </c>
      <c r="G210">
        <f t="shared" si="105"/>
        <v>1.5E-3</v>
      </c>
      <c r="I210">
        <f t="shared" si="106"/>
        <v>0</v>
      </c>
      <c r="J210">
        <f t="shared" si="106"/>
        <v>1.5E-3</v>
      </c>
      <c r="O210" s="70"/>
      <c r="P210" s="66"/>
      <c r="Q210" t="s">
        <v>38</v>
      </c>
      <c r="R210">
        <f t="shared" si="107"/>
        <v>0</v>
      </c>
      <c r="S210">
        <f t="shared" si="107"/>
        <v>1.5000000000000002E-3</v>
      </c>
      <c r="U210">
        <f t="shared" si="108"/>
        <v>0</v>
      </c>
      <c r="V210">
        <f t="shared" si="108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05"/>
        <v>0</v>
      </c>
      <c r="G211">
        <f t="shared" si="105"/>
        <v>6.2512799999999997E-4</v>
      </c>
      <c r="I211">
        <f t="shared" si="106"/>
        <v>0</v>
      </c>
      <c r="J211">
        <f t="shared" si="106"/>
        <v>5.9885199999999998E-4</v>
      </c>
      <c r="O211" s="70"/>
      <c r="P211" s="66"/>
      <c r="Q211" t="s">
        <v>39</v>
      </c>
      <c r="R211">
        <f t="shared" si="107"/>
        <v>0</v>
      </c>
      <c r="S211">
        <f t="shared" si="107"/>
        <v>6.3672300000000006E-4</v>
      </c>
      <c r="U211">
        <f t="shared" si="108"/>
        <v>0</v>
      </c>
      <c r="V211">
        <f t="shared" si="108"/>
        <v>5.9977200000000015E-4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G218" si="109">3*0.05*(1-0.05)*(1-0.05)*Y32+3*0.05*0.05*(1-0.05)*AC32+0.05*0.05*0.05*AG32+(1-3*0.05*(1-0.05)*(1-0.05)-3*0.05*0.05*(1-0.05)-0.05*0.05*0.05)*U32</f>
        <v>0</v>
      </c>
      <c r="G216">
        <f t="shared" si="109"/>
        <v>6.1999999999999989E-3</v>
      </c>
      <c r="H216">
        <f t="shared" ref="H216:H218" si="110">AI32+AE32+AA32+W32</f>
        <v>4.3414430000000008</v>
      </c>
      <c r="I216">
        <f t="shared" ref="I216:J218" si="111">3*0.05*(1-0.05)*(1-0.05)*Y39+3*0.05*0.05*(1-0.05)*AC39+0.05*0.05*0.05*AG39+(1-3*0.05*(1-0.05)*(1-0.05)-3*0.05*0.05*(1-0.05)-0.05*0.05*0.05)*U39</f>
        <v>0</v>
      </c>
      <c r="J216">
        <f t="shared" si="111"/>
        <v>6.1999999999999989E-3</v>
      </c>
      <c r="K216">
        <f t="shared" ref="K216:K218" si="112">AI39+AE39+AA39+W39</f>
        <v>4.1904969999999997</v>
      </c>
      <c r="L216">
        <f>3*0.05*(1-0.05)*(1-0.05)*X46+3*0.05*0.05*(1-0.05)*AB46+0.05*0.05*0.05*AF46+(1-3*0.05*(1-0.05)*(1-0.05)-3*0.05*0.05*(1-0.05)-0.05*0.05*0.05)*T46</f>
        <v>6.5086812499999986E-5</v>
      </c>
      <c r="M216">
        <f>AI46+AE46+AA46+W46</f>
        <v>12.257967000000001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S218" si="113">3*0.1*(1-0.1)*(1-0.1)*Y32+3*0.1*0.1*(1-0.1)*AC32+0.1*0.1*0.1*AG32+(1-3*0.1*(1-0.1)*(1-0.1)-3*0.1*0.1*(1-0.1)-0.1*0.1*0.1)*U32</f>
        <v>0</v>
      </c>
      <c r="S216">
        <f t="shared" si="113"/>
        <v>6.1999999999999998E-3</v>
      </c>
      <c r="U216">
        <f t="shared" ref="U216:V218" si="114">3*0.1*(1-0.1)*(1-0.1)*Y39+3*0.1*0.1*(1-0.1)*AC39+0.1*0.1*0.1*AG39+(1-3*0.1*(1-0.1)*(1-0.1)-3*0.1*0.1*(1-0.1)-0.1*0.1*0.1)*U39</f>
        <v>0</v>
      </c>
      <c r="V216">
        <f t="shared" si="114"/>
        <v>6.1999999999999998E-3</v>
      </c>
      <c r="X216">
        <f>3*0.1*(1-0.1)*(1-0.1)*X46+3*0.1*0.1*(1-0.1)*AB46+0.1*0.1*0.1*AF46+(1-3*0.1*(1-0.1)*(1-0.1)-3*0.1*0.1*(1-0.1)-0.1*0.1*0.1)*T46</f>
        <v>6.6275499999999993E-5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09"/>
        <v>0</v>
      </c>
      <c r="G217">
        <f t="shared" si="109"/>
        <v>1.4999999999999998E-3</v>
      </c>
      <c r="H217">
        <f t="shared" si="110"/>
        <v>4.4307359999999996</v>
      </c>
      <c r="I217">
        <f t="shared" si="111"/>
        <v>0</v>
      </c>
      <c r="J217">
        <f t="shared" si="111"/>
        <v>1.4999999999999998E-3</v>
      </c>
      <c r="K217">
        <f t="shared" si="112"/>
        <v>8.2484470000000005</v>
      </c>
      <c r="N217" s="72"/>
      <c r="O217" s="70"/>
      <c r="P217" s="66"/>
      <c r="Q217" t="s">
        <v>38</v>
      </c>
      <c r="R217">
        <f t="shared" si="113"/>
        <v>0</v>
      </c>
      <c r="S217">
        <f t="shared" si="113"/>
        <v>1.5E-3</v>
      </c>
      <c r="U217">
        <f t="shared" si="114"/>
        <v>0</v>
      </c>
      <c r="V217">
        <f t="shared" si="114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09"/>
        <v>0</v>
      </c>
      <c r="G218">
        <f t="shared" si="109"/>
        <v>6.0832491249999997E-4</v>
      </c>
      <c r="H218">
        <f t="shared" si="110"/>
        <v>4.6463920000000005</v>
      </c>
      <c r="I218">
        <f t="shared" si="111"/>
        <v>0</v>
      </c>
      <c r="J218">
        <f t="shared" si="111"/>
        <v>5.9784651249999998E-4</v>
      </c>
      <c r="K218">
        <f t="shared" si="112"/>
        <v>14.733229000000001</v>
      </c>
      <c r="N218" s="72"/>
      <c r="O218" s="70"/>
      <c r="P218" s="66"/>
      <c r="Q218" t="s">
        <v>39</v>
      </c>
      <c r="R218">
        <f t="shared" si="113"/>
        <v>0</v>
      </c>
      <c r="S218">
        <f t="shared" si="113"/>
        <v>6.1824830000000006E-4</v>
      </c>
      <c r="U218">
        <f t="shared" si="114"/>
        <v>0</v>
      </c>
      <c r="V218">
        <f t="shared" si="114"/>
        <v>5.9846810000000004E-4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G224" si="115">3*0.2*(1-0.2)*(1-0.2)*Y32+3*0.2*0.2*(1-0.2)*AC32+0.2*0.2*0.2*AG32+(1-3*0.2*(1-0.2)*(1-0.2)-3*0.2*0.2*(1-0.2)-0.2*0.2*0.2)*U32</f>
        <v>0</v>
      </c>
      <c r="G222">
        <f t="shared" si="115"/>
        <v>6.1999999999999989E-3</v>
      </c>
      <c r="I222">
        <f t="shared" ref="I222:J224" si="116">3*0.2*(1-0.2)*(1-0.2)*Y39+3*0.2*0.2*(1-0.2)*AC39+0.2*0.2*0.2*AG39+(1-3*0.2*(1-0.2)*(1-0.2)-3*0.2*0.2*(1-0.2)-0.2*0.2*0.2)*U39</f>
        <v>0</v>
      </c>
      <c r="J222">
        <f t="shared" si="116"/>
        <v>6.1999999999999989E-3</v>
      </c>
      <c r="L222">
        <f>3*0.2*(1-0.2)*(1-0.2)*X46+3*0.2*0.2*(1-0.2)*AB46+0.2*0.2*0.2*AF46+(1-3*0.2*(1-0.2)*(1-0.2)-3*0.2*0.2*(1-0.2)-0.2*0.2*0.2)*T46</f>
        <v>6.8647999999999997E-5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S224" si="117">3*0.3*(1-0.3)*(1-0.3)*Y32+3*0.3*0.3*(1-0.3)*AC32+0.3*0.3*0.3*AG32+(1-3*0.3*(1-0.3)*(1-0.3)-3*0.3*0.3*(1-0.3)-0.3*0.3*0.3)*U32</f>
        <v>0</v>
      </c>
      <c r="S222">
        <f t="shared" si="117"/>
        <v>6.1999999999999998E-3</v>
      </c>
      <c r="U222">
        <f t="shared" ref="U222:V224" si="118">3*0.3*(1-0.3)*(1-0.3)*Y39+3*0.3*0.3*(1-0.3)*AC39+0.3*0.3*0.3*AG39+(1-3*0.3*(1-0.3)*(1-0.3)-3*0.3*0.3*(1-0.3)-0.3*0.3*0.3)*U39</f>
        <v>0</v>
      </c>
      <c r="V222">
        <f t="shared" si="118"/>
        <v>6.1999999999999998E-3</v>
      </c>
      <c r="X222">
        <f>3*0.3*(1-0.3)*(1-0.3)*X46+3*0.3*0.3*(1-0.3)*AB46+0.3*0.3*0.3*AF46+(1-3*0.3*(1-0.3)*(1-0.3)-3*0.3*0.3*(1-0.3)-0.3*0.3*0.3)*T46</f>
        <v>7.0996500000000004E-5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115"/>
        <v>0</v>
      </c>
      <c r="G223">
        <f t="shared" si="115"/>
        <v>1.5E-3</v>
      </c>
      <c r="I223">
        <f t="shared" si="116"/>
        <v>0</v>
      </c>
      <c r="J223">
        <f t="shared" si="116"/>
        <v>1.5E-3</v>
      </c>
      <c r="N223" s="72"/>
      <c r="O223" s="70"/>
      <c r="P223" s="66"/>
      <c r="Q223" t="s">
        <v>38</v>
      </c>
      <c r="R223">
        <f t="shared" si="117"/>
        <v>0</v>
      </c>
      <c r="S223">
        <f t="shared" si="117"/>
        <v>1.5E-3</v>
      </c>
      <c r="U223">
        <f t="shared" si="118"/>
        <v>0</v>
      </c>
      <c r="V223">
        <f t="shared" si="118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115"/>
        <v>0</v>
      </c>
      <c r="G224">
        <f t="shared" si="115"/>
        <v>6.3502239999999998E-4</v>
      </c>
      <c r="I224">
        <f t="shared" si="116"/>
        <v>0</v>
      </c>
      <c r="J224">
        <f t="shared" si="116"/>
        <v>5.9994879999999994E-4</v>
      </c>
      <c r="N224" s="72"/>
      <c r="O224" s="70"/>
      <c r="P224" s="66"/>
      <c r="Q224" t="s">
        <v>39</v>
      </c>
      <c r="R224">
        <f t="shared" si="117"/>
        <v>0</v>
      </c>
      <c r="S224">
        <f t="shared" si="117"/>
        <v>6.4808610000000001E-4</v>
      </c>
      <c r="U224">
        <f t="shared" si="118"/>
        <v>0</v>
      </c>
      <c r="V224">
        <f t="shared" si="118"/>
        <v>6.0176670000000002E-4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G231" si="119">0.05*G52+(1-0.05)*C52</f>
        <v>0</v>
      </c>
      <c r="G229">
        <f t="shared" si="119"/>
        <v>6.1999999999999998E-3</v>
      </c>
      <c r="H229">
        <f t="shared" ref="H229:H231" si="120">I52+E52</f>
        <v>2.0012780000000001</v>
      </c>
      <c r="I229">
        <f t="shared" ref="I229:J231" si="121">0.05*G59+(1-0.05)*C59</f>
        <v>0</v>
      </c>
      <c r="J229">
        <f t="shared" si="121"/>
        <v>6.1999999999999998E-3</v>
      </c>
      <c r="K229">
        <f t="shared" ref="K229:K231" si="122">I59+E59</f>
        <v>1.907384</v>
      </c>
      <c r="L229">
        <f>0.05*G66+(1-0.05)*B66</f>
        <v>8.8369499999999988E-4</v>
      </c>
      <c r="M229">
        <f>I66+E66</f>
        <v>6.2514649999999996</v>
      </c>
      <c r="P229" s="66" t="s">
        <v>37</v>
      </c>
      <c r="Q229" t="s">
        <v>36</v>
      </c>
      <c r="R229">
        <f t="shared" ref="R229:S231" si="123">0.1*G52+(1-0.1)*C52</f>
        <v>0</v>
      </c>
      <c r="S229">
        <f t="shared" si="123"/>
        <v>6.1999999999999998E-3</v>
      </c>
      <c r="U229">
        <f t="shared" ref="U229:V231" si="124">0.1*G59+(1-0.1)*C59</f>
        <v>0</v>
      </c>
      <c r="V229">
        <f t="shared" si="124"/>
        <v>6.1999999999999998E-3</v>
      </c>
      <c r="X229">
        <f>0.1*G66+(1-0.1)*B66</f>
        <v>8.8579000000000001E-4</v>
      </c>
    </row>
    <row r="230" spans="1:25" x14ac:dyDescent="0.25">
      <c r="C230" s="67"/>
      <c r="D230" s="66"/>
      <c r="E230" t="s">
        <v>38</v>
      </c>
      <c r="F230">
        <f t="shared" si="119"/>
        <v>0</v>
      </c>
      <c r="G230">
        <f t="shared" si="119"/>
        <v>3.3E-3</v>
      </c>
      <c r="H230">
        <f t="shared" si="120"/>
        <v>2.2560120000000001</v>
      </c>
      <c r="I230">
        <f t="shared" si="121"/>
        <v>0</v>
      </c>
      <c r="J230">
        <f t="shared" si="121"/>
        <v>3.2949999999999998E-3</v>
      </c>
      <c r="K230">
        <f t="shared" si="122"/>
        <v>4.0408099999999996</v>
      </c>
      <c r="P230" s="66"/>
      <c r="Q230" t="s">
        <v>38</v>
      </c>
      <c r="R230">
        <f t="shared" si="123"/>
        <v>0</v>
      </c>
      <c r="S230">
        <f t="shared" si="123"/>
        <v>3.3E-3</v>
      </c>
      <c r="U230">
        <f t="shared" si="124"/>
        <v>0</v>
      </c>
      <c r="V230">
        <f t="shared" si="124"/>
        <v>3.29E-3</v>
      </c>
    </row>
    <row r="231" spans="1:25" x14ac:dyDescent="0.25">
      <c r="C231" s="67"/>
      <c r="D231" s="66"/>
      <c r="E231" t="s">
        <v>39</v>
      </c>
      <c r="F231">
        <f t="shared" si="119"/>
        <v>0</v>
      </c>
      <c r="G231">
        <f t="shared" si="119"/>
        <v>2.2049999999999999E-3</v>
      </c>
      <c r="H231">
        <f t="shared" si="120"/>
        <v>2.2308509999999999</v>
      </c>
      <c r="I231">
        <f t="shared" si="121"/>
        <v>0</v>
      </c>
      <c r="J231">
        <f t="shared" si="121"/>
        <v>2.1999999999999997E-3</v>
      </c>
      <c r="K231">
        <f t="shared" si="122"/>
        <v>7.9065380000000003</v>
      </c>
      <c r="P231" s="66"/>
      <c r="Q231" t="s">
        <v>39</v>
      </c>
      <c r="R231">
        <f t="shared" si="123"/>
        <v>0</v>
      </c>
      <c r="S231">
        <f t="shared" si="123"/>
        <v>2.2100000000000002E-3</v>
      </c>
      <c r="U231">
        <f t="shared" si="124"/>
        <v>0</v>
      </c>
      <c r="V231">
        <f t="shared" si="1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G237" si="125">0.2*G52+(1-0.2)*C52</f>
        <v>0</v>
      </c>
      <c r="G235">
        <f t="shared" si="125"/>
        <v>6.1999999999999998E-3</v>
      </c>
      <c r="I235">
        <f t="shared" ref="I235:J237" si="126">0.2*G59+(1-0.2)*C59</f>
        <v>0</v>
      </c>
      <c r="J235">
        <f t="shared" si="126"/>
        <v>6.1999999999999998E-3</v>
      </c>
      <c r="L235">
        <f>0.2*G66+(1-0.2)*B66</f>
        <v>8.8997999999999996E-4</v>
      </c>
      <c r="P235" s="66" t="s">
        <v>41</v>
      </c>
      <c r="Q235" t="s">
        <v>36</v>
      </c>
      <c r="R235">
        <f t="shared" ref="R235:S237" si="127">0.3*G52+(1-0.3)*C52</f>
        <v>0</v>
      </c>
      <c r="S235">
        <f t="shared" si="127"/>
        <v>6.1999999999999989E-3</v>
      </c>
      <c r="U235">
        <f t="shared" ref="U235:V237" si="128">0.3*G59+(1-0.3)*C59</f>
        <v>0</v>
      </c>
      <c r="V235">
        <f t="shared" si="128"/>
        <v>6.1999999999999989E-3</v>
      </c>
      <c r="X235">
        <f>0.3*G66+(1-0.3)*B66</f>
        <v>8.941699999999999E-4</v>
      </c>
    </row>
    <row r="236" spans="1:25" x14ac:dyDescent="0.25">
      <c r="C236" s="67"/>
      <c r="D236" s="66"/>
      <c r="E236" t="s">
        <v>38</v>
      </c>
      <c r="F236">
        <f t="shared" si="125"/>
        <v>0</v>
      </c>
      <c r="G236">
        <f t="shared" si="125"/>
        <v>3.3E-3</v>
      </c>
      <c r="I236">
        <f t="shared" si="126"/>
        <v>0</v>
      </c>
      <c r="J236">
        <f t="shared" si="126"/>
        <v>3.2799999999999999E-3</v>
      </c>
      <c r="P236" s="66"/>
      <c r="Q236" t="s">
        <v>38</v>
      </c>
      <c r="R236">
        <f t="shared" si="127"/>
        <v>0</v>
      </c>
      <c r="S236">
        <f t="shared" si="127"/>
        <v>3.3E-3</v>
      </c>
      <c r="U236">
        <f t="shared" si="128"/>
        <v>0</v>
      </c>
      <c r="V236">
        <f t="shared" si="128"/>
        <v>3.2699999999999999E-3</v>
      </c>
    </row>
    <row r="237" spans="1:25" x14ac:dyDescent="0.25">
      <c r="C237" s="67"/>
      <c r="D237" s="66"/>
      <c r="E237" t="s">
        <v>39</v>
      </c>
      <c r="F237">
        <f t="shared" si="125"/>
        <v>0</v>
      </c>
      <c r="G237">
        <f t="shared" si="125"/>
        <v>2.2200000000000002E-3</v>
      </c>
      <c r="I237">
        <f t="shared" si="126"/>
        <v>0</v>
      </c>
      <c r="J237">
        <f t="shared" si="126"/>
        <v>2.2000000000000006E-3</v>
      </c>
      <c r="P237" s="66"/>
      <c r="Q237" t="s">
        <v>39</v>
      </c>
      <c r="R237">
        <f t="shared" si="127"/>
        <v>0</v>
      </c>
      <c r="S237">
        <f t="shared" si="127"/>
        <v>2.2299999999999998E-3</v>
      </c>
      <c r="U237">
        <f t="shared" si="128"/>
        <v>0</v>
      </c>
      <c r="V237">
        <f t="shared" si="128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G244" si="129">(0.05*(1-0.05)+0.05*(1-0.05))*G52+0.05*0.05*K52+(1-0.05*(1-0.05)-0.05*(1-0.05)-0.05*0.05)*C52</f>
        <v>0</v>
      </c>
      <c r="G242">
        <f t="shared" si="129"/>
        <v>6.2000000000000006E-3</v>
      </c>
      <c r="H242">
        <f t="shared" ref="H242:H244" si="130">M52+I52+E52</f>
        <v>3.0881180000000001</v>
      </c>
      <c r="I242">
        <f t="shared" ref="I242:J244" si="131">(0.05*(1-0.05)+0.05*(1-0.05))*G59+0.05*0.05*K59+(1-0.05*(1-0.05)-0.05*(1-0.05)-0.05*0.05)*C59</f>
        <v>0</v>
      </c>
      <c r="J242">
        <f t="shared" si="131"/>
        <v>6.2000000000000006E-3</v>
      </c>
      <c r="K242">
        <f t="shared" ref="K242:K244" si="132">M59+I59+E59</f>
        <v>3.0384119999999997</v>
      </c>
      <c r="L242">
        <f>(0.05*(1-0.05)+0.05*(1-0.05))*G66+0.05*0.05*J66+(1-0.05*(1-0.05)-0.05*(1-0.05)-0.05*0.05)*B66</f>
        <v>8.8585650000000014E-4</v>
      </c>
      <c r="M242">
        <f>M66+I66+E66</f>
        <v>9.3091299999999997</v>
      </c>
      <c r="O242" s="70" t="s">
        <v>43</v>
      </c>
      <c r="P242" s="66" t="s">
        <v>37</v>
      </c>
      <c r="Q242" t="s">
        <v>36</v>
      </c>
      <c r="R242">
        <f t="shared" ref="R242:S244" si="133">(0.1*0.9+0.1*0.9)*G52+0.1*0.1*K52+(1-0.1*0.9-0.1*0.9-0.1*0.1)*C52</f>
        <v>0</v>
      </c>
      <c r="S242">
        <f t="shared" si="133"/>
        <v>6.2000000000000006E-3</v>
      </c>
      <c r="U242">
        <f t="shared" ref="U242:V244" si="134">(0.1*0.9+0.1*0.9)*G59+0.1*0.1*K59+(1-0.1*0.9-0.1*0.9-0.1*0.1)*C59</f>
        <v>0</v>
      </c>
      <c r="V242">
        <f t="shared" si="134"/>
        <v>6.2000000000000006E-3</v>
      </c>
      <c r="X242">
        <f>(0.1*0.9+0.1*0.9)*G66+0.1*0.1*J66+(1-0.1*0.9-0.1*0.9-0.1*0.1)*B66</f>
        <v>8.9024600000000003E-4</v>
      </c>
    </row>
    <row r="243" spans="1:25" x14ac:dyDescent="0.25">
      <c r="B243" s="67"/>
      <c r="C243" s="70"/>
      <c r="D243" s="66"/>
      <c r="E243" t="s">
        <v>38</v>
      </c>
      <c r="F243">
        <f t="shared" si="129"/>
        <v>0</v>
      </c>
      <c r="G243">
        <f t="shared" si="129"/>
        <v>3.3000000000000004E-3</v>
      </c>
      <c r="H243">
        <f t="shared" si="130"/>
        <v>3.3948399999999999</v>
      </c>
      <c r="I243">
        <f t="shared" si="131"/>
        <v>0</v>
      </c>
      <c r="J243">
        <f t="shared" si="131"/>
        <v>3.2900000000000004E-3</v>
      </c>
      <c r="K243">
        <f t="shared" si="132"/>
        <v>6.0382759999999998</v>
      </c>
      <c r="O243" s="70"/>
      <c r="P243" s="66"/>
      <c r="Q243" t="s">
        <v>38</v>
      </c>
      <c r="R243">
        <f t="shared" si="133"/>
        <v>0</v>
      </c>
      <c r="S243">
        <f t="shared" si="133"/>
        <v>3.3E-3</v>
      </c>
      <c r="U243">
        <f t="shared" si="134"/>
        <v>0</v>
      </c>
      <c r="V243">
        <f t="shared" si="134"/>
        <v>3.2799999999999999E-3</v>
      </c>
    </row>
    <row r="244" spans="1:25" x14ac:dyDescent="0.25">
      <c r="B244" s="67"/>
      <c r="C244" s="70"/>
      <c r="D244" s="66"/>
      <c r="E244" t="s">
        <v>39</v>
      </c>
      <c r="F244">
        <f t="shared" si="129"/>
        <v>0</v>
      </c>
      <c r="G244">
        <f t="shared" si="129"/>
        <v>2.2100000000000002E-3</v>
      </c>
      <c r="H244">
        <f t="shared" si="130"/>
        <v>3.3817979999999999</v>
      </c>
      <c r="I244">
        <f t="shared" si="131"/>
        <v>0</v>
      </c>
      <c r="J244">
        <f t="shared" si="131"/>
        <v>2.2000000000000001E-3</v>
      </c>
      <c r="K244">
        <f t="shared" si="132"/>
        <v>11.438801000000002</v>
      </c>
      <c r="O244" s="70"/>
      <c r="P244" s="66"/>
      <c r="Q244" t="s">
        <v>39</v>
      </c>
      <c r="R244">
        <f t="shared" si="133"/>
        <v>0</v>
      </c>
      <c r="S244">
        <f t="shared" si="133"/>
        <v>2.2200000000000002E-3</v>
      </c>
      <c r="U244">
        <f t="shared" si="134"/>
        <v>0</v>
      </c>
      <c r="V244">
        <f t="shared" si="134"/>
        <v>2.2000000000000001E-3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G250" si="135">(0.2*0.8+0.2*0.8)*G52+0.2*0.2*K52+(1-0.2*0.8-0.2*0.8-0.2*0.2)*C52</f>
        <v>0</v>
      </c>
      <c r="G248">
        <f t="shared" si="135"/>
        <v>6.1999999999999998E-3</v>
      </c>
      <c r="I248">
        <f t="shared" ref="I248:J250" si="136">(0.2*0.8+0.2*0.8)*G59+0.2*0.2*K59+(1-0.2*0.8-0.2*0.8-0.2*0.2)*C59</f>
        <v>0</v>
      </c>
      <c r="J248">
        <f t="shared" si="136"/>
        <v>6.1999999999999998E-3</v>
      </c>
      <c r="L248">
        <f>(0.2*0.8+0.2*0.8)*G66+0.2*0.2*J66+(1-0.2*0.8-0.2*0.8-0.2*0.2)*B66</f>
        <v>8.994239999999999E-4</v>
      </c>
      <c r="O248" s="70" t="s">
        <v>45</v>
      </c>
      <c r="P248" s="66" t="s">
        <v>41</v>
      </c>
      <c r="Q248" t="s">
        <v>36</v>
      </c>
      <c r="R248">
        <f t="shared" ref="R248:S250" si="137">(0.3*0.7+0.3*0.7)*G52+0.3*0.3*K52+(1-0.3*0.7-0.3*0.7-0.3*0.3)*C52</f>
        <v>0</v>
      </c>
      <c r="S248">
        <f t="shared" si="137"/>
        <v>6.2000000000000006E-3</v>
      </c>
      <c r="U248">
        <f t="shared" ref="U248:V250" si="138">(0.3*0.7+0.3*0.7)*G59+0.3*0.3*K59+(1-0.3*0.7-0.3*0.7-0.3*0.3)*C59</f>
        <v>0</v>
      </c>
      <c r="V248">
        <f t="shared" si="138"/>
        <v>6.2000000000000006E-3</v>
      </c>
      <c r="X248">
        <f>(0.3*0.7+0.3*0.7)*G66+0.3*0.3*J66+(1-0.3*0.7-0.3*0.7-0.3*0.3)*B66</f>
        <v>9.0913400000000003E-4</v>
      </c>
    </row>
    <row r="249" spans="1:25" x14ac:dyDescent="0.25">
      <c r="B249" s="67"/>
      <c r="C249" s="70"/>
      <c r="D249" s="66"/>
      <c r="E249" t="s">
        <v>38</v>
      </c>
      <c r="F249">
        <f t="shared" si="135"/>
        <v>0</v>
      </c>
      <c r="G249">
        <f t="shared" si="135"/>
        <v>3.3E-3</v>
      </c>
      <c r="I249">
        <f t="shared" si="136"/>
        <v>0</v>
      </c>
      <c r="J249">
        <f t="shared" si="136"/>
        <v>3.2599999999999999E-3</v>
      </c>
      <c r="O249" s="70"/>
      <c r="P249" s="66"/>
      <c r="Q249" t="s">
        <v>38</v>
      </c>
      <c r="R249">
        <f t="shared" si="137"/>
        <v>0</v>
      </c>
      <c r="S249">
        <f t="shared" si="137"/>
        <v>3.3E-3</v>
      </c>
      <c r="U249">
        <f t="shared" si="138"/>
        <v>0</v>
      </c>
      <c r="V249">
        <f t="shared" si="138"/>
        <v>3.2400000000000003E-3</v>
      </c>
    </row>
    <row r="250" spans="1:25" x14ac:dyDescent="0.25">
      <c r="B250" s="67"/>
      <c r="C250" s="70"/>
      <c r="D250" s="66"/>
      <c r="E250" t="s">
        <v>39</v>
      </c>
      <c r="F250">
        <f t="shared" si="135"/>
        <v>0</v>
      </c>
      <c r="G250">
        <f t="shared" si="135"/>
        <v>2.2400000000000002E-3</v>
      </c>
      <c r="I250">
        <f t="shared" si="136"/>
        <v>0</v>
      </c>
      <c r="J250">
        <f t="shared" si="136"/>
        <v>2.2000000000000001E-3</v>
      </c>
      <c r="O250" s="70"/>
      <c r="P250" s="66"/>
      <c r="Q250" t="s">
        <v>39</v>
      </c>
      <c r="R250">
        <f t="shared" si="137"/>
        <v>0</v>
      </c>
      <c r="S250">
        <f t="shared" si="137"/>
        <v>2.2599999999999999E-3</v>
      </c>
      <c r="U250">
        <f t="shared" si="138"/>
        <v>0</v>
      </c>
      <c r="V250">
        <f t="shared" si="138"/>
        <v>2.2000000000000001E-3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G257" si="139">3*0.05*(1-0.05)*(1-0.05)*G52+3*0.05*0.05*(1-0.05)*K52+0.05*0.05*0.05*O52+(1-3*0.05*(1-0.05)*(1-0.05)-3*0.05*0.05*(1-0.05)-0.05*0.05*0.05)*C52</f>
        <v>0</v>
      </c>
      <c r="G255">
        <f t="shared" si="139"/>
        <v>6.1999999999999989E-3</v>
      </c>
      <c r="H255">
        <f t="shared" ref="H255:H257" si="140">Q52+M52+I52+E52</f>
        <v>4.2002160000000002</v>
      </c>
      <c r="I255">
        <f t="shared" ref="I255:J257" si="141">3*0.05*(1-0.05)*(1-0.05)*G59+3*0.05*0.05*(1-0.05)*K59+0.05*0.05*0.05*O59+(1-3*0.05*(1-0.05)*(1-0.05)-3*0.05*0.05*(1-0.05)-0.05*0.05*0.05)*C59</f>
        <v>0</v>
      </c>
      <c r="J255">
        <f t="shared" si="141"/>
        <v>6.1999999999999989E-3</v>
      </c>
      <c r="K255">
        <f t="shared" ref="K255:K257" si="142">Q59+M59+I59+E59</f>
        <v>4.1451929999999999</v>
      </c>
      <c r="L255">
        <f>3*0.05*(1-0.05)*(1-0.05)*G66+3*0.05*0.05*(1-0.05)*J66+0.05*0.05*0.05*N66+(1-3*0.05*(1-0.05)*(1-0.05)-3*0.05*0.05*(1-0.05)-0.05*0.05*0.05)*B66</f>
        <v>8.880736124999998E-4</v>
      </c>
      <c r="M255">
        <f>Q66+M66+I66+E66</f>
        <v>12.567721000000001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S257" si="143">3*0.1*(1-0.1)*(1-0.1)*G52+3*0.1*0.1*(1-0.1)*K52+0.1*0.1*0.1*O52+(1-3*0.1*(1-0.1)*(1-0.1)-3*0.1*0.1*(1-0.1)-0.1*0.1*0.1)*C52</f>
        <v>0</v>
      </c>
      <c r="S255">
        <f t="shared" si="143"/>
        <v>6.1999999999999998E-3</v>
      </c>
      <c r="U255">
        <f t="shared" ref="U255:V257" si="144">3*0.1*(1-0.1)*(1-0.1)*G59+3*0.1*0.1*(1-0.1)*K59+0.1*0.1*0.1*O59+(1-3*0.1*(1-0.1)*(1-0.1)-3*0.1*0.1*(1-0.1)-0.1*0.1*0.1)*C59</f>
        <v>0</v>
      </c>
      <c r="V255">
        <f t="shared" si="144"/>
        <v>6.1999999999999998E-3</v>
      </c>
      <c r="X255">
        <f>3*0.1*(1-0.1)*(1-0.1)*G66+3*0.1*0.1*(1-0.1)*J66+0.1*0.1*0.1*N66+(1-3*0.1*(1-0.1)*(1-0.1)-3*0.1*0.1*(1-0.1)-0.1*0.1*0.1)*B66</f>
        <v>8.948808999999999E-4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139"/>
        <v>0</v>
      </c>
      <c r="G256">
        <f t="shared" si="139"/>
        <v>3.2999999999999995E-3</v>
      </c>
      <c r="H256">
        <f t="shared" si="140"/>
        <v>4.5138230000000004</v>
      </c>
      <c r="I256">
        <f t="shared" si="141"/>
        <v>0</v>
      </c>
      <c r="J256">
        <f t="shared" si="141"/>
        <v>3.2850124999999997E-3</v>
      </c>
      <c r="K256">
        <f t="shared" si="142"/>
        <v>8.0262440000000002</v>
      </c>
      <c r="N256" s="72"/>
      <c r="O256" s="70"/>
      <c r="P256" s="66"/>
      <c r="Q256" t="s">
        <v>38</v>
      </c>
      <c r="R256">
        <f t="shared" si="143"/>
        <v>0</v>
      </c>
      <c r="S256">
        <f t="shared" si="143"/>
        <v>3.3E-3</v>
      </c>
      <c r="U256">
        <f t="shared" si="144"/>
        <v>0</v>
      </c>
      <c r="V256">
        <f t="shared" si="144"/>
        <v>3.2701000000000002E-3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139"/>
        <v>0</v>
      </c>
      <c r="G257">
        <f t="shared" si="139"/>
        <v>2.2149874999999996E-3</v>
      </c>
      <c r="H257">
        <f t="shared" si="140"/>
        <v>4.5471899999999996</v>
      </c>
      <c r="I257">
        <f t="shared" si="141"/>
        <v>0</v>
      </c>
      <c r="J257">
        <f t="shared" si="141"/>
        <v>2.1999999999999997E-3</v>
      </c>
      <c r="K257">
        <f t="shared" si="142"/>
        <v>15.195715</v>
      </c>
      <c r="N257" s="72"/>
      <c r="O257" s="70"/>
      <c r="P257" s="66"/>
      <c r="Q257" t="s">
        <v>39</v>
      </c>
      <c r="R257">
        <f t="shared" si="143"/>
        <v>0</v>
      </c>
      <c r="S257">
        <f t="shared" si="143"/>
        <v>2.2298999999999999E-3</v>
      </c>
      <c r="U257">
        <f t="shared" si="144"/>
        <v>0</v>
      </c>
      <c r="V257">
        <f t="shared" si="144"/>
        <v>2.2000000000000001E-3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G263" si="145">3*0.2*(1-0.2)*(1-0.2)*G52+3*0.2*0.2*(1-0.2)*K52+0.2*0.2*0.2*O52+(1-3*0.2*(1-0.2)*(1-0.2)-3*0.2*0.2*(1-0.2)-0.2*0.2*0.2)*C52</f>
        <v>0</v>
      </c>
      <c r="G261">
        <f t="shared" si="145"/>
        <v>6.1999999999999989E-3</v>
      </c>
      <c r="I261">
        <f t="shared" ref="I261:J263" si="146">3*0.2*(1-0.2)*(1-0.2)*G59+3*0.2*0.2*(1-0.2)*K59+0.2*0.2*0.2*O59+(1-3*0.2*(1-0.2)*(1-0.2)-3*0.2*0.2*(1-0.2)-0.2*0.2*0.2)*C59</f>
        <v>0</v>
      </c>
      <c r="J261">
        <f t="shared" si="146"/>
        <v>6.1999999999999989E-3</v>
      </c>
      <c r="L261">
        <f>3*0.2*(1-0.2)*(1-0.2)*G66+3*0.2*0.2*(1-0.2)*J66+0.2*0.2*0.2*N66+(1-3*0.2*(1-0.2)*(1-0.2)-3*0.2*0.2*(1-0.2)-0.2*0.2*0.2)*B66</f>
        <v>9.0923519999999995E-4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S263" si="147">3*0.3*(1-0.3)*(1-0.3)*G52+3*0.3*0.3*(1-0.3)*K52+0.3*0.3*0.3*O52+(1-3*0.3*(1-0.3)*(1-0.3)-3*0.3*0.3*(1-0.3)-0.3*0.3*0.3)*C52</f>
        <v>0</v>
      </c>
      <c r="S261">
        <f t="shared" si="147"/>
        <v>6.1999999999999998E-3</v>
      </c>
      <c r="U261">
        <f t="shared" ref="U261:V263" si="148">3*0.3*(1-0.3)*(1-0.3)*G59+3*0.3*0.3*(1-0.3)*K59+0.3*0.3*0.3*O59+(1-3*0.3*(1-0.3)*(1-0.3)-3*0.3*0.3*(1-0.3)-0.3*0.3*0.3)*C59</f>
        <v>0</v>
      </c>
      <c r="V261">
        <f t="shared" si="148"/>
        <v>6.1999999999999998E-3</v>
      </c>
      <c r="X261">
        <f>3*0.3*(1-0.3)*(1-0.3)*G66+3*0.3*0.3*(1-0.3)*J66+0.3*0.3*0.3*N66+(1-3*0.3*(1-0.3)*(1-0.3)-3*0.3*0.3*(1-0.3)-0.3*0.3*0.3)*B66</f>
        <v>9.2414030000000005E-4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145"/>
        <v>0</v>
      </c>
      <c r="G262">
        <f t="shared" si="145"/>
        <v>3.3E-3</v>
      </c>
      <c r="I262">
        <f t="shared" si="146"/>
        <v>0</v>
      </c>
      <c r="J262">
        <f t="shared" si="146"/>
        <v>3.2407999999999994E-3</v>
      </c>
      <c r="N262" s="72"/>
      <c r="O262" s="70"/>
      <c r="P262" s="66"/>
      <c r="Q262" t="s">
        <v>38</v>
      </c>
      <c r="R262">
        <f t="shared" si="147"/>
        <v>0</v>
      </c>
      <c r="S262">
        <f t="shared" si="147"/>
        <v>3.3E-3</v>
      </c>
      <c r="U262">
        <f t="shared" si="148"/>
        <v>0</v>
      </c>
      <c r="V262">
        <f t="shared" si="148"/>
        <v>3.2127000000000006E-3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145"/>
        <v>0</v>
      </c>
      <c r="G263">
        <f t="shared" si="145"/>
        <v>2.2591999999999998E-3</v>
      </c>
      <c r="I263">
        <f t="shared" si="146"/>
        <v>0</v>
      </c>
      <c r="J263">
        <f t="shared" si="146"/>
        <v>2.1999999999999997E-3</v>
      </c>
      <c r="N263" s="72"/>
      <c r="O263" s="70"/>
      <c r="P263" s="66"/>
      <c r="Q263" t="s">
        <v>39</v>
      </c>
      <c r="R263">
        <f t="shared" si="147"/>
        <v>0</v>
      </c>
      <c r="S263">
        <f t="shared" si="147"/>
        <v>2.2872999999999999E-3</v>
      </c>
      <c r="U263">
        <f t="shared" si="148"/>
        <v>0</v>
      </c>
      <c r="V263">
        <f t="shared" si="148"/>
        <v>2.2000000000000006E-3</v>
      </c>
    </row>
  </sheetData>
  <mergeCells count="341">
    <mergeCell ref="P255:P257"/>
    <mergeCell ref="B261:B263"/>
    <mergeCell ref="C261:C263"/>
    <mergeCell ref="D261:D263"/>
    <mergeCell ref="N261:N263"/>
    <mergeCell ref="O261:O263"/>
    <mergeCell ref="P261:P263"/>
    <mergeCell ref="A255:A263"/>
    <mergeCell ref="B255:B257"/>
    <mergeCell ref="C255:C257"/>
    <mergeCell ref="D255:D257"/>
    <mergeCell ref="N255:N257"/>
    <mergeCell ref="O255:O257"/>
    <mergeCell ref="U253:W253"/>
    <mergeCell ref="X253:Y253"/>
    <mergeCell ref="B242:B250"/>
    <mergeCell ref="C242:C244"/>
    <mergeCell ref="D242:D244"/>
    <mergeCell ref="O242:O244"/>
    <mergeCell ref="P242:P244"/>
    <mergeCell ref="C248:C250"/>
    <mergeCell ref="D248:D250"/>
    <mergeCell ref="O248:O250"/>
    <mergeCell ref="P248:P250"/>
    <mergeCell ref="C229:C237"/>
    <mergeCell ref="D229:D231"/>
    <mergeCell ref="P229:P231"/>
    <mergeCell ref="D235:D237"/>
    <mergeCell ref="P235:P237"/>
    <mergeCell ref="D253:H253"/>
    <mergeCell ref="I253:K253"/>
    <mergeCell ref="L253:M253"/>
    <mergeCell ref="P253:T253"/>
    <mergeCell ref="D227:H227"/>
    <mergeCell ref="I227:K227"/>
    <mergeCell ref="L227:M227"/>
    <mergeCell ref="P227:T227"/>
    <mergeCell ref="X214:Y214"/>
    <mergeCell ref="D240:H240"/>
    <mergeCell ref="I240:K240"/>
    <mergeCell ref="L240:M240"/>
    <mergeCell ref="P240:T240"/>
    <mergeCell ref="U240:W240"/>
    <mergeCell ref="X240:Y240"/>
    <mergeCell ref="U227:W227"/>
    <mergeCell ref="X227:Y227"/>
    <mergeCell ref="A216:A224"/>
    <mergeCell ref="B216:B218"/>
    <mergeCell ref="C216:C218"/>
    <mergeCell ref="D216:D218"/>
    <mergeCell ref="N216:N218"/>
    <mergeCell ref="O216:O218"/>
    <mergeCell ref="P216:P218"/>
    <mergeCell ref="B222:B224"/>
    <mergeCell ref="C222:C224"/>
    <mergeCell ref="D222:D224"/>
    <mergeCell ref="N222:N224"/>
    <mergeCell ref="O222:O224"/>
    <mergeCell ref="P222:P224"/>
    <mergeCell ref="P209:P211"/>
    <mergeCell ref="D214:H214"/>
    <mergeCell ref="I214:K214"/>
    <mergeCell ref="L214:M214"/>
    <mergeCell ref="P214:T214"/>
    <mergeCell ref="U214:W214"/>
    <mergeCell ref="U201:W201"/>
    <mergeCell ref="X201:Y201"/>
    <mergeCell ref="B203:B211"/>
    <mergeCell ref="C203:C205"/>
    <mergeCell ref="D203:D205"/>
    <mergeCell ref="O203:O205"/>
    <mergeCell ref="P203:P205"/>
    <mergeCell ref="C209:C211"/>
    <mergeCell ref="D209:D211"/>
    <mergeCell ref="O209:O211"/>
    <mergeCell ref="C190:C198"/>
    <mergeCell ref="D190:D192"/>
    <mergeCell ref="P190:P192"/>
    <mergeCell ref="D196:D198"/>
    <mergeCell ref="P196:P198"/>
    <mergeCell ref="D201:H201"/>
    <mergeCell ref="I201:K201"/>
    <mergeCell ref="L201:M201"/>
    <mergeCell ref="P201:T201"/>
    <mergeCell ref="D188:H188"/>
    <mergeCell ref="I188:K188"/>
    <mergeCell ref="L188:M188"/>
    <mergeCell ref="P188:T188"/>
    <mergeCell ref="U188:W188"/>
    <mergeCell ref="X188:Y188"/>
    <mergeCell ref="P177:P179"/>
    <mergeCell ref="B183:B185"/>
    <mergeCell ref="C183:C185"/>
    <mergeCell ref="D183:D185"/>
    <mergeCell ref="N183:N185"/>
    <mergeCell ref="O183:O185"/>
    <mergeCell ref="P183:P185"/>
    <mergeCell ref="A177:A185"/>
    <mergeCell ref="B177:B179"/>
    <mergeCell ref="C177:C179"/>
    <mergeCell ref="D177:D179"/>
    <mergeCell ref="N177:N179"/>
    <mergeCell ref="O177:O179"/>
    <mergeCell ref="D175:H175"/>
    <mergeCell ref="I175:K175"/>
    <mergeCell ref="L175:M175"/>
    <mergeCell ref="C151:C159"/>
    <mergeCell ref="D151:D153"/>
    <mergeCell ref="P151:P153"/>
    <mergeCell ref="D157:D159"/>
    <mergeCell ref="P157:P159"/>
    <mergeCell ref="P175:T175"/>
    <mergeCell ref="U175:W175"/>
    <mergeCell ref="X175:Y175"/>
    <mergeCell ref="B164:B172"/>
    <mergeCell ref="C164:C166"/>
    <mergeCell ref="D164:D166"/>
    <mergeCell ref="O164:O166"/>
    <mergeCell ref="P164:P166"/>
    <mergeCell ref="C170:C172"/>
    <mergeCell ref="D170:D172"/>
    <mergeCell ref="O170:O172"/>
    <mergeCell ref="P170:P172"/>
    <mergeCell ref="D149:H149"/>
    <mergeCell ref="I149:K149"/>
    <mergeCell ref="L149:M149"/>
    <mergeCell ref="P149:T149"/>
    <mergeCell ref="X136:Y136"/>
    <mergeCell ref="D162:H162"/>
    <mergeCell ref="I162:K162"/>
    <mergeCell ref="L162:M162"/>
    <mergeCell ref="P162:T162"/>
    <mergeCell ref="U162:W162"/>
    <mergeCell ref="X162:Y162"/>
    <mergeCell ref="U149:W149"/>
    <mergeCell ref="X149:Y149"/>
    <mergeCell ref="A138:A146"/>
    <mergeCell ref="B138:B140"/>
    <mergeCell ref="C138:C140"/>
    <mergeCell ref="D138:D140"/>
    <mergeCell ref="N138:N140"/>
    <mergeCell ref="O138:O140"/>
    <mergeCell ref="P138:P140"/>
    <mergeCell ref="B144:B146"/>
    <mergeCell ref="C144:C146"/>
    <mergeCell ref="D144:D146"/>
    <mergeCell ref="N144:N146"/>
    <mergeCell ref="O144:O146"/>
    <mergeCell ref="P144:P146"/>
    <mergeCell ref="P131:P133"/>
    <mergeCell ref="D136:H136"/>
    <mergeCell ref="I136:K136"/>
    <mergeCell ref="L136:M136"/>
    <mergeCell ref="P136:T136"/>
    <mergeCell ref="U136:W136"/>
    <mergeCell ref="U123:W123"/>
    <mergeCell ref="X123:Y123"/>
    <mergeCell ref="B125:B133"/>
    <mergeCell ref="C125:C127"/>
    <mergeCell ref="D125:D127"/>
    <mergeCell ref="O125:O127"/>
    <mergeCell ref="P125:P127"/>
    <mergeCell ref="C131:C133"/>
    <mergeCell ref="D131:D133"/>
    <mergeCell ref="O131:O133"/>
    <mergeCell ref="C112:C120"/>
    <mergeCell ref="D112:D114"/>
    <mergeCell ref="P112:P114"/>
    <mergeCell ref="D118:D120"/>
    <mergeCell ref="P118:P120"/>
    <mergeCell ref="D123:H123"/>
    <mergeCell ref="I123:K123"/>
    <mergeCell ref="L123:M123"/>
    <mergeCell ref="P123:T123"/>
    <mergeCell ref="D110:H110"/>
    <mergeCell ref="I110:K110"/>
    <mergeCell ref="L110:M110"/>
    <mergeCell ref="P110:T110"/>
    <mergeCell ref="U110:W110"/>
    <mergeCell ref="X110:Y110"/>
    <mergeCell ref="P99:P101"/>
    <mergeCell ref="B105:B107"/>
    <mergeCell ref="C105:C107"/>
    <mergeCell ref="D105:D107"/>
    <mergeCell ref="N105:N107"/>
    <mergeCell ref="O105:O107"/>
    <mergeCell ref="P105:P107"/>
    <mergeCell ref="A99:A107"/>
    <mergeCell ref="B99:B101"/>
    <mergeCell ref="C99:C101"/>
    <mergeCell ref="D99:D101"/>
    <mergeCell ref="N99:N101"/>
    <mergeCell ref="O99:O101"/>
    <mergeCell ref="D97:H97"/>
    <mergeCell ref="I97:K97"/>
    <mergeCell ref="L97:M97"/>
    <mergeCell ref="P97:T97"/>
    <mergeCell ref="U97:W97"/>
    <mergeCell ref="X97:Y97"/>
    <mergeCell ref="B86:B94"/>
    <mergeCell ref="C86:C88"/>
    <mergeCell ref="D86:D88"/>
    <mergeCell ref="O86:O88"/>
    <mergeCell ref="P86:P88"/>
    <mergeCell ref="C92:C94"/>
    <mergeCell ref="D92:D94"/>
    <mergeCell ref="O92:O94"/>
    <mergeCell ref="P92:P94"/>
    <mergeCell ref="A68:AA70"/>
    <mergeCell ref="D71:H71"/>
    <mergeCell ref="I71:K71"/>
    <mergeCell ref="L71:M71"/>
    <mergeCell ref="P71:T71"/>
    <mergeCell ref="U71:W71"/>
    <mergeCell ref="D84:H84"/>
    <mergeCell ref="I84:K84"/>
    <mergeCell ref="L84:M84"/>
    <mergeCell ref="P84:T84"/>
    <mergeCell ref="U84:W84"/>
    <mergeCell ref="X84:Y84"/>
    <mergeCell ref="X71:Y71"/>
    <mergeCell ref="C73:C81"/>
    <mergeCell ref="D73:D75"/>
    <mergeCell ref="P73:P75"/>
    <mergeCell ref="D79:D81"/>
    <mergeCell ref="P79:P81"/>
    <mergeCell ref="A57:A61"/>
    <mergeCell ref="B57:E57"/>
    <mergeCell ref="F57:I57"/>
    <mergeCell ref="J57:M57"/>
    <mergeCell ref="N57:Q57"/>
    <mergeCell ref="A64:A66"/>
    <mergeCell ref="B64:E64"/>
    <mergeCell ref="F64:I64"/>
    <mergeCell ref="J64:M64"/>
    <mergeCell ref="N64:Q64"/>
    <mergeCell ref="B65:D65"/>
    <mergeCell ref="F65:H65"/>
    <mergeCell ref="J65:L65"/>
    <mergeCell ref="N65:P65"/>
    <mergeCell ref="B49:E49"/>
    <mergeCell ref="F49:I49"/>
    <mergeCell ref="J49:M49"/>
    <mergeCell ref="N49:Q49"/>
    <mergeCell ref="A50:A54"/>
    <mergeCell ref="B50:E50"/>
    <mergeCell ref="F50:I50"/>
    <mergeCell ref="J50:M50"/>
    <mergeCell ref="N50:Q50"/>
    <mergeCell ref="AF37:AI37"/>
    <mergeCell ref="A44:A46"/>
    <mergeCell ref="B44:E44"/>
    <mergeCell ref="F44:I44"/>
    <mergeCell ref="J44:M44"/>
    <mergeCell ref="N44:Q44"/>
    <mergeCell ref="S44:S46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A37:A41"/>
    <mergeCell ref="B37:E37"/>
    <mergeCell ref="F37:I37"/>
    <mergeCell ref="J37:M37"/>
    <mergeCell ref="N37:Q37"/>
    <mergeCell ref="AF29:AI29"/>
    <mergeCell ref="A30:A34"/>
    <mergeCell ref="B30:E30"/>
    <mergeCell ref="F30:I30"/>
    <mergeCell ref="J30:M30"/>
    <mergeCell ref="N30:Q30"/>
    <mergeCell ref="S30:S34"/>
    <mergeCell ref="T30:W30"/>
    <mergeCell ref="X30:AA30"/>
    <mergeCell ref="B29:E29"/>
    <mergeCell ref="F29:I29"/>
    <mergeCell ref="J29:M29"/>
    <mergeCell ref="N29:Q29"/>
    <mergeCell ref="T29:W29"/>
    <mergeCell ref="X29:AA29"/>
    <mergeCell ref="AB30:AE30"/>
    <mergeCell ref="AF30:AI30"/>
    <mergeCell ref="S37:S41"/>
    <mergeCell ref="T37:W37"/>
    <mergeCell ref="X37:AA37"/>
    <mergeCell ref="AB37:AE37"/>
    <mergeCell ref="AB29:AE29"/>
    <mergeCell ref="S16:S20"/>
    <mergeCell ref="T16:W16"/>
    <mergeCell ref="X16:AA16"/>
    <mergeCell ref="AB16:AE16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A23:A25"/>
    <mergeCell ref="B23:E23"/>
    <mergeCell ref="F23:I23"/>
    <mergeCell ref="J23:M23"/>
    <mergeCell ref="N23:Q23"/>
    <mergeCell ref="S23:S25"/>
    <mergeCell ref="T23:W23"/>
    <mergeCell ref="X23:AA23"/>
    <mergeCell ref="AB23:AE23"/>
    <mergeCell ref="AF16:AI16"/>
    <mergeCell ref="A16:A20"/>
    <mergeCell ref="AB8:AE8"/>
    <mergeCell ref="AF8:AI8"/>
    <mergeCell ref="A9:A13"/>
    <mergeCell ref="B9:E9"/>
    <mergeCell ref="F9:I9"/>
    <mergeCell ref="J9:M9"/>
    <mergeCell ref="N9:Q9"/>
    <mergeCell ref="S9:S13"/>
    <mergeCell ref="T9:W9"/>
    <mergeCell ref="X9:AA9"/>
    <mergeCell ref="B8:E8"/>
    <mergeCell ref="F8:I8"/>
    <mergeCell ref="J8:M8"/>
    <mergeCell ref="N8:Q8"/>
    <mergeCell ref="T8:W8"/>
    <mergeCell ref="X8:AA8"/>
    <mergeCell ref="AB9:AE9"/>
    <mergeCell ref="AF9:AI9"/>
    <mergeCell ref="B16:E16"/>
    <mergeCell ref="F16:I16"/>
    <mergeCell ref="J16:M16"/>
    <mergeCell ref="N16:Q1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63"/>
  <sheetViews>
    <sheetView topLeftCell="A60" zoomScale="55" zoomScaleNormal="55" workbookViewId="0">
      <selection activeCell="A71" sqref="A71:Y107"/>
    </sheetView>
  </sheetViews>
  <sheetFormatPr defaultColWidth="9" defaultRowHeight="14.4" x14ac:dyDescent="0.25"/>
  <cols>
    <col min="2" max="2" width="10.554687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2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3.109375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9" t="s">
        <v>11</v>
      </c>
      <c r="O8" s="79"/>
      <c r="P8" s="79"/>
      <c r="Q8" s="79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74</v>
      </c>
      <c r="C9" s="78"/>
      <c r="D9" s="78"/>
      <c r="E9" s="78"/>
      <c r="F9" s="78" t="s">
        <v>75</v>
      </c>
      <c r="G9" s="78"/>
      <c r="H9" s="78"/>
      <c r="I9" s="78"/>
      <c r="J9" s="78" t="s">
        <v>76</v>
      </c>
      <c r="K9" s="78"/>
      <c r="L9" s="78"/>
      <c r="M9" s="78"/>
      <c r="N9" s="79" t="s">
        <v>77</v>
      </c>
      <c r="O9" s="79"/>
      <c r="P9" s="79"/>
      <c r="Q9" s="79"/>
      <c r="S9" s="67" t="s">
        <v>12</v>
      </c>
      <c r="T9" s="78" t="s">
        <v>74</v>
      </c>
      <c r="U9" s="78"/>
      <c r="V9" s="78"/>
      <c r="W9" s="78"/>
      <c r="X9" s="78" t="s">
        <v>75</v>
      </c>
      <c r="Y9" s="78"/>
      <c r="Z9" s="78"/>
      <c r="AA9" s="78"/>
      <c r="AB9" s="78" t="s">
        <v>76</v>
      </c>
      <c r="AC9" s="78"/>
      <c r="AD9" s="78"/>
      <c r="AE9" s="78"/>
      <c r="AF9" s="77" t="s">
        <v>77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50"/>
      <c r="O10" s="50" t="s">
        <v>17</v>
      </c>
      <c r="P10" s="50" t="s">
        <v>18</v>
      </c>
      <c r="Q10" s="50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0.94236699999999995</v>
      </c>
      <c r="F11" s="30" t="s">
        <v>20</v>
      </c>
      <c r="G11" s="40">
        <v>0</v>
      </c>
      <c r="H11" s="40">
        <v>6.1999999999999998E-3</v>
      </c>
      <c r="I11" s="40">
        <v>0.88470599999999999</v>
      </c>
      <c r="J11" s="30" t="s">
        <v>20</v>
      </c>
      <c r="K11" s="40">
        <v>0</v>
      </c>
      <c r="L11" s="40">
        <v>6.1999999999999998E-3</v>
      </c>
      <c r="M11" s="40">
        <v>0.97083200000000003</v>
      </c>
      <c r="N11" s="50" t="s">
        <v>20</v>
      </c>
      <c r="O11" s="63">
        <v>0</v>
      </c>
      <c r="P11" s="63">
        <v>6.1999999999999998E-3</v>
      </c>
      <c r="Q11" s="50">
        <v>1.1323799999999999</v>
      </c>
      <c r="S11" s="67"/>
      <c r="T11" s="30" t="s">
        <v>20</v>
      </c>
      <c r="U11" s="40">
        <v>0</v>
      </c>
      <c r="V11" s="40">
        <v>6.1999999999999998E-3</v>
      </c>
      <c r="W11" s="40">
        <v>0.98302699999999998</v>
      </c>
      <c r="X11" s="30" t="s">
        <v>20</v>
      </c>
      <c r="Y11" s="40">
        <v>0</v>
      </c>
      <c r="Z11" s="40">
        <v>6.1999999999999998E-3</v>
      </c>
      <c r="AA11" s="40">
        <v>0.87084099999999998</v>
      </c>
      <c r="AB11" s="30" t="s">
        <v>20</v>
      </c>
      <c r="AC11" s="40">
        <v>0</v>
      </c>
      <c r="AD11" s="40">
        <v>6.1999999999999998E-3</v>
      </c>
      <c r="AE11" s="40">
        <v>0.89913399999999999</v>
      </c>
      <c r="AF11" s="27" t="s">
        <v>20</v>
      </c>
      <c r="AG11" s="27">
        <v>2.5999999999999999E-3</v>
      </c>
      <c r="AH11" s="27">
        <v>2.12E-2</v>
      </c>
      <c r="AI11" s="27">
        <v>1.141586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1.009962</v>
      </c>
      <c r="F12" s="30" t="s">
        <v>21</v>
      </c>
      <c r="G12" s="40">
        <v>0</v>
      </c>
      <c r="H12" s="40">
        <v>8.038E-5</v>
      </c>
      <c r="I12" s="40">
        <v>1.077107</v>
      </c>
      <c r="J12" s="30" t="s">
        <v>21</v>
      </c>
      <c r="K12" s="40">
        <v>0</v>
      </c>
      <c r="L12" s="40">
        <v>8.038E-5</v>
      </c>
      <c r="M12" s="40">
        <v>1.0024409999999999</v>
      </c>
      <c r="N12" s="50" t="s">
        <v>21</v>
      </c>
      <c r="O12" s="63">
        <v>0</v>
      </c>
      <c r="P12" s="63">
        <v>8.038E-5</v>
      </c>
      <c r="Q12" s="50">
        <v>1.2019219999999999</v>
      </c>
      <c r="S12" s="67"/>
      <c r="T12" s="30" t="s">
        <v>21</v>
      </c>
      <c r="U12" s="40">
        <v>0</v>
      </c>
      <c r="V12" s="40">
        <v>2.6219999999999998E-4</v>
      </c>
      <c r="W12" s="40">
        <v>1.0344500000000001</v>
      </c>
      <c r="X12" s="30" t="s">
        <v>21</v>
      </c>
      <c r="Y12" s="40">
        <v>0</v>
      </c>
      <c r="Z12" s="40">
        <v>2.6219999999999998E-4</v>
      </c>
      <c r="AA12" s="40">
        <v>1.0207599999999999</v>
      </c>
      <c r="AB12" s="30" t="s">
        <v>21</v>
      </c>
      <c r="AC12" s="40">
        <v>0</v>
      </c>
      <c r="AD12" s="40">
        <v>2.6219999999999998E-4</v>
      </c>
      <c r="AE12" s="40">
        <v>1.0198</v>
      </c>
      <c r="AF12" s="27" t="s">
        <v>21</v>
      </c>
      <c r="AG12" s="27">
        <v>1.8700000000000001E-2</v>
      </c>
      <c r="AH12" s="27">
        <v>2.07E-2</v>
      </c>
      <c r="AI12" s="27">
        <v>1.179718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1.0920380000000001</v>
      </c>
      <c r="F13" s="30" t="s">
        <v>22</v>
      </c>
      <c r="G13" s="40">
        <v>0</v>
      </c>
      <c r="H13" s="40">
        <v>2.649E-6</v>
      </c>
      <c r="I13" s="40">
        <v>1.0914900000000001</v>
      </c>
      <c r="J13" s="30" t="s">
        <v>22</v>
      </c>
      <c r="K13" s="40">
        <v>0</v>
      </c>
      <c r="L13" s="40">
        <v>1.832E-6</v>
      </c>
      <c r="M13" s="40">
        <v>1.0928979999999999</v>
      </c>
      <c r="N13" s="50" t="s">
        <v>22</v>
      </c>
      <c r="O13" s="63">
        <v>0</v>
      </c>
      <c r="P13" s="63">
        <v>1.832E-6</v>
      </c>
      <c r="Q13" s="50">
        <v>1.4152929999999999</v>
      </c>
      <c r="S13" s="67"/>
      <c r="T13" s="30" t="s">
        <v>22</v>
      </c>
      <c r="U13" s="40">
        <v>0</v>
      </c>
      <c r="V13" s="40">
        <v>2.7699999999999999E-5</v>
      </c>
      <c r="W13" s="40">
        <v>1.1002179999999999</v>
      </c>
      <c r="X13" s="30" t="s">
        <v>22</v>
      </c>
      <c r="Y13" s="40">
        <v>0</v>
      </c>
      <c r="Z13" s="40">
        <v>2.7699999999999999E-5</v>
      </c>
      <c r="AA13" s="40">
        <v>1.1037950000000001</v>
      </c>
      <c r="AB13" s="30" t="s">
        <v>22</v>
      </c>
      <c r="AC13" s="40">
        <v>0</v>
      </c>
      <c r="AD13" s="40">
        <v>2.7699999999999999E-5</v>
      </c>
      <c r="AE13" s="40">
        <v>1.106957</v>
      </c>
      <c r="AF13" s="27" t="s">
        <v>22</v>
      </c>
      <c r="AG13" s="27">
        <v>1.89E-2</v>
      </c>
      <c r="AH13" s="27">
        <v>1.9300000000000001E-2</v>
      </c>
      <c r="AI13" s="27">
        <v>1.294848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4"/>
      <c r="O14" s="34"/>
      <c r="P14" s="34"/>
      <c r="Q14" s="34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4"/>
      <c r="O15" s="34"/>
      <c r="P15" s="34"/>
      <c r="Q15" s="34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8" t="s">
        <v>74</v>
      </c>
      <c r="C16" s="78"/>
      <c r="D16" s="78"/>
      <c r="E16" s="78"/>
      <c r="F16" s="78" t="s">
        <v>75</v>
      </c>
      <c r="G16" s="78"/>
      <c r="H16" s="78"/>
      <c r="I16" s="78"/>
      <c r="J16" s="78" t="s">
        <v>76</v>
      </c>
      <c r="K16" s="78"/>
      <c r="L16" s="78"/>
      <c r="M16" s="78"/>
      <c r="N16" s="79" t="s">
        <v>77</v>
      </c>
      <c r="O16" s="79"/>
      <c r="P16" s="79"/>
      <c r="Q16" s="79"/>
      <c r="S16" s="68" t="s">
        <v>23</v>
      </c>
      <c r="T16" s="78" t="s">
        <v>74</v>
      </c>
      <c r="U16" s="78"/>
      <c r="V16" s="78"/>
      <c r="W16" s="78"/>
      <c r="X16" s="78" t="s">
        <v>75</v>
      </c>
      <c r="Y16" s="78"/>
      <c r="Z16" s="78"/>
      <c r="AA16" s="78"/>
      <c r="AB16" s="78" t="s">
        <v>76</v>
      </c>
      <c r="AC16" s="78"/>
      <c r="AD16" s="78"/>
      <c r="AE16" s="78"/>
      <c r="AF16" s="77" t="s">
        <v>77</v>
      </c>
      <c r="AG16" s="77"/>
      <c r="AH16" s="77"/>
      <c r="AI16" s="77"/>
    </row>
    <row r="17" spans="1:35" x14ac:dyDescent="0.25">
      <c r="A17" s="68"/>
      <c r="B17" s="30"/>
      <c r="C17" s="30" t="s">
        <v>17</v>
      </c>
      <c r="D17" s="30" t="s">
        <v>18</v>
      </c>
      <c r="E17" s="30" t="s">
        <v>19</v>
      </c>
      <c r="F17" s="30"/>
      <c r="G17" s="30" t="s">
        <v>17</v>
      </c>
      <c r="H17" s="30" t="s">
        <v>18</v>
      </c>
      <c r="I17" s="30" t="s">
        <v>19</v>
      </c>
      <c r="J17" s="30"/>
      <c r="K17" s="30" t="s">
        <v>17</v>
      </c>
      <c r="L17" s="30" t="s">
        <v>18</v>
      </c>
      <c r="M17" s="30" t="s">
        <v>19</v>
      </c>
      <c r="N17" s="50"/>
      <c r="O17" s="50" t="s">
        <v>17</v>
      </c>
      <c r="P17" s="50" t="s">
        <v>18</v>
      </c>
      <c r="Q17" s="50" t="s">
        <v>19</v>
      </c>
      <c r="S17" s="68"/>
      <c r="T17" s="30"/>
      <c r="U17" s="30" t="s">
        <v>17</v>
      </c>
      <c r="V17" s="30" t="s">
        <v>18</v>
      </c>
      <c r="W17" s="30" t="s">
        <v>19</v>
      </c>
      <c r="X17" s="30"/>
      <c r="Y17" s="30" t="s">
        <v>17</v>
      </c>
      <c r="Z17" s="30" t="s">
        <v>18</v>
      </c>
      <c r="AA17" s="30" t="s">
        <v>19</v>
      </c>
      <c r="AB17" s="30"/>
      <c r="AC17" s="30" t="s">
        <v>17</v>
      </c>
      <c r="AD17" s="30" t="s">
        <v>18</v>
      </c>
      <c r="AE17" s="30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s="30" t="s">
        <v>20</v>
      </c>
      <c r="C18" s="40">
        <v>0</v>
      </c>
      <c r="D18" s="40">
        <v>6.1999999999999998E-3</v>
      </c>
      <c r="E18" s="40">
        <v>1.0382979999999999</v>
      </c>
      <c r="F18" s="30" t="s">
        <v>20</v>
      </c>
      <c r="G18" s="40">
        <v>0</v>
      </c>
      <c r="H18" s="40">
        <v>6.1999999999999998E-3</v>
      </c>
      <c r="I18" s="40">
        <v>0.92231700000000005</v>
      </c>
      <c r="J18" s="30" t="s">
        <v>20</v>
      </c>
      <c r="K18" s="40">
        <v>0</v>
      </c>
      <c r="L18" s="40">
        <v>6.1999999999999998E-3</v>
      </c>
      <c r="M18" s="40">
        <v>0.94737099999999996</v>
      </c>
      <c r="N18" s="50" t="s">
        <v>20</v>
      </c>
      <c r="O18" s="63">
        <v>0</v>
      </c>
      <c r="P18" s="63">
        <v>6.1999999999999998E-3</v>
      </c>
      <c r="Q18" s="50">
        <v>1.389745</v>
      </c>
      <c r="S18" s="68"/>
      <c r="T18" s="30" t="s">
        <v>20</v>
      </c>
      <c r="U18" s="40">
        <v>0</v>
      </c>
      <c r="V18" s="40">
        <v>6.1999999999999998E-3</v>
      </c>
      <c r="W18" s="40">
        <v>0.97617299999999996</v>
      </c>
      <c r="X18" s="30" t="s">
        <v>20</v>
      </c>
      <c r="Y18" s="40">
        <v>0</v>
      </c>
      <c r="Z18" s="40">
        <v>6.1999999999999998E-3</v>
      </c>
      <c r="AA18" s="40">
        <v>0.95757000000000003</v>
      </c>
      <c r="AB18" s="30" t="s">
        <v>20</v>
      </c>
      <c r="AC18" s="40">
        <v>0</v>
      </c>
      <c r="AD18" s="40">
        <v>6.1999999999999998E-3</v>
      </c>
      <c r="AE18" s="40">
        <v>1.0263059999999999</v>
      </c>
      <c r="AF18" s="27" t="s">
        <v>20</v>
      </c>
      <c r="AG18" s="63">
        <v>0</v>
      </c>
      <c r="AH18" s="63">
        <v>6.1999999999999998E-3</v>
      </c>
      <c r="AI18" s="27">
        <v>1.203317</v>
      </c>
    </row>
    <row r="19" spans="1:35" x14ac:dyDescent="0.25">
      <c r="A19" s="68"/>
      <c r="B19" s="30" t="s">
        <v>21</v>
      </c>
      <c r="C19" s="40">
        <v>0</v>
      </c>
      <c r="D19" s="40">
        <v>8.038E-5</v>
      </c>
      <c r="E19" s="40">
        <v>5.088203</v>
      </c>
      <c r="F19" s="30" t="s">
        <v>21</v>
      </c>
      <c r="G19" s="40">
        <v>0</v>
      </c>
      <c r="H19" s="40">
        <v>8.038E-5</v>
      </c>
      <c r="I19" s="40">
        <v>4.8426010000000002</v>
      </c>
      <c r="J19" s="30" t="s">
        <v>21</v>
      </c>
      <c r="K19" s="40">
        <v>0</v>
      </c>
      <c r="L19" s="40">
        <v>8.038E-5</v>
      </c>
      <c r="M19" s="40">
        <v>5.09457</v>
      </c>
      <c r="N19" s="50" t="s">
        <v>21</v>
      </c>
      <c r="O19" s="63">
        <v>0</v>
      </c>
      <c r="P19" s="63">
        <v>8.038E-5</v>
      </c>
      <c r="Q19" s="50">
        <v>5.2986149999999999</v>
      </c>
      <c r="S19" s="68"/>
      <c r="T19" s="30" t="s">
        <v>21</v>
      </c>
      <c r="U19" s="40">
        <v>0</v>
      </c>
      <c r="V19" s="40">
        <v>2.6219999999999998E-4</v>
      </c>
      <c r="W19" s="40">
        <v>4.9360290000000004</v>
      </c>
      <c r="X19" s="30" t="s">
        <v>21</v>
      </c>
      <c r="Y19" s="40">
        <v>0</v>
      </c>
      <c r="Z19" s="40">
        <v>2.6219999999999998E-4</v>
      </c>
      <c r="AA19" s="40">
        <v>5.0872840000000004</v>
      </c>
      <c r="AB19" s="30" t="s">
        <v>21</v>
      </c>
      <c r="AC19" s="40">
        <v>0</v>
      </c>
      <c r="AD19" s="40">
        <v>2.6219999999999998E-4</v>
      </c>
      <c r="AE19" s="40">
        <v>5.0415919999999996</v>
      </c>
      <c r="AF19" s="27" t="s">
        <v>21</v>
      </c>
      <c r="AG19" s="63">
        <v>0</v>
      </c>
      <c r="AH19" s="63">
        <v>2.6219999999999998E-4</v>
      </c>
      <c r="AI19" s="27">
        <v>5.4275539999999998</v>
      </c>
    </row>
    <row r="20" spans="1:35" x14ac:dyDescent="0.25">
      <c r="A20" s="68"/>
      <c r="B20" s="30" t="s">
        <v>22</v>
      </c>
      <c r="C20" s="40">
        <v>0</v>
      </c>
      <c r="D20" s="40">
        <v>1.832E-6</v>
      </c>
      <c r="E20" s="40">
        <v>10.125745</v>
      </c>
      <c r="F20" s="30" t="s">
        <v>22</v>
      </c>
      <c r="G20" s="40">
        <v>0</v>
      </c>
      <c r="H20" s="40">
        <v>1.832E-6</v>
      </c>
      <c r="I20" s="40">
        <v>11.392740999999999</v>
      </c>
      <c r="J20" s="30" t="s">
        <v>22</v>
      </c>
      <c r="K20" s="40">
        <v>0</v>
      </c>
      <c r="L20" s="40">
        <v>1.832E-6</v>
      </c>
      <c r="M20" s="40">
        <v>11.388095</v>
      </c>
      <c r="N20" s="50" t="s">
        <v>22</v>
      </c>
      <c r="O20" s="63">
        <v>0</v>
      </c>
      <c r="P20" s="63">
        <v>1.832E-6</v>
      </c>
      <c r="Q20" s="50">
        <v>13.357336</v>
      </c>
      <c r="S20" s="68"/>
      <c r="T20" s="30" t="s">
        <v>22</v>
      </c>
      <c r="U20" s="40">
        <v>0</v>
      </c>
      <c r="V20" s="40">
        <v>2.7699999999999999E-5</v>
      </c>
      <c r="W20" s="40">
        <v>10.330970000000001</v>
      </c>
      <c r="X20" s="30" t="s">
        <v>22</v>
      </c>
      <c r="Y20" s="40">
        <v>0</v>
      </c>
      <c r="Z20" s="40">
        <v>2.7699999999999999E-5</v>
      </c>
      <c r="AA20" s="40">
        <v>11.312552999999999</v>
      </c>
      <c r="AB20" s="30" t="s">
        <v>22</v>
      </c>
      <c r="AC20" s="40">
        <v>0</v>
      </c>
      <c r="AD20" s="40">
        <v>2.7699999999999999E-5</v>
      </c>
      <c r="AE20" s="40">
        <v>11.458906000000001</v>
      </c>
      <c r="AF20" s="27" t="s">
        <v>22</v>
      </c>
      <c r="AG20" s="63">
        <v>0</v>
      </c>
      <c r="AH20" s="63">
        <v>2.7699999999999999E-5</v>
      </c>
      <c r="AI20" s="27">
        <v>13.756002000000001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4"/>
      <c r="O21" s="34"/>
      <c r="P21" s="34"/>
      <c r="Q21" s="34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50"/>
      <c r="O22" s="50"/>
      <c r="P22" s="50"/>
      <c r="Q22" s="5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74</v>
      </c>
      <c r="C23" s="78"/>
      <c r="D23" s="78"/>
      <c r="E23" s="78"/>
      <c r="F23" s="78" t="s">
        <v>75</v>
      </c>
      <c r="G23" s="78"/>
      <c r="H23" s="78"/>
      <c r="I23" s="78"/>
      <c r="J23" s="78" t="s">
        <v>76</v>
      </c>
      <c r="K23" s="78"/>
      <c r="L23" s="78"/>
      <c r="M23" s="78"/>
      <c r="N23" s="79" t="s">
        <v>77</v>
      </c>
      <c r="O23" s="79"/>
      <c r="P23" s="79"/>
      <c r="Q23" s="79"/>
      <c r="S23" s="69" t="s">
        <v>24</v>
      </c>
      <c r="T23" s="78" t="s">
        <v>74</v>
      </c>
      <c r="U23" s="78"/>
      <c r="V23" s="78"/>
      <c r="W23" s="78"/>
      <c r="X23" s="78" t="s">
        <v>75</v>
      </c>
      <c r="Y23" s="78"/>
      <c r="Z23" s="78"/>
      <c r="AA23" s="78"/>
      <c r="AB23" s="78" t="s">
        <v>76</v>
      </c>
      <c r="AC23" s="78"/>
      <c r="AD23" s="78"/>
      <c r="AE23" s="78"/>
      <c r="AF23" s="77" t="s">
        <v>77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9" t="s">
        <v>25</v>
      </c>
      <c r="O24" s="79"/>
      <c r="P24" s="79"/>
      <c r="Q24" s="50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3.4453800000000001</v>
      </c>
      <c r="F25" s="31">
        <v>0</v>
      </c>
      <c r="G25" s="31"/>
      <c r="H25" s="31"/>
      <c r="I25" s="40">
        <v>3.4084050000000001</v>
      </c>
      <c r="J25" s="31">
        <v>0</v>
      </c>
      <c r="K25" s="31"/>
      <c r="L25" s="31"/>
      <c r="M25" s="40">
        <v>3.4350049999999999</v>
      </c>
      <c r="N25" s="53">
        <v>0</v>
      </c>
      <c r="O25" s="53"/>
      <c r="P25" s="53"/>
      <c r="Q25" s="50">
        <v>4.0515239999999997</v>
      </c>
      <c r="S25" s="69"/>
      <c r="T25" s="31">
        <v>0</v>
      </c>
      <c r="U25" s="31"/>
      <c r="V25" s="31"/>
      <c r="W25" s="40">
        <v>3.3961769999999998</v>
      </c>
      <c r="X25" s="31">
        <v>0</v>
      </c>
      <c r="Y25" s="31"/>
      <c r="Z25" s="31"/>
      <c r="AA25" s="40">
        <v>3.427648</v>
      </c>
      <c r="AB25" s="31">
        <v>0</v>
      </c>
      <c r="AC25" s="31"/>
      <c r="AD25" s="31"/>
      <c r="AE25" s="40">
        <v>3.4568310000000002</v>
      </c>
      <c r="AF25" s="28">
        <v>0</v>
      </c>
      <c r="AG25" s="28"/>
      <c r="AH25" s="28"/>
      <c r="AI25" s="27">
        <v>3.605245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4"/>
      <c r="O26" s="34"/>
      <c r="P26" s="34"/>
      <c r="Q26" s="34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6"/>
      <c r="O27" s="36"/>
      <c r="P27" s="36"/>
      <c r="Q27" s="36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4"/>
      <c r="O28" s="34"/>
      <c r="P28" s="34"/>
      <c r="Q28" s="34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27"/>
      <c r="AG28" s="27"/>
      <c r="AH28" s="27"/>
      <c r="AI28" s="27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9" t="s">
        <v>11</v>
      </c>
      <c r="O29" s="79"/>
      <c r="P29" s="79"/>
      <c r="Q29" s="79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74</v>
      </c>
      <c r="C30" s="78"/>
      <c r="D30" s="78"/>
      <c r="E30" s="78"/>
      <c r="F30" s="78" t="s">
        <v>75</v>
      </c>
      <c r="G30" s="78"/>
      <c r="H30" s="78"/>
      <c r="I30" s="78"/>
      <c r="J30" s="78" t="s">
        <v>76</v>
      </c>
      <c r="K30" s="78"/>
      <c r="L30" s="78"/>
      <c r="M30" s="78"/>
      <c r="N30" s="79" t="s">
        <v>77</v>
      </c>
      <c r="O30" s="79"/>
      <c r="P30" s="79"/>
      <c r="Q30" s="79"/>
      <c r="S30" s="67" t="s">
        <v>12</v>
      </c>
      <c r="T30" s="78" t="s">
        <v>74</v>
      </c>
      <c r="U30" s="78"/>
      <c r="V30" s="78"/>
      <c r="W30" s="78"/>
      <c r="X30" s="78" t="s">
        <v>75</v>
      </c>
      <c r="Y30" s="78"/>
      <c r="Z30" s="78"/>
      <c r="AA30" s="78"/>
      <c r="AB30" s="78" t="s">
        <v>76</v>
      </c>
      <c r="AC30" s="78"/>
      <c r="AD30" s="78"/>
      <c r="AE30" s="78"/>
      <c r="AF30" s="77" t="s">
        <v>77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50"/>
      <c r="O31" s="50" t="s">
        <v>17</v>
      </c>
      <c r="P31" s="50" t="s">
        <v>18</v>
      </c>
      <c r="Q31" s="50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0.97034100000000001</v>
      </c>
      <c r="F32" s="30" t="s">
        <v>20</v>
      </c>
      <c r="G32" s="40">
        <v>0</v>
      </c>
      <c r="H32" s="40">
        <v>6.1999999999999998E-3</v>
      </c>
      <c r="I32" s="40">
        <v>0.87932100000000002</v>
      </c>
      <c r="J32" s="30" t="s">
        <v>20</v>
      </c>
      <c r="K32" s="40">
        <v>0</v>
      </c>
      <c r="L32" s="40">
        <v>6.1999999999999998E-3</v>
      </c>
      <c r="M32" s="40">
        <v>1.002459</v>
      </c>
      <c r="N32" s="50" t="s">
        <v>20</v>
      </c>
      <c r="O32" s="63">
        <v>0</v>
      </c>
      <c r="P32" s="63">
        <v>6.1999999999999998E-3</v>
      </c>
      <c r="Q32" s="50">
        <v>1.1341380000000001</v>
      </c>
      <c r="S32" s="67"/>
      <c r="T32" s="30" t="s">
        <v>20</v>
      </c>
      <c r="U32" s="40">
        <v>0</v>
      </c>
      <c r="V32" s="40">
        <v>6.1999999999999998E-3</v>
      </c>
      <c r="W32" s="40">
        <v>0.878112</v>
      </c>
      <c r="X32" s="30" t="s">
        <v>20</v>
      </c>
      <c r="Y32" s="40">
        <v>0</v>
      </c>
      <c r="Z32" s="40">
        <v>6.1999999999999998E-3</v>
      </c>
      <c r="AA32" s="40">
        <v>0.99448400000000003</v>
      </c>
      <c r="AB32" s="30" t="s">
        <v>20</v>
      </c>
      <c r="AC32" s="40">
        <v>0</v>
      </c>
      <c r="AD32" s="40">
        <v>6.1999999999999998E-3</v>
      </c>
      <c r="AE32" s="40">
        <v>0.97762899999999997</v>
      </c>
      <c r="AF32" s="27" t="s">
        <v>20</v>
      </c>
      <c r="AG32" s="63">
        <v>0</v>
      </c>
      <c r="AH32" s="63">
        <v>6.1999999999999998E-3</v>
      </c>
      <c r="AI32" s="27">
        <v>1.2446330000000001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1.0607470000000001</v>
      </c>
      <c r="F33" s="30" t="s">
        <v>21</v>
      </c>
      <c r="G33" s="40">
        <v>0</v>
      </c>
      <c r="H33" s="40">
        <v>6.6879999999999999E-4</v>
      </c>
      <c r="I33" s="40">
        <v>1.0647310000000001</v>
      </c>
      <c r="J33" s="30" t="s">
        <v>21</v>
      </c>
      <c r="K33" s="40">
        <v>0</v>
      </c>
      <c r="L33" s="40">
        <v>6.6879999999999999E-4</v>
      </c>
      <c r="M33" s="40">
        <v>1.016149</v>
      </c>
      <c r="N33" s="50" t="s">
        <v>21</v>
      </c>
      <c r="O33" s="63">
        <v>0</v>
      </c>
      <c r="P33" s="63">
        <v>6.6879999999999999E-4</v>
      </c>
      <c r="Q33" s="50">
        <v>1.1714100000000001</v>
      </c>
      <c r="S33" s="67"/>
      <c r="T33" s="30" t="s">
        <v>21</v>
      </c>
      <c r="U33" s="40">
        <v>0</v>
      </c>
      <c r="V33" s="40">
        <v>1.5E-3</v>
      </c>
      <c r="W33" s="40">
        <v>1.0160480000000001</v>
      </c>
      <c r="X33" s="30" t="s">
        <v>21</v>
      </c>
      <c r="Y33" s="40">
        <v>0</v>
      </c>
      <c r="Z33" s="40">
        <v>1.5E-3</v>
      </c>
      <c r="AA33" s="40">
        <v>1.036424</v>
      </c>
      <c r="AB33" s="30" t="s">
        <v>21</v>
      </c>
      <c r="AC33" s="40">
        <v>0</v>
      </c>
      <c r="AD33" s="40">
        <v>1.5E-3</v>
      </c>
      <c r="AE33" s="40">
        <v>1.0055780000000001</v>
      </c>
      <c r="AF33" s="27" t="s">
        <v>21</v>
      </c>
      <c r="AG33" s="63">
        <v>0</v>
      </c>
      <c r="AH33" s="63">
        <v>1.5E-3</v>
      </c>
      <c r="AI33" s="27">
        <v>1.1851160000000001</v>
      </c>
    </row>
    <row r="34" spans="1:35" x14ac:dyDescent="0.25">
      <c r="A34" s="67"/>
      <c r="B34" s="30" t="s">
        <v>22</v>
      </c>
      <c r="C34" s="40">
        <v>0</v>
      </c>
      <c r="D34" s="40">
        <v>1.6860000000000001E-4</v>
      </c>
      <c r="E34" s="40">
        <v>1.0990949999999999</v>
      </c>
      <c r="F34" s="30" t="s">
        <v>22</v>
      </c>
      <c r="G34" s="40">
        <v>0</v>
      </c>
      <c r="H34" s="40">
        <v>1.6860000000000001E-4</v>
      </c>
      <c r="I34" s="40">
        <v>1.099348</v>
      </c>
      <c r="J34" s="30" t="s">
        <v>22</v>
      </c>
      <c r="K34" s="40">
        <v>0</v>
      </c>
      <c r="L34" s="40">
        <v>1.6860000000000001E-4</v>
      </c>
      <c r="M34" s="40">
        <v>1.0915919999999999</v>
      </c>
      <c r="N34" s="50" t="s">
        <v>22</v>
      </c>
      <c r="O34" s="63">
        <v>0</v>
      </c>
      <c r="P34" s="63">
        <v>1.6860000000000001E-4</v>
      </c>
      <c r="Q34" s="50">
        <v>1.3360350000000001</v>
      </c>
      <c r="S34" s="67"/>
      <c r="T34" s="30" t="s">
        <v>22</v>
      </c>
      <c r="U34" s="40">
        <v>0</v>
      </c>
      <c r="V34" s="40">
        <v>5.9639999999999997E-4</v>
      </c>
      <c r="W34" s="40">
        <v>1.1069629999999999</v>
      </c>
      <c r="X34" s="30" t="s">
        <v>22</v>
      </c>
      <c r="Y34" s="40">
        <v>0</v>
      </c>
      <c r="Z34" s="40">
        <v>6.7190000000000001E-4</v>
      </c>
      <c r="AA34" s="40">
        <v>1.089653</v>
      </c>
      <c r="AB34" s="30" t="s">
        <v>22</v>
      </c>
      <c r="AC34" s="40">
        <v>0</v>
      </c>
      <c r="AD34" s="40">
        <v>6.7460000000000003E-4</v>
      </c>
      <c r="AE34" s="40">
        <v>1.077825</v>
      </c>
      <c r="AF34" s="27" t="s">
        <v>22</v>
      </c>
      <c r="AG34" s="63">
        <v>0</v>
      </c>
      <c r="AH34" s="63">
        <v>6.7460000000000003E-4</v>
      </c>
      <c r="AI34" s="27">
        <v>1.281569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4"/>
      <c r="O35" s="34"/>
      <c r="P35" s="34"/>
      <c r="Q35" s="34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27"/>
      <c r="AG35" s="27"/>
      <c r="AH35" s="27"/>
      <c r="AI35" s="27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50"/>
      <c r="O36" s="50"/>
      <c r="P36" s="50"/>
      <c r="Q36" s="5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8" t="s">
        <v>74</v>
      </c>
      <c r="C37" s="78"/>
      <c r="D37" s="78"/>
      <c r="E37" s="78"/>
      <c r="F37" s="78" t="s">
        <v>75</v>
      </c>
      <c r="G37" s="78"/>
      <c r="H37" s="78"/>
      <c r="I37" s="78"/>
      <c r="J37" s="78" t="s">
        <v>76</v>
      </c>
      <c r="K37" s="78"/>
      <c r="L37" s="78"/>
      <c r="M37" s="78"/>
      <c r="N37" s="79" t="s">
        <v>77</v>
      </c>
      <c r="O37" s="79"/>
      <c r="P37" s="79"/>
      <c r="Q37" s="79"/>
      <c r="S37" s="68" t="s">
        <v>23</v>
      </c>
      <c r="T37" s="78" t="s">
        <v>74</v>
      </c>
      <c r="U37" s="78"/>
      <c r="V37" s="78"/>
      <c r="W37" s="78"/>
      <c r="X37" s="78" t="s">
        <v>75</v>
      </c>
      <c r="Y37" s="78"/>
      <c r="Z37" s="78"/>
      <c r="AA37" s="78"/>
      <c r="AB37" s="78" t="s">
        <v>76</v>
      </c>
      <c r="AC37" s="78"/>
      <c r="AD37" s="78"/>
      <c r="AE37" s="78"/>
      <c r="AF37" s="77" t="s">
        <v>77</v>
      </c>
      <c r="AG37" s="77"/>
      <c r="AH37" s="77"/>
      <c r="AI37" s="77"/>
    </row>
    <row r="38" spans="1:35" x14ac:dyDescent="0.25">
      <c r="A38" s="68"/>
      <c r="B38" s="30"/>
      <c r="C38" s="30" t="s">
        <v>17</v>
      </c>
      <c r="D38" s="30" t="s">
        <v>18</v>
      </c>
      <c r="E38" s="30" t="s">
        <v>19</v>
      </c>
      <c r="F38" s="30"/>
      <c r="G38" s="30" t="s">
        <v>17</v>
      </c>
      <c r="H38" s="30" t="s">
        <v>18</v>
      </c>
      <c r="I38" s="30" t="s">
        <v>19</v>
      </c>
      <c r="J38" s="30"/>
      <c r="K38" s="30" t="s">
        <v>17</v>
      </c>
      <c r="L38" s="30" t="s">
        <v>18</v>
      </c>
      <c r="M38" s="30" t="s">
        <v>19</v>
      </c>
      <c r="N38" s="50"/>
      <c r="O38" s="50" t="s">
        <v>17</v>
      </c>
      <c r="P38" s="50" t="s">
        <v>18</v>
      </c>
      <c r="Q38" s="50" t="s">
        <v>19</v>
      </c>
      <c r="S38" s="68"/>
      <c r="T38" s="30"/>
      <c r="U38" s="30" t="s">
        <v>17</v>
      </c>
      <c r="V38" s="30" t="s">
        <v>18</v>
      </c>
      <c r="W38" s="30" t="s">
        <v>19</v>
      </c>
      <c r="X38" s="30"/>
      <c r="Y38" s="30" t="s">
        <v>17</v>
      </c>
      <c r="Z38" s="30" t="s">
        <v>18</v>
      </c>
      <c r="AA38" s="30" t="s">
        <v>19</v>
      </c>
      <c r="AB38" s="30"/>
      <c r="AC38" s="30" t="s">
        <v>17</v>
      </c>
      <c r="AD38" s="30" t="s">
        <v>18</v>
      </c>
      <c r="AE38" s="30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s="30" t="s">
        <v>20</v>
      </c>
      <c r="C39" s="40">
        <v>0</v>
      </c>
      <c r="D39" s="40">
        <v>6.1999999999999998E-3</v>
      </c>
      <c r="E39" s="40">
        <v>1.042305</v>
      </c>
      <c r="F39" s="30" t="s">
        <v>20</v>
      </c>
      <c r="G39" s="40">
        <v>0</v>
      </c>
      <c r="H39" s="40">
        <v>6.1999999999999998E-3</v>
      </c>
      <c r="I39" s="40">
        <v>0.93961300000000003</v>
      </c>
      <c r="J39" s="30" t="s">
        <v>20</v>
      </c>
      <c r="K39" s="40">
        <v>0</v>
      </c>
      <c r="L39" s="40">
        <v>6.1999999999999998E-3</v>
      </c>
      <c r="M39" s="40">
        <v>1.046216</v>
      </c>
      <c r="N39" s="50" t="s">
        <v>20</v>
      </c>
      <c r="O39" s="63">
        <v>0</v>
      </c>
      <c r="P39" s="63">
        <v>6.1999999999999998E-3</v>
      </c>
      <c r="Q39" s="50">
        <v>1.1593230000000001</v>
      </c>
      <c r="S39" s="68"/>
      <c r="T39" s="30" t="s">
        <v>20</v>
      </c>
      <c r="U39" s="40">
        <v>0</v>
      </c>
      <c r="V39" s="40">
        <v>6.1999999999999998E-3</v>
      </c>
      <c r="W39" s="40">
        <v>0.92768300000000004</v>
      </c>
      <c r="X39" s="30" t="s">
        <v>20</v>
      </c>
      <c r="Y39" s="40">
        <v>0</v>
      </c>
      <c r="Z39" s="40">
        <v>6.1999999999999998E-3</v>
      </c>
      <c r="AA39" s="40">
        <v>1.051004</v>
      </c>
      <c r="AB39" s="30" t="s">
        <v>20</v>
      </c>
      <c r="AC39" s="40">
        <v>0</v>
      </c>
      <c r="AD39" s="40">
        <v>6.1999999999999998E-3</v>
      </c>
      <c r="AE39" s="40">
        <v>1.0240009999999999</v>
      </c>
      <c r="AF39" s="27" t="s">
        <v>20</v>
      </c>
      <c r="AG39" s="63">
        <v>0</v>
      </c>
      <c r="AH39" s="63">
        <v>6.1999999999999998E-3</v>
      </c>
      <c r="AI39" s="27">
        <v>1.413958</v>
      </c>
    </row>
    <row r="40" spans="1:35" x14ac:dyDescent="0.25">
      <c r="A40" s="68"/>
      <c r="B40" s="30" t="s">
        <v>21</v>
      </c>
      <c r="C40" s="40">
        <v>0</v>
      </c>
      <c r="D40" s="40">
        <v>6.6879999999999999E-4</v>
      </c>
      <c r="E40" s="40">
        <v>5.1796329999999999</v>
      </c>
      <c r="F40" s="30" t="s">
        <v>21</v>
      </c>
      <c r="G40" s="40">
        <v>0</v>
      </c>
      <c r="H40" s="40">
        <v>6.6879999999999999E-4</v>
      </c>
      <c r="I40" s="40">
        <v>5.1791549999999997</v>
      </c>
      <c r="J40" s="30" t="s">
        <v>21</v>
      </c>
      <c r="K40" s="40">
        <v>0</v>
      </c>
      <c r="L40" s="40">
        <v>6.6879999999999999E-4</v>
      </c>
      <c r="M40" s="40">
        <v>4.934323</v>
      </c>
      <c r="N40" s="50" t="s">
        <v>21</v>
      </c>
      <c r="O40" s="63">
        <v>0</v>
      </c>
      <c r="P40" s="63">
        <v>6.6879999999999999E-4</v>
      </c>
      <c r="Q40" s="50">
        <v>5.6424390000000004</v>
      </c>
      <c r="S40" s="68"/>
      <c r="T40" s="30" t="s">
        <v>21</v>
      </c>
      <c r="U40" s="40">
        <v>0</v>
      </c>
      <c r="V40" s="40">
        <v>1.5E-3</v>
      </c>
      <c r="W40" s="40">
        <v>4.9215900000000001</v>
      </c>
      <c r="X40" s="30" t="s">
        <v>21</v>
      </c>
      <c r="Y40" s="40">
        <v>0</v>
      </c>
      <c r="Z40" s="40">
        <v>1.5E-3</v>
      </c>
      <c r="AA40" s="40">
        <v>4.8748709999999997</v>
      </c>
      <c r="AB40" s="30" t="s">
        <v>21</v>
      </c>
      <c r="AC40" s="40">
        <v>0</v>
      </c>
      <c r="AD40" s="40">
        <v>1.5E-3</v>
      </c>
      <c r="AE40" s="40">
        <v>4.8808230000000004</v>
      </c>
      <c r="AF40" s="27" t="s">
        <v>21</v>
      </c>
      <c r="AG40" s="63">
        <v>0</v>
      </c>
      <c r="AH40" s="63">
        <v>1.5E-3</v>
      </c>
      <c r="AI40" s="27">
        <v>5.045274</v>
      </c>
    </row>
    <row r="41" spans="1:35" x14ac:dyDescent="0.25">
      <c r="A41" s="68"/>
      <c r="B41" s="30" t="s">
        <v>22</v>
      </c>
      <c r="C41" s="40">
        <v>0</v>
      </c>
      <c r="D41" s="40">
        <v>1.6860000000000001E-4</v>
      </c>
      <c r="E41" s="40">
        <v>10.32217</v>
      </c>
      <c r="F41" s="30" t="s">
        <v>22</v>
      </c>
      <c r="G41" s="40">
        <v>0</v>
      </c>
      <c r="H41" s="40">
        <v>1.651E-4</v>
      </c>
      <c r="I41" s="40">
        <v>10.934101999999999</v>
      </c>
      <c r="J41" s="30" t="s">
        <v>22</v>
      </c>
      <c r="K41" s="40">
        <v>0</v>
      </c>
      <c r="L41" s="40">
        <v>1.6809999999999999E-4</v>
      </c>
      <c r="M41" s="40">
        <v>11.085488</v>
      </c>
      <c r="N41" s="50" t="s">
        <v>22</v>
      </c>
      <c r="O41" s="63">
        <v>0</v>
      </c>
      <c r="P41" s="63">
        <v>1.6809999999999999E-4</v>
      </c>
      <c r="Q41" s="50">
        <v>13.01435</v>
      </c>
      <c r="S41" s="68"/>
      <c r="T41" s="30" t="s">
        <v>22</v>
      </c>
      <c r="U41" s="40">
        <v>0</v>
      </c>
      <c r="V41" s="40">
        <v>5.9639999999999997E-4</v>
      </c>
      <c r="W41" s="40">
        <v>10.830728000000001</v>
      </c>
      <c r="X41" s="30" t="s">
        <v>22</v>
      </c>
      <c r="Y41" s="40">
        <v>0</v>
      </c>
      <c r="Z41" s="40">
        <v>5.9380000000000001E-4</v>
      </c>
      <c r="AA41" s="40">
        <v>11.077761000000001</v>
      </c>
      <c r="AB41" s="30" t="s">
        <v>22</v>
      </c>
      <c r="AC41" s="40">
        <v>0</v>
      </c>
      <c r="AD41" s="40">
        <v>6.0070000000000002E-4</v>
      </c>
      <c r="AE41" s="40">
        <v>11.002628</v>
      </c>
      <c r="AF41" s="27" t="s">
        <v>22</v>
      </c>
      <c r="AG41" s="63">
        <v>0</v>
      </c>
      <c r="AH41" s="63">
        <v>6.089E-4</v>
      </c>
      <c r="AI41" s="27">
        <v>12.37604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4"/>
      <c r="O42" s="34"/>
      <c r="P42" s="34"/>
      <c r="Q42" s="34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4"/>
      <c r="O43" s="34"/>
      <c r="P43" s="34"/>
      <c r="Q43" s="34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74</v>
      </c>
      <c r="C44" s="78"/>
      <c r="D44" s="78"/>
      <c r="E44" s="78"/>
      <c r="F44" s="78" t="s">
        <v>75</v>
      </c>
      <c r="G44" s="78"/>
      <c r="H44" s="78"/>
      <c r="I44" s="78"/>
      <c r="J44" s="78" t="s">
        <v>76</v>
      </c>
      <c r="K44" s="78"/>
      <c r="L44" s="78"/>
      <c r="M44" s="78"/>
      <c r="N44" s="79" t="s">
        <v>77</v>
      </c>
      <c r="O44" s="79"/>
      <c r="P44" s="79"/>
      <c r="Q44" s="79"/>
      <c r="S44" s="69" t="s">
        <v>24</v>
      </c>
      <c r="T44" s="78" t="s">
        <v>74</v>
      </c>
      <c r="U44" s="78"/>
      <c r="V44" s="78"/>
      <c r="W44" s="78"/>
      <c r="X44" s="78" t="s">
        <v>75</v>
      </c>
      <c r="Y44" s="78"/>
      <c r="Z44" s="78"/>
      <c r="AA44" s="78"/>
      <c r="AB44" s="78" t="s">
        <v>76</v>
      </c>
      <c r="AC44" s="78"/>
      <c r="AD44" s="78"/>
      <c r="AE44" s="78"/>
      <c r="AF44" s="77" t="s">
        <v>77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9" t="s">
        <v>25</v>
      </c>
      <c r="O45" s="79"/>
      <c r="P45" s="79"/>
      <c r="Q45" s="50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1.7999999999999999E-6</v>
      </c>
      <c r="C46" s="31"/>
      <c r="D46" s="31"/>
      <c r="E46" s="40">
        <v>3.4584130000000002</v>
      </c>
      <c r="F46" s="32">
        <v>1.3999999999999999E-6</v>
      </c>
      <c r="G46" s="31"/>
      <c r="H46" s="31"/>
      <c r="I46" s="40">
        <v>3.447168</v>
      </c>
      <c r="J46" s="32">
        <v>1.7E-6</v>
      </c>
      <c r="K46" s="31"/>
      <c r="L46" s="31"/>
      <c r="M46" s="40">
        <v>3.3798720000000002</v>
      </c>
      <c r="N46" s="54">
        <v>2.0999999999999998E-6</v>
      </c>
      <c r="O46" s="53"/>
      <c r="P46" s="53"/>
      <c r="Q46" s="50">
        <v>3.69998</v>
      </c>
      <c r="S46" s="69"/>
      <c r="T46" s="32">
        <v>5.49E-5</v>
      </c>
      <c r="U46" s="31"/>
      <c r="V46" s="31"/>
      <c r="W46" s="40">
        <v>3.4235630000000001</v>
      </c>
      <c r="X46" s="32">
        <v>6.2700000000000006E-5</v>
      </c>
      <c r="Y46" s="31"/>
      <c r="Z46" s="31"/>
      <c r="AA46" s="40">
        <v>3.4399869999999999</v>
      </c>
      <c r="AB46" s="32">
        <v>7.4599999999999997E-5</v>
      </c>
      <c r="AC46" s="31"/>
      <c r="AD46" s="31"/>
      <c r="AE46" s="40">
        <v>3.3696640000000002</v>
      </c>
      <c r="AF46" s="29">
        <v>7.4800000000000002E-5</v>
      </c>
      <c r="AG46" s="28"/>
      <c r="AH46" s="28"/>
      <c r="AI46" s="27">
        <v>3.3672550000000001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4"/>
      <c r="O47" s="34"/>
      <c r="P47" s="34"/>
      <c r="Q47" s="34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4"/>
      <c r="O48" s="34"/>
      <c r="P48" s="34"/>
      <c r="Q48" s="34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9" t="s">
        <v>11</v>
      </c>
      <c r="O49" s="79"/>
      <c r="P49" s="79"/>
      <c r="Q49" s="79"/>
    </row>
    <row r="50" spans="1:17" x14ac:dyDescent="0.25">
      <c r="A50" s="67" t="s">
        <v>12</v>
      </c>
      <c r="B50" s="78" t="s">
        <v>74</v>
      </c>
      <c r="C50" s="78"/>
      <c r="D50" s="78"/>
      <c r="E50" s="78"/>
      <c r="F50" s="78" t="s">
        <v>75</v>
      </c>
      <c r="G50" s="78"/>
      <c r="H50" s="78"/>
      <c r="I50" s="78"/>
      <c r="J50" s="78" t="s">
        <v>76</v>
      </c>
      <c r="K50" s="78"/>
      <c r="L50" s="78"/>
      <c r="M50" s="78"/>
      <c r="N50" s="79" t="s">
        <v>77</v>
      </c>
      <c r="O50" s="79"/>
      <c r="P50" s="79"/>
      <c r="Q50" s="79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50"/>
      <c r="O51" s="50" t="s">
        <v>17</v>
      </c>
      <c r="P51" s="50" t="s">
        <v>18</v>
      </c>
      <c r="Q51" s="50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0.87833499999999998</v>
      </c>
      <c r="F52" s="30" t="s">
        <v>20</v>
      </c>
      <c r="G52" s="40">
        <v>0</v>
      </c>
      <c r="H52" s="40">
        <v>6.1999999999999998E-3</v>
      </c>
      <c r="I52" s="40">
        <v>0.97758699999999998</v>
      </c>
      <c r="J52" s="30" t="s">
        <v>20</v>
      </c>
      <c r="K52" s="40">
        <v>0</v>
      </c>
      <c r="L52" s="40">
        <v>6.1999999999999998E-3</v>
      </c>
      <c r="M52" s="40">
        <v>0.97772499999999996</v>
      </c>
      <c r="N52" s="50" t="s">
        <v>20</v>
      </c>
      <c r="O52" s="63">
        <v>0</v>
      </c>
      <c r="P52" s="63">
        <v>6.1999999999999998E-3</v>
      </c>
      <c r="Q52" s="50">
        <v>1.118207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1.0241340000000001</v>
      </c>
      <c r="F53" s="30" t="s">
        <v>21</v>
      </c>
      <c r="G53" s="40">
        <v>0</v>
      </c>
      <c r="H53" s="40">
        <v>3.3E-3</v>
      </c>
      <c r="I53" s="40">
        <v>1.010086</v>
      </c>
      <c r="J53" s="30" t="s">
        <v>21</v>
      </c>
      <c r="K53" s="40">
        <v>0</v>
      </c>
      <c r="L53" s="40">
        <v>3.3E-3</v>
      </c>
      <c r="M53" s="40">
        <v>1.0338719999999999</v>
      </c>
      <c r="N53" s="50" t="s">
        <v>21</v>
      </c>
      <c r="O53" s="63">
        <v>0</v>
      </c>
      <c r="P53" s="63">
        <v>3.3E-3</v>
      </c>
      <c r="Q53" s="50">
        <v>1.161862</v>
      </c>
    </row>
    <row r="54" spans="1:17" x14ac:dyDescent="0.25">
      <c r="A54" s="67"/>
      <c r="B54" s="30" t="s">
        <v>22</v>
      </c>
      <c r="C54" s="40">
        <v>0</v>
      </c>
      <c r="D54" s="40">
        <v>2.2000000000000001E-3</v>
      </c>
      <c r="E54" s="40">
        <v>1.065013</v>
      </c>
      <c r="F54" s="30" t="s">
        <v>22</v>
      </c>
      <c r="G54" s="40">
        <v>0</v>
      </c>
      <c r="H54" s="40">
        <v>2.3E-3</v>
      </c>
      <c r="I54" s="40">
        <v>1.0972329999999999</v>
      </c>
      <c r="J54" s="30" t="s">
        <v>22</v>
      </c>
      <c r="K54" s="40">
        <v>0</v>
      </c>
      <c r="L54" s="40">
        <v>2.3999999999999998E-3</v>
      </c>
      <c r="M54" s="40">
        <v>1.098905</v>
      </c>
      <c r="N54" s="50" t="s">
        <v>22</v>
      </c>
      <c r="O54" s="63">
        <v>0</v>
      </c>
      <c r="P54" s="63">
        <v>2.3999999999999998E-3</v>
      </c>
      <c r="Q54" s="50">
        <v>1.2178279999999999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4"/>
      <c r="O55" s="34"/>
      <c r="P55" s="34"/>
      <c r="Q55" s="34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4"/>
      <c r="O56" s="34"/>
      <c r="P56" s="34"/>
      <c r="Q56" s="34"/>
    </row>
    <row r="57" spans="1:17" x14ac:dyDescent="0.25">
      <c r="A57" s="68" t="s">
        <v>23</v>
      </c>
      <c r="B57" s="78" t="s">
        <v>74</v>
      </c>
      <c r="C57" s="78"/>
      <c r="D57" s="78"/>
      <c r="E57" s="78"/>
      <c r="F57" s="78" t="s">
        <v>75</v>
      </c>
      <c r="G57" s="78"/>
      <c r="H57" s="78"/>
      <c r="I57" s="78"/>
      <c r="J57" s="78" t="s">
        <v>76</v>
      </c>
      <c r="K57" s="78"/>
      <c r="L57" s="78"/>
      <c r="M57" s="78"/>
      <c r="N57" s="79" t="s">
        <v>77</v>
      </c>
      <c r="O57" s="79"/>
      <c r="P57" s="79"/>
      <c r="Q57" s="79"/>
    </row>
    <row r="58" spans="1:17" x14ac:dyDescent="0.25">
      <c r="A58" s="68"/>
      <c r="B58" s="30"/>
      <c r="C58" s="30" t="s">
        <v>17</v>
      </c>
      <c r="D58" s="30" t="s">
        <v>18</v>
      </c>
      <c r="E58" s="30" t="s">
        <v>19</v>
      </c>
      <c r="F58" s="30"/>
      <c r="G58" s="30" t="s">
        <v>17</v>
      </c>
      <c r="H58" s="30" t="s">
        <v>18</v>
      </c>
      <c r="I58" s="30" t="s">
        <v>19</v>
      </c>
      <c r="J58" s="30"/>
      <c r="K58" s="30" t="s">
        <v>17</v>
      </c>
      <c r="L58" s="30" t="s">
        <v>18</v>
      </c>
      <c r="M58" s="30" t="s">
        <v>19</v>
      </c>
      <c r="N58" s="50"/>
      <c r="O58" s="50" t="s">
        <v>17</v>
      </c>
      <c r="P58" s="50" t="s">
        <v>18</v>
      </c>
      <c r="Q58" s="50" t="s">
        <v>19</v>
      </c>
    </row>
    <row r="59" spans="1:17" x14ac:dyDescent="0.25">
      <c r="A59" s="68"/>
      <c r="B59" s="30" t="s">
        <v>20</v>
      </c>
      <c r="C59" s="40">
        <v>0</v>
      </c>
      <c r="D59" s="40">
        <v>6.1999999999999998E-3</v>
      </c>
      <c r="E59" s="40">
        <v>1.067785</v>
      </c>
      <c r="F59" s="30" t="s">
        <v>20</v>
      </c>
      <c r="G59" s="40">
        <v>0</v>
      </c>
      <c r="H59" s="40">
        <v>6.1999999999999998E-3</v>
      </c>
      <c r="I59" s="40">
        <v>0.94020000000000004</v>
      </c>
      <c r="J59" s="30" t="s">
        <v>20</v>
      </c>
      <c r="K59" s="40">
        <v>0</v>
      </c>
      <c r="L59" s="40">
        <v>6.1999999999999998E-3</v>
      </c>
      <c r="M59" s="40">
        <v>0.92422400000000005</v>
      </c>
      <c r="N59" s="50" t="s">
        <v>20</v>
      </c>
      <c r="O59" s="63">
        <v>0</v>
      </c>
      <c r="P59" s="63">
        <v>6.1999999999999998E-3</v>
      </c>
      <c r="Q59" s="50">
        <v>1.235385</v>
      </c>
    </row>
    <row r="60" spans="1:17" x14ac:dyDescent="0.25">
      <c r="A60" s="68"/>
      <c r="B60" s="30" t="s">
        <v>21</v>
      </c>
      <c r="C60" s="40">
        <v>0</v>
      </c>
      <c r="D60" s="40">
        <v>3.3E-3</v>
      </c>
      <c r="E60" s="40">
        <v>4.9054440000000001</v>
      </c>
      <c r="F60" s="30" t="s">
        <v>21</v>
      </c>
      <c r="G60" s="40">
        <v>0</v>
      </c>
      <c r="H60" s="40">
        <v>3.2000000000000002E-3</v>
      </c>
      <c r="I60" s="40">
        <v>4.7638790000000002</v>
      </c>
      <c r="J60" s="30" t="s">
        <v>21</v>
      </c>
      <c r="K60" s="40">
        <v>0</v>
      </c>
      <c r="L60" s="40">
        <v>3.0999999999999999E-3</v>
      </c>
      <c r="M60" s="40">
        <v>4.4675789999999997</v>
      </c>
      <c r="N60" s="50" t="s">
        <v>21</v>
      </c>
      <c r="O60" s="63">
        <v>0</v>
      </c>
      <c r="P60" s="63">
        <v>3.0000000000000001E-3</v>
      </c>
      <c r="Q60" s="50">
        <v>4.9863559999999998</v>
      </c>
    </row>
    <row r="61" spans="1:17" x14ac:dyDescent="0.25">
      <c r="A61" s="68"/>
      <c r="B61" s="30" t="s">
        <v>22</v>
      </c>
      <c r="C61" s="40">
        <v>0</v>
      </c>
      <c r="D61" s="40">
        <v>2.2000000000000001E-3</v>
      </c>
      <c r="E61" s="40">
        <v>12.691984</v>
      </c>
      <c r="F61" s="30" t="s">
        <v>22</v>
      </c>
      <c r="G61" s="40">
        <v>0</v>
      </c>
      <c r="H61" s="40">
        <v>2.2000000000000001E-3</v>
      </c>
      <c r="I61" s="40">
        <v>14.35046</v>
      </c>
      <c r="J61" s="30" t="s">
        <v>22</v>
      </c>
      <c r="K61" s="40">
        <v>0</v>
      </c>
      <c r="L61" s="40">
        <v>2.2000000000000001E-3</v>
      </c>
      <c r="M61" s="40">
        <v>10.289469</v>
      </c>
      <c r="N61" s="50" t="s">
        <v>22</v>
      </c>
      <c r="O61" s="63">
        <v>0</v>
      </c>
      <c r="P61" s="63">
        <v>2.2000000000000001E-3</v>
      </c>
      <c r="Q61" s="50">
        <v>12.452090999999999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4"/>
      <c r="O62" s="34"/>
      <c r="P62" s="34"/>
      <c r="Q62" s="34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4"/>
      <c r="O63" s="34"/>
      <c r="P63" s="34"/>
      <c r="Q63" s="34"/>
    </row>
    <row r="64" spans="1:17" x14ac:dyDescent="0.25">
      <c r="A64" s="69" t="s">
        <v>24</v>
      </c>
      <c r="B64" s="78" t="s">
        <v>74</v>
      </c>
      <c r="C64" s="78"/>
      <c r="D64" s="78"/>
      <c r="E64" s="78"/>
      <c r="F64" s="78" t="s">
        <v>75</v>
      </c>
      <c r="G64" s="78"/>
      <c r="H64" s="78"/>
      <c r="I64" s="78"/>
      <c r="J64" s="78" t="s">
        <v>76</v>
      </c>
      <c r="K64" s="78"/>
      <c r="L64" s="78"/>
      <c r="M64" s="78"/>
      <c r="N64" s="79" t="s">
        <v>77</v>
      </c>
      <c r="O64" s="79"/>
      <c r="P64" s="79"/>
      <c r="Q64" s="79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9" t="s">
        <v>25</v>
      </c>
      <c r="O65" s="79"/>
      <c r="P65" s="79"/>
      <c r="Q65" s="50" t="s">
        <v>19</v>
      </c>
    </row>
    <row r="66" spans="1:27" x14ac:dyDescent="0.25">
      <c r="A66" s="69"/>
      <c r="B66" s="32">
        <v>8.499E-4</v>
      </c>
      <c r="C66" s="31"/>
      <c r="D66" s="31"/>
      <c r="E66" s="40">
        <v>3.4059330000000001</v>
      </c>
      <c r="F66" s="31"/>
      <c r="G66" s="32">
        <v>8.9360000000000004E-4</v>
      </c>
      <c r="H66" s="31"/>
      <c r="I66" s="40">
        <v>3.305034</v>
      </c>
      <c r="J66" s="32">
        <v>9.2610000000000001E-4</v>
      </c>
      <c r="K66" s="31"/>
      <c r="L66" s="31"/>
      <c r="M66" s="40">
        <v>3.3566530000000001</v>
      </c>
      <c r="N66" s="54">
        <v>9.8170000000000006E-4</v>
      </c>
      <c r="O66" s="53"/>
      <c r="P66" s="53"/>
      <c r="Q66" s="50">
        <v>3.4473739999999999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1.8270729999999999</v>
      </c>
      <c r="I73">
        <f t="shared" ref="I73:I75" si="3">0.05*G18+(1-0.05)*C18</f>
        <v>0</v>
      </c>
      <c r="J73">
        <f t="shared" ref="J73:J75" si="4">0.05*H18+(1-0.05)*D18</f>
        <v>6.1999999999999998E-3</v>
      </c>
      <c r="K73">
        <f t="shared" ref="K73:K75" si="5">I18+E18</f>
        <v>1.960615</v>
      </c>
      <c r="L73">
        <f>0.05*F25+(1-0.05)*B25</f>
        <v>0</v>
      </c>
      <c r="M73">
        <f>I25+E25</f>
        <v>6.8537850000000002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0</v>
      </c>
      <c r="V73">
        <f t="shared" ref="V73:V75" si="9">0.1*H18+(1-0.1)*D18</f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2.0870690000000001</v>
      </c>
      <c r="I74">
        <f t="shared" si="3"/>
        <v>0</v>
      </c>
      <c r="J74">
        <f t="shared" si="4"/>
        <v>8.038E-5</v>
      </c>
      <c r="K74">
        <f t="shared" si="5"/>
        <v>9.9308040000000002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0</v>
      </c>
      <c r="V74">
        <f t="shared" si="9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1.8728499999999998E-6</v>
      </c>
      <c r="H75">
        <f t="shared" si="2"/>
        <v>2.1835279999999999</v>
      </c>
      <c r="I75">
        <f t="shared" si="3"/>
        <v>0</v>
      </c>
      <c r="J75">
        <f t="shared" si="4"/>
        <v>1.832E-6</v>
      </c>
      <c r="K75">
        <f t="shared" si="5"/>
        <v>21.518485999999999</v>
      </c>
      <c r="P75" s="66"/>
      <c r="Q75" t="s">
        <v>39</v>
      </c>
      <c r="R75">
        <f t="shared" si="6"/>
        <v>0</v>
      </c>
      <c r="S75">
        <f t="shared" si="7"/>
        <v>1.9137E-6</v>
      </c>
      <c r="U75">
        <f t="shared" si="8"/>
        <v>0</v>
      </c>
      <c r="V75">
        <f t="shared" si="9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0</v>
      </c>
      <c r="J79">
        <f t="shared" ref="J79:J81" si="13">0.2*H18+(1-0.2)*D18</f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0</v>
      </c>
      <c r="V79">
        <f t="shared" ref="V79:V81" si="17">0.3*H18+(1-0.3)*D18</f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0</v>
      </c>
      <c r="J80">
        <f t="shared" si="13"/>
        <v>8.038E-5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0</v>
      </c>
      <c r="V80">
        <f t="shared" si="17"/>
        <v>8.0379999999999986E-5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1.9954E-6</v>
      </c>
      <c r="I81">
        <f t="shared" si="12"/>
        <v>0</v>
      </c>
      <c r="J81">
        <f t="shared" si="13"/>
        <v>1.832E-6</v>
      </c>
      <c r="P81" s="66"/>
      <c r="Q81" t="s">
        <v>39</v>
      </c>
      <c r="R81">
        <f t="shared" si="14"/>
        <v>0</v>
      </c>
      <c r="S81">
        <f t="shared" si="15"/>
        <v>2.0771E-6</v>
      </c>
      <c r="U81">
        <f t="shared" si="16"/>
        <v>0</v>
      </c>
      <c r="V81">
        <f t="shared" si="1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2.7979050000000001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6.2000000000000006E-3</v>
      </c>
      <c r="K86">
        <f t="shared" ref="K86:K88" si="23">M18+I18+E18</f>
        <v>2.9079860000000002</v>
      </c>
      <c r="L86">
        <f>(0.05*(1-0.05)+0.05*(1-0.05))*F25+0.05*0.05*J25+(1-0.05*(1-0.05)-0.05*(1-0.05)-0.05*0.05)*B25</f>
        <v>0</v>
      </c>
      <c r="M86">
        <f>M25+I25+E25</f>
        <v>10.288790000000001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3.0895099999999998</v>
      </c>
      <c r="I87">
        <f t="shared" si="21"/>
        <v>0</v>
      </c>
      <c r="J87">
        <f t="shared" si="22"/>
        <v>8.0380000000000013E-5</v>
      </c>
      <c r="K87">
        <f t="shared" si="23"/>
        <v>15.025373999999999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0</v>
      </c>
      <c r="V87">
        <f t="shared" si="27"/>
        <v>8.038E-5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1.9096150000000001E-6</v>
      </c>
      <c r="H88">
        <f t="shared" si="20"/>
        <v>3.2764260000000003</v>
      </c>
      <c r="I88">
        <f t="shared" si="21"/>
        <v>0</v>
      </c>
      <c r="J88">
        <f t="shared" si="22"/>
        <v>1.8320000000000002E-6</v>
      </c>
      <c r="K88">
        <f t="shared" si="23"/>
        <v>32.906581000000003</v>
      </c>
      <c r="O88" s="70"/>
      <c r="P88" s="66"/>
      <c r="Q88" t="s">
        <v>39</v>
      </c>
      <c r="R88">
        <f t="shared" si="24"/>
        <v>0</v>
      </c>
      <c r="S88">
        <f t="shared" si="25"/>
        <v>1.97906E-6</v>
      </c>
      <c r="U88">
        <f t="shared" si="26"/>
        <v>0</v>
      </c>
      <c r="V88">
        <f t="shared" si="27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0</v>
      </c>
      <c r="J93">
        <f t="shared" si="31"/>
        <v>8.0379999999999986E-5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0</v>
      </c>
      <c r="V93">
        <f t="shared" si="3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2.09344E-6</v>
      </c>
      <c r="I94">
        <f t="shared" si="30"/>
        <v>0</v>
      </c>
      <c r="J94">
        <f t="shared" si="31"/>
        <v>1.832E-6</v>
      </c>
      <c r="O94" s="70"/>
      <c r="P94" s="66"/>
      <c r="Q94" t="s">
        <v>39</v>
      </c>
      <c r="R94">
        <f t="shared" si="32"/>
        <v>0</v>
      </c>
      <c r="S94">
        <f t="shared" si="33"/>
        <v>2.17514E-6</v>
      </c>
      <c r="U94">
        <f t="shared" si="34"/>
        <v>0</v>
      </c>
      <c r="V94">
        <f t="shared" si="3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3.930285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6.1999999999999989E-3</v>
      </c>
      <c r="K99">
        <f t="shared" ref="K99:K101" si="41">Q18+M18+E18+I18</f>
        <v>4.2977310000000006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14.340313999999999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4.2914319999999995</v>
      </c>
      <c r="I100">
        <f t="shared" si="39"/>
        <v>0</v>
      </c>
      <c r="J100">
        <f t="shared" si="40"/>
        <v>8.0379999999999986E-5</v>
      </c>
      <c r="K100">
        <f t="shared" si="41"/>
        <v>20.323988999999997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0</v>
      </c>
      <c r="V100">
        <f t="shared" si="4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1.9426013749999998E-6</v>
      </c>
      <c r="H101">
        <f t="shared" si="38"/>
        <v>4.6917190000000009</v>
      </c>
      <c r="I101">
        <f t="shared" si="39"/>
        <v>0</v>
      </c>
      <c r="J101">
        <f t="shared" si="40"/>
        <v>1.8319999999999998E-6</v>
      </c>
      <c r="K101">
        <f t="shared" si="41"/>
        <v>46.263916999999999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2.0305309999999997E-6</v>
      </c>
      <c r="U101">
        <f t="shared" si="44"/>
        <v>0</v>
      </c>
      <c r="V101">
        <f t="shared" si="4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0</v>
      </c>
      <c r="J106">
        <f t="shared" si="49"/>
        <v>8.0379999999999986E-5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0</v>
      </c>
      <c r="V106">
        <f t="shared" si="5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2.145728E-6</v>
      </c>
      <c r="I107">
        <f t="shared" si="48"/>
        <v>0</v>
      </c>
      <c r="J107">
        <f t="shared" si="49"/>
        <v>1.832E-6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2.1922970000000003E-6</v>
      </c>
      <c r="U107">
        <f t="shared" si="52"/>
        <v>0</v>
      </c>
      <c r="V107">
        <f t="shared" si="5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1.8538679999999998</v>
      </c>
      <c r="I112">
        <f t="shared" ref="I112:I114" si="57">0.05*Y18+(1-0.05)*U18</f>
        <v>0</v>
      </c>
      <c r="J112">
        <f t="shared" ref="J112:J114" si="58">0.05*Z18+(1-0.05)*V18</f>
        <v>6.1999999999999998E-3</v>
      </c>
      <c r="K112">
        <f t="shared" ref="K112:K114" si="59">AA18+W18</f>
        <v>1.933743</v>
      </c>
      <c r="L112">
        <f>0.05*X25+(1-0.05)*T25</f>
        <v>0</v>
      </c>
      <c r="M112">
        <f>AA25+W25</f>
        <v>6.8238249999999994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0</v>
      </c>
      <c r="V112">
        <f t="shared" ref="V112:V114" si="63">0.1*Z18+(1-0.1)*V18</f>
        <v>6.1999999999999998E-3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2.0552099999999998</v>
      </c>
      <c r="I113">
        <f t="shared" si="57"/>
        <v>0</v>
      </c>
      <c r="J113">
        <f t="shared" si="58"/>
        <v>2.6219999999999998E-4</v>
      </c>
      <c r="K113">
        <f t="shared" si="59"/>
        <v>10.023313000000002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0</v>
      </c>
      <c r="V113">
        <f t="shared" si="63"/>
        <v>2.6219999999999998E-4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2.2040129999999998</v>
      </c>
      <c r="I114">
        <f t="shared" si="57"/>
        <v>0</v>
      </c>
      <c r="J114">
        <f t="shared" si="58"/>
        <v>2.7699999999999999E-5</v>
      </c>
      <c r="K114">
        <f t="shared" si="59"/>
        <v>21.643523000000002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0</v>
      </c>
      <c r="V114">
        <f t="shared" si="63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0</v>
      </c>
      <c r="J118">
        <f t="shared" ref="J118:J120" si="67">0.2*Z18+(1-0.2)*V18</f>
        <v>6.1999999999999998E-3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0</v>
      </c>
      <c r="V118">
        <f t="shared" ref="V118:V120" si="71">0.3*Z18+(1-0.3)*V18</f>
        <v>6.1999999999999989E-3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0</v>
      </c>
      <c r="J119">
        <f t="shared" si="67"/>
        <v>2.6219999999999998E-4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0</v>
      </c>
      <c r="V119">
        <f t="shared" si="71"/>
        <v>2.6219999999999998E-4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0</v>
      </c>
      <c r="J120">
        <f t="shared" si="67"/>
        <v>2.7700000000000002E-5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0</v>
      </c>
      <c r="V120">
        <f t="shared" si="7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2.7530019999999999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6.2000000000000006E-3</v>
      </c>
      <c r="K125">
        <f t="shared" ref="K125:K127" si="77">AE18+AA18+W18</f>
        <v>2.9600489999999997</v>
      </c>
      <c r="L125">
        <f>(0.05*(1-0.05)+0.05*(1-0.05))*X25+0.05*0.05*AB25+(1-0.05*(1-0.05)-0.05*(1-0.05)-0.05*0.05)*T25</f>
        <v>0</v>
      </c>
      <c r="M125">
        <f>AE25+AA25+W25</f>
        <v>10.280656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6.2000000000000006E-3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3.0750100000000002</v>
      </c>
      <c r="I126">
        <f t="shared" si="75"/>
        <v>0</v>
      </c>
      <c r="J126">
        <f t="shared" si="76"/>
        <v>2.6219999999999998E-4</v>
      </c>
      <c r="K126">
        <f t="shared" si="77"/>
        <v>15.064905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0</v>
      </c>
      <c r="V126">
        <f t="shared" si="81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3.3109700000000002</v>
      </c>
      <c r="I127">
        <f t="shared" si="75"/>
        <v>0</v>
      </c>
      <c r="J127">
        <f t="shared" si="76"/>
        <v>2.7700000000000002E-5</v>
      </c>
      <c r="K127">
        <f t="shared" si="77"/>
        <v>33.102429000000001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0</v>
      </c>
      <c r="V127">
        <f t="shared" si="81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6.1999999999999998E-3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6.2000000000000006E-3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0</v>
      </c>
      <c r="J132">
        <f t="shared" si="85"/>
        <v>2.6219999999999998E-4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0</v>
      </c>
      <c r="V132">
        <f t="shared" si="8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0</v>
      </c>
      <c r="J133">
        <f t="shared" si="85"/>
        <v>2.7699999999999999E-5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0</v>
      </c>
      <c r="V133">
        <f t="shared" si="8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3.2500000000000006E-7</v>
      </c>
      <c r="G138">
        <f t="shared" ref="G138:G140" si="91">3*0.05*(1-0.05)*(1-0.05)*Z11+3*0.05*0.05*(1-0.05)*AD11+0.05*0.05*0.05*AH11+(1-3*0.05*(1-0.05)*(1-0.05)-3*0.05*0.05*(1-0.05)-0.05*0.05*0.05)*V11</f>
        <v>6.2018749999999991E-3</v>
      </c>
      <c r="H138">
        <f t="shared" ref="H138:H140" si="92">AI11+AE11+AA11+W11</f>
        <v>3.8945879999999997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6.1999999999999989E-3</v>
      </c>
      <c r="K138">
        <f t="shared" ref="K138:K140" si="95">AI18+AE18+AA18+W18</f>
        <v>4.1633659999999999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13.885901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2.6000000000000005E-6</v>
      </c>
      <c r="S138">
        <f t="shared" ref="S138:S140" si="97">3*0.1*(1-0.1)*(1-0.1)*Z11+3*0.1*0.1*(1-0.1)*AD11+0.1*0.1*0.1*AH11+(1-3*0.1*(1-0.1)*(1-0.1)-3*0.1*0.1*(1-0.1)-0.1*0.1*0.1)*V11</f>
        <v>6.215E-3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6.1999999999999998E-3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2.3375000000000009E-6</v>
      </c>
      <c r="G139">
        <f t="shared" si="91"/>
        <v>2.6475472499999994E-4</v>
      </c>
      <c r="H139">
        <f t="shared" si="92"/>
        <v>4.2547280000000001</v>
      </c>
      <c r="I139">
        <f t="shared" si="93"/>
        <v>0</v>
      </c>
      <c r="J139">
        <f t="shared" si="94"/>
        <v>2.6219999999999998E-4</v>
      </c>
      <c r="K139">
        <f t="shared" si="95"/>
        <v>20.492459</v>
      </c>
      <c r="N139" s="72"/>
      <c r="O139" s="70"/>
      <c r="P139" s="66"/>
      <c r="Q139" t="s">
        <v>38</v>
      </c>
      <c r="R139">
        <f t="shared" si="96"/>
        <v>1.8700000000000007E-5</v>
      </c>
      <c r="S139">
        <f t="shared" si="97"/>
        <v>2.8263779999999997E-4</v>
      </c>
      <c r="U139">
        <f t="shared" si="98"/>
        <v>0</v>
      </c>
      <c r="V139">
        <f t="shared" si="99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2.3625000000000007E-6</v>
      </c>
      <c r="G140">
        <f t="shared" si="91"/>
        <v>3.0109037499999998E-5</v>
      </c>
      <c r="H140">
        <f t="shared" si="92"/>
        <v>4.6058180000000002</v>
      </c>
      <c r="I140">
        <f t="shared" si="93"/>
        <v>0</v>
      </c>
      <c r="J140">
        <f t="shared" si="94"/>
        <v>2.7699999999999996E-5</v>
      </c>
      <c r="K140">
        <f t="shared" si="95"/>
        <v>46.858431000000003</v>
      </c>
      <c r="N140" s="72"/>
      <c r="O140" s="70"/>
      <c r="P140" s="66"/>
      <c r="Q140" t="s">
        <v>39</v>
      </c>
      <c r="R140">
        <f t="shared" si="96"/>
        <v>1.8900000000000005E-5</v>
      </c>
      <c r="S140">
        <f t="shared" si="97"/>
        <v>4.6972300000000004E-5</v>
      </c>
      <c r="U140">
        <f t="shared" si="98"/>
        <v>0</v>
      </c>
      <c r="V140">
        <f t="shared" si="99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2.0800000000000004E-5</v>
      </c>
      <c r="G144">
        <f t="shared" ref="G144:G146" si="101">3*0.2*(1-0.2)*(1-0.2)*Z11+3*0.2*0.2*(1-0.2)*AD11+0.2*0.2*0.2*AH11+(1-3*0.2*(1-0.2)*(1-0.2)-3*0.2*0.2*(1-0.2)-0.2*0.2*0.2)*V11</f>
        <v>6.3199999999999992E-3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6.1999999999999989E-3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7.0199999999999999E-5</v>
      </c>
      <c r="S144">
        <f t="shared" ref="S144:S146" si="105">3*0.3*(1-0.3)*(1-0.3)*Z11+3*0.3*0.3*(1-0.3)*AD11+0.3*0.3*0.3*AH11+(1-3*0.3*(1-0.3)*(1-0.3)-3*0.3*0.3*(1-0.3)-0.3*0.3*0.3)*V11</f>
        <v>6.6049999999999998E-3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6.1999999999999998E-3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1.4960000000000006E-4</v>
      </c>
      <c r="G145">
        <f t="shared" si="101"/>
        <v>4.2570239999999994E-4</v>
      </c>
      <c r="I145">
        <f t="shared" si="102"/>
        <v>0</v>
      </c>
      <c r="J145">
        <f t="shared" si="103"/>
        <v>2.6219999999999992E-4</v>
      </c>
      <c r="N145" s="72"/>
      <c r="O145" s="70"/>
      <c r="P145" s="66"/>
      <c r="Q145" t="s">
        <v>38</v>
      </c>
      <c r="R145">
        <f t="shared" si="104"/>
        <v>5.0490000000000008E-4</v>
      </c>
      <c r="S145">
        <f t="shared" si="105"/>
        <v>8.1402059999999992E-4</v>
      </c>
      <c r="U145">
        <f t="shared" si="106"/>
        <v>0</v>
      </c>
      <c r="V145">
        <f t="shared" si="10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1.5120000000000004E-4</v>
      </c>
      <c r="G146">
        <f t="shared" si="101"/>
        <v>1.8187840000000004E-4</v>
      </c>
      <c r="I146">
        <f t="shared" si="102"/>
        <v>0</v>
      </c>
      <c r="J146">
        <f t="shared" si="103"/>
        <v>2.7699999999999996E-5</v>
      </c>
      <c r="N146" s="72"/>
      <c r="O146" s="70"/>
      <c r="P146" s="66"/>
      <c r="Q146" t="s">
        <v>39</v>
      </c>
      <c r="R146">
        <f t="shared" si="104"/>
        <v>5.1029999999999999E-4</v>
      </c>
      <c r="S146">
        <f t="shared" si="105"/>
        <v>5.4805210000000008E-4</v>
      </c>
      <c r="U146">
        <f t="shared" si="106"/>
        <v>0</v>
      </c>
      <c r="V146">
        <f t="shared" si="10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1.8496619999999999</v>
      </c>
      <c r="I151">
        <f t="shared" ref="I151:I153" si="111">0.05*G39+(1-0.05)*C39</f>
        <v>0</v>
      </c>
      <c r="J151">
        <f t="shared" ref="J151:J153" si="112">0.05*H39+(1-0.05)*D39</f>
        <v>6.1999999999999998E-3</v>
      </c>
      <c r="K151">
        <f t="shared" ref="K151:K153" si="113">I39+E39</f>
        <v>1.9819180000000001</v>
      </c>
      <c r="L151">
        <f>0.05*F46+(1-0.05)*B46</f>
        <v>1.7799999999999999E-6</v>
      </c>
      <c r="M151">
        <f>I46+E46</f>
        <v>6.9055809999999997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0</v>
      </c>
      <c r="V151">
        <f t="shared" ref="V151:V153" si="117">0.1*H39+(1-0.1)*D39</f>
        <v>6.1999999999999998E-3</v>
      </c>
      <c r="X151">
        <f>0.1*F46+(1-0.1)*B46</f>
        <v>1.7599999999999999E-6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2.1254780000000002</v>
      </c>
      <c r="I152">
        <f t="shared" si="111"/>
        <v>0</v>
      </c>
      <c r="J152">
        <f t="shared" si="112"/>
        <v>6.6879999999999999E-4</v>
      </c>
      <c r="K152">
        <f t="shared" si="113"/>
        <v>10.358788000000001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0</v>
      </c>
      <c r="V152">
        <f t="shared" si="117"/>
        <v>6.6879999999999999E-4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1.6860000000000001E-4</v>
      </c>
      <c r="H153">
        <f t="shared" si="110"/>
        <v>2.1984430000000001</v>
      </c>
      <c r="I153">
        <f t="shared" si="111"/>
        <v>0</v>
      </c>
      <c r="J153">
        <f t="shared" si="112"/>
        <v>1.6842500000000001E-4</v>
      </c>
      <c r="K153">
        <f t="shared" si="113"/>
        <v>21.256271999999999</v>
      </c>
      <c r="P153" s="66"/>
      <c r="Q153" t="s">
        <v>39</v>
      </c>
      <c r="R153">
        <f t="shared" si="114"/>
        <v>0</v>
      </c>
      <c r="S153">
        <f t="shared" si="115"/>
        <v>1.6860000000000001E-4</v>
      </c>
      <c r="U153">
        <f t="shared" si="116"/>
        <v>0</v>
      </c>
      <c r="V153">
        <f t="shared" si="117"/>
        <v>1.6825E-4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0</v>
      </c>
      <c r="J157">
        <f t="shared" ref="J157:J159" si="121">0.2*H39+(1-0.2)*D39</f>
        <v>6.1999999999999998E-3</v>
      </c>
      <c r="L157">
        <f>0.2*F46+(1-0.2)*B46</f>
        <v>1.72E-6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0</v>
      </c>
      <c r="V157">
        <f t="shared" ref="V157:V159" si="125">0.3*H39+(1-0.3)*D39</f>
        <v>6.1999999999999989E-3</v>
      </c>
      <c r="X157">
        <f>0.3*F46+(1-0.3)*B46</f>
        <v>1.6799999999999998E-6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0</v>
      </c>
      <c r="J158">
        <f t="shared" si="121"/>
        <v>6.6879999999999999E-4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0</v>
      </c>
      <c r="V158">
        <f t="shared" si="125"/>
        <v>6.6879999999999999E-4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1.6860000000000001E-4</v>
      </c>
      <c r="I159">
        <f t="shared" si="120"/>
        <v>0</v>
      </c>
      <c r="J159">
        <f t="shared" si="121"/>
        <v>1.6790000000000002E-4</v>
      </c>
      <c r="P159" s="66"/>
      <c r="Q159" t="s">
        <v>39</v>
      </c>
      <c r="R159">
        <f t="shared" si="122"/>
        <v>0</v>
      </c>
      <c r="S159">
        <f t="shared" si="123"/>
        <v>1.6860000000000001E-4</v>
      </c>
      <c r="U159">
        <f t="shared" si="124"/>
        <v>0</v>
      </c>
      <c r="V159">
        <f t="shared" si="125"/>
        <v>1.6755000000000001E-4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2.8521209999999999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6.2000000000000006E-3</v>
      </c>
      <c r="K164">
        <f t="shared" ref="K164:K166" si="131">M39+I39+E39</f>
        <v>3.0281340000000001</v>
      </c>
      <c r="L164">
        <f>(0.05*(1-0.05)+0.05*(1-0.05))*F46+0.05*0.05*J46+(1-0.05*(1-0.05)-0.05*(1-0.05)-0.05*0.05)*B46</f>
        <v>1.7617500000000001E-6</v>
      </c>
      <c r="M164">
        <f>M46+I46+E46</f>
        <v>10.285453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6.2000000000000006E-3</v>
      </c>
      <c r="X164">
        <f>(0.1*0.9+0.1*0.9)*F46+0.1*0.1*J46+(1-0.1*0.9-0.1*0.9-0.1*0.1)*B46</f>
        <v>1.7270000000000002E-6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3.1416270000000002</v>
      </c>
      <c r="I165">
        <f t="shared" si="129"/>
        <v>0</v>
      </c>
      <c r="J165">
        <f t="shared" si="130"/>
        <v>6.6879999999999999E-4</v>
      </c>
      <c r="K165">
        <f t="shared" si="131"/>
        <v>15.293111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0</v>
      </c>
      <c r="V165">
        <f t="shared" si="13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1.6860000000000003E-4</v>
      </c>
      <c r="H166">
        <f t="shared" si="128"/>
        <v>3.2900349999999996</v>
      </c>
      <c r="I166">
        <f t="shared" si="129"/>
        <v>0</v>
      </c>
      <c r="J166">
        <f t="shared" si="130"/>
        <v>1.6826625000000004E-4</v>
      </c>
      <c r="K166">
        <f t="shared" si="131"/>
        <v>32.341760000000001</v>
      </c>
      <c r="O166" s="70"/>
      <c r="P166" s="66"/>
      <c r="Q166" t="s">
        <v>39</v>
      </c>
      <c r="R166">
        <f t="shared" si="132"/>
        <v>0</v>
      </c>
      <c r="S166">
        <f t="shared" si="133"/>
        <v>1.6860000000000003E-4</v>
      </c>
      <c r="U166">
        <f t="shared" si="134"/>
        <v>0</v>
      </c>
      <c r="V166">
        <f t="shared" si="135"/>
        <v>1.6796500000000001E-4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6.1999999999999998E-3</v>
      </c>
      <c r="L170">
        <f>(0.2*0.8+0.2*0.8)*F46+0.2*0.2*J46+(1-0.2*0.8-0.2*0.8-0.2*0.2)*B46</f>
        <v>1.6679999999999997E-6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6.2000000000000006E-3</v>
      </c>
      <c r="X170">
        <f>(0.3*0.7+0.3*0.7)*F46+0.3*0.3*J46+(1-0.3*0.7-0.3*0.7-0.3*0.3)*B46</f>
        <v>1.6230000000000002E-6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0</v>
      </c>
      <c r="J171">
        <f t="shared" si="139"/>
        <v>6.6879999999999999E-4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0</v>
      </c>
      <c r="V171">
        <f t="shared" si="14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1.6860000000000001E-4</v>
      </c>
      <c r="I172">
        <f t="shared" si="138"/>
        <v>0</v>
      </c>
      <c r="J172">
        <f t="shared" si="139"/>
        <v>1.6746E-4</v>
      </c>
      <c r="O172" s="70"/>
      <c r="P172" s="66"/>
      <c r="Q172" t="s">
        <v>39</v>
      </c>
      <c r="R172">
        <f t="shared" si="140"/>
        <v>0</v>
      </c>
      <c r="S172">
        <f t="shared" si="141"/>
        <v>1.6860000000000003E-4</v>
      </c>
      <c r="U172">
        <f t="shared" si="142"/>
        <v>0</v>
      </c>
      <c r="V172">
        <f t="shared" si="143"/>
        <v>1.6708500000000003E-4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3.986259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6.1999999999999989E-3</v>
      </c>
      <c r="K177">
        <f t="shared" ref="K177:K179" si="149">Q39+M39+I39+E39</f>
        <v>4.1874570000000002</v>
      </c>
      <c r="L177">
        <f>3*0.05*(1-0.05)*(1-0.05)*F46+3*0.05*0.05*(1-0.05)*J46+0.05*0.05*0.05*N46+(1-3*0.05*(1-0.05)*(1-0.05)-3*0.05*0.05*(1-0.05)-0.05*0.05*0.05)*B46</f>
        <v>1.7451749999999996E-6</v>
      </c>
      <c r="M177">
        <f>Q46+M46+I46+E46</f>
        <v>13.985433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6.1999999999999998E-3</v>
      </c>
      <c r="X177">
        <f>3*0.1*(1-0.1)*(1-0.1)*F46+3*0.1*0.1*(1-0.1)*J46+0.1*0.1*0.1*N46+(1-3*0.1*(1-0.1)*(1-0.1)-3*0.1*0.1*(1-0.1)-0.1*0.1*0.1)*B46</f>
        <v>1.7003999999999998E-6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4.3130370000000005</v>
      </c>
      <c r="I178">
        <f t="shared" si="147"/>
        <v>0</v>
      </c>
      <c r="J178">
        <f t="shared" si="148"/>
        <v>6.6879999999999999E-4</v>
      </c>
      <c r="K178">
        <f t="shared" si="149"/>
        <v>20.935549999999999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0</v>
      </c>
      <c r="V178">
        <f t="shared" si="153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1.6859999999999998E-4</v>
      </c>
      <c r="H179">
        <f t="shared" si="146"/>
        <v>4.6260700000000003</v>
      </c>
      <c r="I179">
        <f t="shared" si="147"/>
        <v>0</v>
      </c>
      <c r="J179">
        <f t="shared" si="148"/>
        <v>1.6812256249999999E-4</v>
      </c>
      <c r="K179">
        <f t="shared" si="149"/>
        <v>45.356110000000001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1.6860000000000001E-4</v>
      </c>
      <c r="U179">
        <f t="shared" si="152"/>
        <v>0</v>
      </c>
      <c r="V179">
        <f t="shared" si="153"/>
        <v>1.677355E-4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6.1999999999999989E-3</v>
      </c>
      <c r="L183">
        <f>3*0.2*(1-0.2)*(1-0.2)*F46+3*0.2*0.2*(1-0.2)*J46+0.2*0.2*0.2*N46+(1-3*0.2*(1-0.2)*(1-0.2)-3*0.2*0.2*(1-0.2)-0.2*0.2*0.2)*B46</f>
        <v>1.6391999999999999E-6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6.1999999999999998E-3</v>
      </c>
      <c r="X183">
        <f>3*0.3*(1-0.3)*(1-0.3)*F46+3*0.3*0.3*(1-0.3)*J46+0.3*0.3*0.3*N46+(1-3*0.3*(1-0.3)*(1-0.3)-3*0.3*0.3*(1-0.3)-0.3*0.3*0.3)*B46</f>
        <v>1.6128E-6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0</v>
      </c>
      <c r="J184">
        <f t="shared" si="157"/>
        <v>6.6879999999999999E-4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0</v>
      </c>
      <c r="V184">
        <f t="shared" si="16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1.6860000000000001E-4</v>
      </c>
      <c r="I185">
        <f t="shared" si="156"/>
        <v>0</v>
      </c>
      <c r="J185">
        <f t="shared" si="157"/>
        <v>1.6720399999999998E-4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1.6860000000000003E-4</v>
      </c>
      <c r="U185">
        <f t="shared" si="160"/>
        <v>0</v>
      </c>
      <c r="V185">
        <f t="shared" si="161"/>
        <v>1.669485E-4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1.8725960000000001</v>
      </c>
      <c r="I190">
        <f t="shared" ref="I190:I192" si="165">0.05*Y39+(1-0.05)*U39</f>
        <v>0</v>
      </c>
      <c r="J190">
        <f t="shared" ref="J190:J192" si="166">0.05*Z39+(1-0.05)*V39</f>
        <v>6.1999999999999998E-3</v>
      </c>
      <c r="K190">
        <f t="shared" ref="K190:K192" si="167">AA39+W39</f>
        <v>1.9786870000000001</v>
      </c>
      <c r="L190">
        <f>0.05*X46+(1-0.05)*T46</f>
        <v>5.5290000000000001E-5</v>
      </c>
      <c r="M190">
        <f>AA46+W46</f>
        <v>6.86355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0</v>
      </c>
      <c r="V190">
        <f t="shared" ref="V190:V192" si="171">0.1*Z39+(1-0.1)*V39</f>
        <v>6.1999999999999998E-3</v>
      </c>
      <c r="X190">
        <f>0.1*X46+(1-0.1)*T46</f>
        <v>5.5680000000000002E-5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2.0524719999999999</v>
      </c>
      <c r="I191">
        <f t="shared" si="165"/>
        <v>0</v>
      </c>
      <c r="J191">
        <f t="shared" si="166"/>
        <v>1.5E-3</v>
      </c>
      <c r="K191">
        <f t="shared" si="167"/>
        <v>9.7964610000000008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0</v>
      </c>
      <c r="V191">
        <f t="shared" si="171"/>
        <v>1.5E-3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6.0017499999999988E-4</v>
      </c>
      <c r="H192">
        <f t="shared" si="164"/>
        <v>2.1966159999999997</v>
      </c>
      <c r="I192">
        <f t="shared" si="165"/>
        <v>0</v>
      </c>
      <c r="J192">
        <f t="shared" si="166"/>
        <v>5.9626999999999987E-4</v>
      </c>
      <c r="K192">
        <f t="shared" si="167"/>
        <v>21.908489000000003</v>
      </c>
      <c r="P192" s="66"/>
      <c r="Q192" t="s">
        <v>39</v>
      </c>
      <c r="R192">
        <f t="shared" si="168"/>
        <v>0</v>
      </c>
      <c r="S192">
        <f t="shared" si="169"/>
        <v>6.0394999999999991E-4</v>
      </c>
      <c r="U192">
        <f t="shared" si="170"/>
        <v>0</v>
      </c>
      <c r="V192">
        <f t="shared" si="171"/>
        <v>5.9613999999999999E-4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0</v>
      </c>
      <c r="J196">
        <f t="shared" ref="J196:J198" si="175">0.2*Z39+(1-0.2)*V39</f>
        <v>6.1999999999999998E-3</v>
      </c>
      <c r="L196">
        <f>0.2*X46+(1-0.2)*T46</f>
        <v>5.6459999999999998E-5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0</v>
      </c>
      <c r="V196">
        <f t="shared" ref="V196:V198" si="179">0.3*Z39+(1-0.3)*V39</f>
        <v>6.1999999999999989E-3</v>
      </c>
      <c r="X196">
        <f>0.3*X46+(1-0.3)*T46</f>
        <v>5.7240000000000001E-5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0</v>
      </c>
      <c r="J197">
        <f t="shared" si="175"/>
        <v>1.5E-3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0</v>
      </c>
      <c r="V197">
        <f t="shared" si="179"/>
        <v>1.5E-3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6.1149999999999996E-4</v>
      </c>
      <c r="I198">
        <f t="shared" si="174"/>
        <v>0</v>
      </c>
      <c r="J198">
        <f t="shared" si="175"/>
        <v>5.9588000000000002E-4</v>
      </c>
      <c r="P198" s="66"/>
      <c r="Q198" t="s">
        <v>39</v>
      </c>
      <c r="R198">
        <f t="shared" si="176"/>
        <v>0</v>
      </c>
      <c r="S198">
        <f t="shared" si="177"/>
        <v>6.1905E-4</v>
      </c>
      <c r="U198">
        <f t="shared" si="178"/>
        <v>0</v>
      </c>
      <c r="V198">
        <f t="shared" si="179"/>
        <v>5.9561999999999994E-4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2.850225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6.2000000000000006E-3</v>
      </c>
      <c r="K203">
        <f>AE39+AA39+W39</f>
        <v>3.002688</v>
      </c>
      <c r="L203">
        <f>(0.05*(1-0.05)+0.05*(1-0.05))*X46+0.05*0.05*AB46+(1-0.05*(1-0.05)-0.05*(1-0.05)-0.05*0.05)*T46</f>
        <v>5.5690250000000001E-5</v>
      </c>
      <c r="M203">
        <f>AE46+AA46+W46</f>
        <v>10.233214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6.2000000000000006E-3</v>
      </c>
      <c r="X203">
        <f>(0.1*0.9+0.1*0.9)*X46+0.1*0.1*AB46+(1-0.1*0.9-0.1*0.9-0.1*0.1)*T46</f>
        <v>5.6501000000000007E-5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3.0580500000000002</v>
      </c>
      <c r="I204">
        <f t="shared" si="183"/>
        <v>0</v>
      </c>
      <c r="J204">
        <f t="shared" si="184"/>
        <v>1.5E-3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0</v>
      </c>
      <c r="V204">
        <f t="shared" si="188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6.0376799999999997E-4</v>
      </c>
      <c r="H205">
        <f t="shared" si="182"/>
        <v>3.2744409999999999</v>
      </c>
      <c r="I205">
        <f t="shared" si="183"/>
        <v>0</v>
      </c>
      <c r="J205">
        <f t="shared" si="184"/>
        <v>5.9616374999999996E-4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6.1077199999999999E-4</v>
      </c>
      <c r="U205">
        <f t="shared" si="187"/>
        <v>0</v>
      </c>
      <c r="V205">
        <f t="shared" si="188"/>
        <v>5.95975E-4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6.1999999999999998E-3</v>
      </c>
      <c r="L209">
        <f>(0.2*0.8+0.2*0.8)*X46+0.2*0.2*AB46+(1-0.2*0.8-0.2*0.8-0.2*0.2)*T46</f>
        <v>5.8184000000000004E-5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6.2000000000000006E-3</v>
      </c>
      <c r="X209">
        <f>(0.3*0.7+0.3*0.7)*X46+0.3*0.3*AB46+(1-0.3*0.7-0.3*0.7-0.3*0.3)*T46</f>
        <v>5.9949000000000005E-5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0</v>
      </c>
      <c r="J210">
        <f t="shared" si="192"/>
        <v>1.5E-3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0</v>
      </c>
      <c r="V210">
        <f t="shared" si="196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6.2368799999999996E-4</v>
      </c>
      <c r="I211">
        <f t="shared" si="191"/>
        <v>0</v>
      </c>
      <c r="J211">
        <f t="shared" si="192"/>
        <v>5.9573999999999998E-4</v>
      </c>
      <c r="O211" s="70"/>
      <c r="P211" s="66"/>
      <c r="Q211" t="s">
        <v>39</v>
      </c>
      <c r="R211">
        <f t="shared" si="193"/>
        <v>0</v>
      </c>
      <c r="S211">
        <f t="shared" si="194"/>
        <v>6.3514800000000009E-4</v>
      </c>
      <c r="U211">
        <f t="shared" si="195"/>
        <v>0</v>
      </c>
      <c r="V211">
        <f t="shared" si="196"/>
        <v>5.9569500000000004E-4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4.0948580000000003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6.1999999999999989E-3</v>
      </c>
      <c r="K216">
        <f t="shared" ref="K216:K218" si="202">AI39+AE39+AA39+W39</f>
        <v>4.4166460000000001</v>
      </c>
      <c r="L216">
        <f>3*0.05*(1-0.05)*(1-0.05)*X46+3*0.05*0.05*(1-0.05)*AB46+0.05*0.05*0.05*AF46+(1-3*0.05*(1-0.05)*(1-0.05)-3*0.05*0.05*(1-0.05)-0.05*0.05*0.05)*T46</f>
        <v>5.609877499999999E-5</v>
      </c>
      <c r="M216">
        <f>AI46+AE46+AA46+W46</f>
        <v>13.600469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6.1999999999999998E-3</v>
      </c>
      <c r="X216">
        <f>3*0.1*(1-0.1)*(1-0.1)*X46+3*0.1*0.1*(1-0.1)*AB46+0.1*0.1*0.1*AF46+(1-3*0.1*(1-0.1)*(1-0.1)-3*0.1*0.1*(1-0.1)-0.1*0.1*0.1)*T46</f>
        <v>5.7347199999999999E-5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4.2431660000000004</v>
      </c>
      <c r="I217">
        <f t="shared" si="200"/>
        <v>0</v>
      </c>
      <c r="J217">
        <f t="shared" si="201"/>
        <v>1.4999999999999998E-3</v>
      </c>
      <c r="K217">
        <f t="shared" si="202"/>
        <v>19.722557999999999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0</v>
      </c>
      <c r="V217">
        <f t="shared" si="206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6.0718776249999991E-4</v>
      </c>
      <c r="H218">
        <f t="shared" si="199"/>
        <v>4.5560100000000006</v>
      </c>
      <c r="I218">
        <f t="shared" si="200"/>
        <v>0</v>
      </c>
      <c r="J218">
        <f t="shared" si="201"/>
        <v>5.9608022499999989E-4</v>
      </c>
      <c r="K218">
        <f t="shared" si="202"/>
        <v>45.287157000000001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6.1693610000000004E-4</v>
      </c>
      <c r="U218">
        <f t="shared" si="205"/>
        <v>0</v>
      </c>
      <c r="V218">
        <f t="shared" si="206"/>
        <v>5.9589679999999989E-4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6.1999999999999989E-3</v>
      </c>
      <c r="L222">
        <f>3*0.2*(1-0.2)*(1-0.2)*X46+3*0.2*0.2*(1-0.2)*AB46+0.2*0.2*0.2*AF46+(1-3*0.2*(1-0.2)*(1-0.2)-3*0.2*0.2*(1-0.2)-0.2*0.2*0.2)*T46</f>
        <v>5.9945599999999997E-5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6.1999999999999998E-3</v>
      </c>
      <c r="X222">
        <f>3*0.3*(1-0.3)*(1-0.3)*X46+3*0.3*0.3*(1-0.3)*AB46+0.3*0.3*0.3*AF46+(1-3*0.3*(1-0.3)*(1-0.3)-3*0.3*0.3*(1-0.3)-0.3*0.3*0.3)*T46</f>
        <v>6.2600400000000005E-5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0</v>
      </c>
      <c r="J223">
        <f t="shared" si="210"/>
        <v>1.5E-3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0</v>
      </c>
      <c r="V223">
        <f t="shared" si="214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6.3352479999999995E-4</v>
      </c>
      <c r="I224">
        <f t="shared" si="209"/>
        <v>0</v>
      </c>
      <c r="J224">
        <f t="shared" si="210"/>
        <v>5.9591439999999993E-4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6.4658670000000001E-4</v>
      </c>
      <c r="U224">
        <f t="shared" si="213"/>
        <v>0</v>
      </c>
      <c r="V224">
        <f t="shared" si="214"/>
        <v>5.9640360000000011E-4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1.8559220000000001</v>
      </c>
      <c r="I229">
        <f t="shared" ref="I229:I231" si="218">0.05*G59+(1-0.05)*C59</f>
        <v>0</v>
      </c>
      <c r="J229">
        <f t="shared" ref="J229:J231" si="219">0.05*H59+(1-0.05)*D59</f>
        <v>6.1999999999999998E-3</v>
      </c>
      <c r="K229">
        <f t="shared" ref="K229:K231" si="220">I59+E59</f>
        <v>2.0079850000000001</v>
      </c>
      <c r="L229">
        <f>0.05*G66+(1-0.05)*B66</f>
        <v>8.5208499999999993E-4</v>
      </c>
      <c r="M229">
        <f>I66+E66</f>
        <v>6.7109670000000001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0</v>
      </c>
      <c r="V229">
        <f t="shared" ref="V229:V231" si="224">0.1*H59+(1-0.1)*D59</f>
        <v>6.1999999999999998E-3</v>
      </c>
      <c r="X229">
        <f>0.1*G66+(1-0.1)*B66</f>
        <v>8.5427000000000007E-4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2.0342200000000004</v>
      </c>
      <c r="I230">
        <f t="shared" si="218"/>
        <v>0</v>
      </c>
      <c r="J230">
        <f t="shared" si="219"/>
        <v>3.2949999999999998E-3</v>
      </c>
      <c r="K230">
        <f t="shared" si="220"/>
        <v>9.6693230000000003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0</v>
      </c>
      <c r="V230">
        <f t="shared" si="224"/>
        <v>3.29E-3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2.2049999999999999E-3</v>
      </c>
      <c r="H231">
        <f t="shared" si="217"/>
        <v>2.1622459999999997</v>
      </c>
      <c r="I231">
        <f t="shared" si="218"/>
        <v>0</v>
      </c>
      <c r="J231">
        <f t="shared" si="219"/>
        <v>2.1999999999999997E-3</v>
      </c>
      <c r="K231">
        <f t="shared" si="220"/>
        <v>27.042444</v>
      </c>
      <c r="P231" s="66"/>
      <c r="Q231" t="s">
        <v>39</v>
      </c>
      <c r="R231">
        <f t="shared" si="221"/>
        <v>0</v>
      </c>
      <c r="S231">
        <f t="shared" si="222"/>
        <v>2.2100000000000002E-3</v>
      </c>
      <c r="U231">
        <f t="shared" si="223"/>
        <v>0</v>
      </c>
      <c r="V231">
        <f t="shared" si="2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0</v>
      </c>
      <c r="J235">
        <f t="shared" ref="J235:J237" si="228">0.2*H59+(1-0.2)*D59</f>
        <v>6.1999999999999998E-3</v>
      </c>
      <c r="L235">
        <f>0.2*G66+(1-0.2)*B66</f>
        <v>8.5864000000000014E-4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0</v>
      </c>
      <c r="V235">
        <f t="shared" ref="V235:V237" si="232">0.3*H59+(1-0.3)*D59</f>
        <v>6.1999999999999989E-3</v>
      </c>
      <c r="X235">
        <f>0.3*G66+(1-0.3)*B66</f>
        <v>8.6300999999999999E-4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0</v>
      </c>
      <c r="J236">
        <f t="shared" si="228"/>
        <v>3.2799999999999999E-3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0</v>
      </c>
      <c r="V236">
        <f t="shared" si="232"/>
        <v>3.2699999999999999E-3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2.2200000000000002E-3</v>
      </c>
      <c r="I237">
        <f t="shared" si="227"/>
        <v>0</v>
      </c>
      <c r="J237">
        <f t="shared" si="228"/>
        <v>2.2000000000000006E-3</v>
      </c>
      <c r="P237" s="66"/>
      <c r="Q237" t="s">
        <v>39</v>
      </c>
      <c r="R237">
        <f t="shared" si="229"/>
        <v>0</v>
      </c>
      <c r="S237">
        <f t="shared" si="230"/>
        <v>2.2299999999999998E-3</v>
      </c>
      <c r="U237">
        <f t="shared" si="231"/>
        <v>0</v>
      </c>
      <c r="V237">
        <f t="shared" si="232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2.833647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6.2000000000000006E-3</v>
      </c>
      <c r="K242">
        <f t="shared" ref="K242:K244" si="238">M59+I59+E59</f>
        <v>2.9322090000000003</v>
      </c>
      <c r="L242">
        <f>(0.05*(1-0.05)+0.05*(1-0.05))*G66+0.05*0.05*J66+(1-0.05*(1-0.05)-0.05*(1-0.05)-0.05*0.05)*B66</f>
        <v>8.5424200000000007E-4</v>
      </c>
      <c r="M242">
        <f>M66+I66+E66</f>
        <v>10.067620000000002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6.2000000000000006E-3</v>
      </c>
      <c r="X242">
        <f>(0.1*0.9+0.1*0.9)*G66+0.1*0.1*J66+(1-0.1*0.9-0.1*0.9-0.1*0.1)*B66</f>
        <v>8.58528E-4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3.068092</v>
      </c>
      <c r="I243">
        <f t="shared" si="236"/>
        <v>0</v>
      </c>
      <c r="J243">
        <f t="shared" si="237"/>
        <v>3.2900000000000004E-3</v>
      </c>
      <c r="K243">
        <f t="shared" si="238"/>
        <v>14.136901999999999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0</v>
      </c>
      <c r="V243">
        <f t="shared" si="242"/>
        <v>3.2799999999999999E-3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2.2100000000000002E-3</v>
      </c>
      <c r="H244">
        <f t="shared" si="235"/>
        <v>3.2611509999999999</v>
      </c>
      <c r="I244">
        <f t="shared" si="236"/>
        <v>0</v>
      </c>
      <c r="J244">
        <f t="shared" si="237"/>
        <v>2.2000000000000001E-3</v>
      </c>
      <c r="K244">
        <f t="shared" si="238"/>
        <v>37.331913</v>
      </c>
      <c r="O244" s="70"/>
      <c r="P244" s="66"/>
      <c r="Q244" t="s">
        <v>39</v>
      </c>
      <c r="R244">
        <f t="shared" si="239"/>
        <v>0</v>
      </c>
      <c r="S244">
        <f t="shared" si="240"/>
        <v>2.2200000000000002E-3</v>
      </c>
      <c r="U244">
        <f t="shared" si="241"/>
        <v>0</v>
      </c>
      <c r="V244">
        <f t="shared" si="242"/>
        <v>2.2000000000000001E-3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6.1999999999999998E-3</v>
      </c>
      <c r="L248">
        <f>(0.2*0.8+0.2*0.8)*G66+0.2*0.2*J66+(1-0.2*0.8-0.2*0.8-0.2*0.2)*B66</f>
        <v>8.6693200000000005E-4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6.2000000000000006E-3</v>
      </c>
      <c r="X248">
        <f>(0.3*0.7+0.3*0.7)*G66+0.3*0.3*J66+(1-0.3*0.7-0.3*0.7-0.3*0.3)*B66</f>
        <v>8.7511200000000005E-4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0</v>
      </c>
      <c r="J249">
        <f t="shared" si="246"/>
        <v>3.2599999999999999E-3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0</v>
      </c>
      <c r="V249">
        <f t="shared" si="250"/>
        <v>3.2400000000000003E-3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2.2400000000000002E-3</v>
      </c>
      <c r="I250">
        <f t="shared" si="245"/>
        <v>0</v>
      </c>
      <c r="J250">
        <f t="shared" si="246"/>
        <v>2.2000000000000001E-3</v>
      </c>
      <c r="O250" s="70"/>
      <c r="P250" s="66"/>
      <c r="Q250" t="s">
        <v>39</v>
      </c>
      <c r="R250">
        <f t="shared" si="247"/>
        <v>0</v>
      </c>
      <c r="S250">
        <f t="shared" si="248"/>
        <v>2.2599999999999999E-3</v>
      </c>
      <c r="U250">
        <f t="shared" si="249"/>
        <v>0</v>
      </c>
      <c r="V250">
        <f t="shared" si="250"/>
        <v>2.2000000000000001E-3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3.951854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6.1999999999999989E-3</v>
      </c>
      <c r="K255">
        <f t="shared" ref="K255:K257" si="256">Q59+M59+I59+E59</f>
        <v>4.1675940000000002</v>
      </c>
      <c r="L255">
        <f>3*0.05*(1-0.05)*(1-0.05)*G66+3*0.05*0.05*(1-0.05)*J66+0.05*0.05*0.05*N66+(1-3*0.05*(1-0.05)*(1-0.05)-3*0.05*0.05*(1-0.05)-0.05*0.05*0.05)*B66</f>
        <v>8.5637528749999987E-4</v>
      </c>
      <c r="M255">
        <f>Q66+M66+I66+E66</f>
        <v>13.514994000000002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6.1999999999999998E-3</v>
      </c>
      <c r="X255">
        <f>3*0.1*(1-0.1)*(1-0.1)*G66+3*0.1*0.1*(1-0.1)*J66+0.1*0.1*0.1*N66+(1-3*0.1*(1-0.1)*(1-0.1)-3*0.1*0.1*(1-0.1)-0.1*0.1*0.1)*B66</f>
        <v>8.627083E-4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4.2299540000000002</v>
      </c>
      <c r="I256">
        <f t="shared" si="254"/>
        <v>0</v>
      </c>
      <c r="J256">
        <f t="shared" si="255"/>
        <v>3.2849999999999997E-3</v>
      </c>
      <c r="K256">
        <f t="shared" si="256"/>
        <v>19.123258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0</v>
      </c>
      <c r="V256">
        <f t="shared" si="260"/>
        <v>3.2699999999999999E-3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2.2149874999999996E-3</v>
      </c>
      <c r="H257">
        <f t="shared" si="253"/>
        <v>4.4789790000000007</v>
      </c>
      <c r="I257">
        <f t="shared" si="254"/>
        <v>0</v>
      </c>
      <c r="J257">
        <f t="shared" si="255"/>
        <v>2.1999999999999997E-3</v>
      </c>
      <c r="K257">
        <f t="shared" si="256"/>
        <v>49.784003999999996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2.2298999999999999E-3</v>
      </c>
      <c r="U257">
        <f t="shared" si="259"/>
        <v>0</v>
      </c>
      <c r="V257">
        <f t="shared" si="260"/>
        <v>2.2000000000000001E-3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6.1999999999999989E-3</v>
      </c>
      <c r="L261">
        <f>3*0.2*(1-0.2)*(1-0.2)*G66+3*0.2*0.2*(1-0.2)*J66+0.2*0.2*0.2*N66+(1-3*0.2*(1-0.2)*(1-0.2)-3*0.2*0.2*(1-0.2)-0.2*0.2*0.2)*B66</f>
        <v>8.7505039999999997E-4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6.1999999999999998E-3</v>
      </c>
      <c r="X261">
        <f>3*0.3*(1-0.3)*(1-0.3)*G66+3*0.3*0.3*(1-0.3)*J66+0.3*0.3*0.3*N66+(1-3*0.3*(1-0.3)*(1-0.3)-3*0.3*0.3*(1-0.3)-0.3*0.3*0.3)*B66</f>
        <v>8.8713210000000015E-4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0</v>
      </c>
      <c r="J262">
        <f t="shared" si="264"/>
        <v>3.2399999999999998E-3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0</v>
      </c>
      <c r="V262">
        <f t="shared" si="268"/>
        <v>3.2100000000000002E-3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2.2591999999999998E-3</v>
      </c>
      <c r="I263">
        <f t="shared" si="263"/>
        <v>0</v>
      </c>
      <c r="J263">
        <f t="shared" si="264"/>
        <v>2.1999999999999997E-3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2.2872999999999999E-3</v>
      </c>
      <c r="U263">
        <f t="shared" si="267"/>
        <v>0</v>
      </c>
      <c r="V263">
        <f t="shared" si="268"/>
        <v>2.2000000000000006E-3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63"/>
  <sheetViews>
    <sheetView topLeftCell="A60" zoomScale="55" zoomScaleNormal="55" workbookViewId="0">
      <selection activeCell="A71" sqref="A71:Y107"/>
    </sheetView>
  </sheetViews>
  <sheetFormatPr defaultColWidth="9" defaultRowHeight="14.4" x14ac:dyDescent="0.25"/>
  <cols>
    <col min="4" max="4" width="9.664062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4" bestFit="1" customWidth="1"/>
    <col min="17" max="17" width="9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2" width="9.6640625"/>
    <col min="33" max="33" width="17.5546875" customWidth="1"/>
    <col min="34" max="34" width="14" bestFit="1" customWidth="1"/>
    <col min="35" max="35" width="9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78</v>
      </c>
      <c r="C9" s="74"/>
      <c r="D9" s="74"/>
      <c r="E9" s="74"/>
      <c r="F9" s="77" t="s">
        <v>79</v>
      </c>
      <c r="G9" s="77"/>
      <c r="H9" s="77"/>
      <c r="I9" s="77"/>
      <c r="J9" s="77" t="s">
        <v>80</v>
      </c>
      <c r="K9" s="77"/>
      <c r="L9" s="77"/>
      <c r="M9" s="77"/>
      <c r="N9" s="77" t="s">
        <v>81</v>
      </c>
      <c r="O9" s="77"/>
      <c r="P9" s="77"/>
      <c r="Q9" s="77"/>
      <c r="S9" s="67" t="s">
        <v>12</v>
      </c>
      <c r="T9" s="74" t="s">
        <v>78</v>
      </c>
      <c r="U9" s="74"/>
      <c r="V9" s="74"/>
      <c r="W9" s="74"/>
      <c r="X9" s="77" t="s">
        <v>79</v>
      </c>
      <c r="Y9" s="77"/>
      <c r="Z9" s="77"/>
      <c r="AA9" s="77"/>
      <c r="AB9" s="77" t="s">
        <v>80</v>
      </c>
      <c r="AC9" s="77"/>
      <c r="AD9" s="77"/>
      <c r="AE9" s="77"/>
      <c r="AF9" s="77" t="s">
        <v>81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1.393837</v>
      </c>
      <c r="F11" s="27" t="s">
        <v>20</v>
      </c>
      <c r="G11" s="27">
        <v>0</v>
      </c>
      <c r="H11" s="27">
        <v>6.1999999999999998E-3</v>
      </c>
      <c r="I11" s="27">
        <v>1.3592949999999999</v>
      </c>
      <c r="J11" s="27" t="s">
        <v>20</v>
      </c>
      <c r="K11" s="27">
        <v>0</v>
      </c>
      <c r="L11" s="27">
        <v>6.1999999999999998E-3</v>
      </c>
      <c r="M11" s="27">
        <v>1.1763459999999999</v>
      </c>
      <c r="N11" s="27" t="s">
        <v>20</v>
      </c>
      <c r="O11" s="27">
        <v>0</v>
      </c>
      <c r="P11" s="27">
        <v>6.1999999999999998E-3</v>
      </c>
      <c r="Q11" s="27">
        <v>1.1700790000000001</v>
      </c>
      <c r="S11" s="67"/>
      <c r="T11" t="s">
        <v>20</v>
      </c>
      <c r="U11">
        <v>0</v>
      </c>
      <c r="V11">
        <v>6.1999999999999998E-3</v>
      </c>
      <c r="W11">
        <v>1.016165</v>
      </c>
      <c r="X11" s="27" t="s">
        <v>20</v>
      </c>
      <c r="Y11" s="27">
        <v>0</v>
      </c>
      <c r="Z11" s="27">
        <v>6.1999999999999998E-3</v>
      </c>
      <c r="AA11" s="27">
        <v>1.178045</v>
      </c>
      <c r="AB11" s="27" t="s">
        <v>20</v>
      </c>
      <c r="AC11" s="27">
        <v>0</v>
      </c>
      <c r="AD11" s="27">
        <v>6.1999999999999998E-3</v>
      </c>
      <c r="AE11" s="27">
        <v>1.1818040000000001</v>
      </c>
      <c r="AF11" s="27" t="s">
        <v>20</v>
      </c>
      <c r="AG11" s="27">
        <v>0</v>
      </c>
      <c r="AH11" s="27">
        <v>6.1999999999999998E-3</v>
      </c>
      <c r="AI11" s="27">
        <v>1.177827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1.0554950000000001</v>
      </c>
      <c r="F12" s="27" t="s">
        <v>21</v>
      </c>
      <c r="G12" s="27">
        <v>0</v>
      </c>
      <c r="H12" s="27">
        <v>8.038E-5</v>
      </c>
      <c r="I12" s="27">
        <v>1.2276480000000001</v>
      </c>
      <c r="J12" s="27" t="s">
        <v>21</v>
      </c>
      <c r="K12" s="27">
        <v>0</v>
      </c>
      <c r="L12" s="27">
        <v>8.038E-5</v>
      </c>
      <c r="M12" s="27">
        <v>1.2290909999999999</v>
      </c>
      <c r="N12" s="27" t="s">
        <v>21</v>
      </c>
      <c r="O12" s="27">
        <v>0</v>
      </c>
      <c r="P12" s="27">
        <v>8.038E-5</v>
      </c>
      <c r="Q12" s="27">
        <v>1.2108840000000001</v>
      </c>
      <c r="S12" s="67"/>
      <c r="T12" t="s">
        <v>21</v>
      </c>
      <c r="U12">
        <v>0</v>
      </c>
      <c r="V12">
        <v>2.6219999999999998E-4</v>
      </c>
      <c r="W12">
        <v>1.0438540000000001</v>
      </c>
      <c r="X12" s="27" t="s">
        <v>21</v>
      </c>
      <c r="Y12" s="27">
        <v>0</v>
      </c>
      <c r="Z12" s="27">
        <v>2.6219999999999998E-4</v>
      </c>
      <c r="AA12" s="27">
        <v>1.2168779999999999</v>
      </c>
      <c r="AB12" s="27" t="s">
        <v>21</v>
      </c>
      <c r="AC12" s="27">
        <v>0</v>
      </c>
      <c r="AD12" s="27">
        <v>2.6219999999999998E-4</v>
      </c>
      <c r="AE12" s="27">
        <v>1.222397</v>
      </c>
      <c r="AF12" s="27" t="s">
        <v>21</v>
      </c>
      <c r="AG12" s="27">
        <v>0</v>
      </c>
      <c r="AH12" s="27">
        <v>2.6219999999999998E-4</v>
      </c>
      <c r="AI12" s="27">
        <v>1.2144140000000001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1.1698660000000001</v>
      </c>
      <c r="F13" s="27" t="s">
        <v>22</v>
      </c>
      <c r="G13" s="27">
        <v>0</v>
      </c>
      <c r="H13" s="27">
        <v>2.5919999999999999E-6</v>
      </c>
      <c r="I13" s="27">
        <v>1.3612839999999999</v>
      </c>
      <c r="J13" s="27" t="s">
        <v>22</v>
      </c>
      <c r="K13" s="27">
        <v>0</v>
      </c>
      <c r="L13" s="27">
        <v>1.832E-6</v>
      </c>
      <c r="M13" s="27">
        <v>1.392433</v>
      </c>
      <c r="N13" s="27" t="s">
        <v>22</v>
      </c>
      <c r="O13" s="27">
        <v>0</v>
      </c>
      <c r="P13" s="27">
        <v>1.832E-6</v>
      </c>
      <c r="Q13" s="27">
        <v>1.363634</v>
      </c>
      <c r="S13" s="67"/>
      <c r="T13" t="s">
        <v>22</v>
      </c>
      <c r="U13">
        <v>0</v>
      </c>
      <c r="V13">
        <v>2.7699999999999999E-5</v>
      </c>
      <c r="W13">
        <v>1.193316</v>
      </c>
      <c r="X13" s="27" t="s">
        <v>22</v>
      </c>
      <c r="Y13" s="27">
        <v>0</v>
      </c>
      <c r="Z13" s="27">
        <v>2.7699999999999999E-5</v>
      </c>
      <c r="AA13" s="27">
        <v>1.3317730000000001</v>
      </c>
      <c r="AB13" s="27" t="s">
        <v>22</v>
      </c>
      <c r="AC13" s="27">
        <v>0</v>
      </c>
      <c r="AD13" s="27">
        <v>2.7699999999999999E-5</v>
      </c>
      <c r="AE13" s="27">
        <v>1.3408549999999999</v>
      </c>
      <c r="AF13" s="27" t="s">
        <v>22</v>
      </c>
      <c r="AG13" s="27">
        <v>0</v>
      </c>
      <c r="AH13" s="27">
        <v>2.7699999999999999E-5</v>
      </c>
      <c r="AI13" s="27">
        <v>1.383982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27"/>
      <c r="Y15" s="27"/>
      <c r="Z15" s="27"/>
      <c r="AA15" s="27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4" t="s">
        <v>78</v>
      </c>
      <c r="C16" s="74"/>
      <c r="D16" s="74"/>
      <c r="E16" s="74"/>
      <c r="F16" s="77" t="s">
        <v>79</v>
      </c>
      <c r="G16" s="77"/>
      <c r="H16" s="77"/>
      <c r="I16" s="77"/>
      <c r="J16" s="77" t="s">
        <v>80</v>
      </c>
      <c r="K16" s="77"/>
      <c r="L16" s="77"/>
      <c r="M16" s="77"/>
      <c r="N16" s="77" t="s">
        <v>81</v>
      </c>
      <c r="O16" s="77"/>
      <c r="P16" s="77"/>
      <c r="Q16" s="77"/>
      <c r="S16" s="68" t="s">
        <v>23</v>
      </c>
      <c r="T16" s="74" t="s">
        <v>78</v>
      </c>
      <c r="U16" s="74"/>
      <c r="V16" s="74"/>
      <c r="W16" s="74"/>
      <c r="X16" s="77" t="s">
        <v>79</v>
      </c>
      <c r="Y16" s="77"/>
      <c r="Z16" s="77"/>
      <c r="AA16" s="77"/>
      <c r="AB16" s="81" t="s">
        <v>80</v>
      </c>
      <c r="AC16" s="81"/>
      <c r="AD16" s="81"/>
      <c r="AE16" s="81"/>
      <c r="AF16" s="77" t="s">
        <v>81</v>
      </c>
      <c r="AG16" s="77"/>
      <c r="AH16" s="77"/>
      <c r="AI16" s="77"/>
    </row>
    <row r="17" spans="1:35" x14ac:dyDescent="0.25">
      <c r="A17" s="68"/>
      <c r="C17" t="s">
        <v>17</v>
      </c>
      <c r="D17" t="s">
        <v>18</v>
      </c>
      <c r="E17" t="s">
        <v>19</v>
      </c>
      <c r="F17" s="27"/>
      <c r="G17" s="27" t="s">
        <v>17</v>
      </c>
      <c r="H17" s="27" t="s">
        <v>18</v>
      </c>
      <c r="I17" s="27" t="s">
        <v>19</v>
      </c>
      <c r="J17" s="27"/>
      <c r="K17" s="27" t="s">
        <v>17</v>
      </c>
      <c r="L17" s="27" t="s">
        <v>18</v>
      </c>
      <c r="M17" s="27" t="s">
        <v>19</v>
      </c>
      <c r="N17" s="27"/>
      <c r="O17" s="27" t="s">
        <v>17</v>
      </c>
      <c r="P17" s="27" t="s">
        <v>18</v>
      </c>
      <c r="Q17" s="27" t="s">
        <v>19</v>
      </c>
      <c r="S17" s="68"/>
      <c r="U17" t="s">
        <v>17</v>
      </c>
      <c r="V17" t="s">
        <v>18</v>
      </c>
      <c r="W17" t="s">
        <v>19</v>
      </c>
      <c r="X17" s="27"/>
      <c r="Y17" s="27" t="s">
        <v>17</v>
      </c>
      <c r="Z17" s="27" t="s">
        <v>18</v>
      </c>
      <c r="AA17" s="27" t="s">
        <v>19</v>
      </c>
      <c r="AB17" s="35"/>
      <c r="AC17" s="35" t="s">
        <v>17</v>
      </c>
      <c r="AD17" s="35" t="s">
        <v>18</v>
      </c>
      <c r="AE17" s="35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t="s">
        <v>20</v>
      </c>
      <c r="C18">
        <v>0</v>
      </c>
      <c r="D18">
        <v>6.1999999999999998E-3</v>
      </c>
      <c r="E18">
        <v>1.169505</v>
      </c>
      <c r="F18" s="27" t="s">
        <v>20</v>
      </c>
      <c r="G18" s="27">
        <v>0</v>
      </c>
      <c r="H18" s="27">
        <v>6.1999999999999998E-3</v>
      </c>
      <c r="I18" s="27">
        <v>1.524918</v>
      </c>
      <c r="J18" s="27" t="s">
        <v>20</v>
      </c>
      <c r="K18" s="27">
        <v>0</v>
      </c>
      <c r="L18" s="27">
        <v>6.1999999999999998E-3</v>
      </c>
      <c r="M18" s="27">
        <v>1.220083</v>
      </c>
      <c r="N18" s="27" t="s">
        <v>20</v>
      </c>
      <c r="O18" s="27">
        <v>0</v>
      </c>
      <c r="P18" s="27">
        <v>6.1999999999999998E-3</v>
      </c>
      <c r="Q18" s="27">
        <v>1.2222329999999999</v>
      </c>
      <c r="S18" s="68"/>
      <c r="T18" t="s">
        <v>20</v>
      </c>
      <c r="U18">
        <v>0</v>
      </c>
      <c r="V18">
        <v>6.1999999999999998E-3</v>
      </c>
      <c r="W18">
        <v>1.1629560000000001</v>
      </c>
      <c r="X18" s="27" t="s">
        <v>20</v>
      </c>
      <c r="Y18" s="27">
        <v>0</v>
      </c>
      <c r="Z18" s="27">
        <v>6.1999999999999998E-3</v>
      </c>
      <c r="AA18" s="27">
        <v>1.2180340000000001</v>
      </c>
      <c r="AB18" s="35" t="s">
        <v>20</v>
      </c>
      <c r="AC18">
        <v>0</v>
      </c>
      <c r="AD18">
        <v>6.1999999999999998E-3</v>
      </c>
      <c r="AE18" s="35">
        <v>1.2107060000000001</v>
      </c>
      <c r="AF18" s="27" t="s">
        <v>20</v>
      </c>
      <c r="AG18" s="27">
        <v>0</v>
      </c>
      <c r="AH18" s="27">
        <v>6.1999999999999998E-3</v>
      </c>
      <c r="AI18" s="27">
        <v>1.103893</v>
      </c>
    </row>
    <row r="19" spans="1:35" x14ac:dyDescent="0.25">
      <c r="A19" s="68"/>
      <c r="B19" t="s">
        <v>21</v>
      </c>
      <c r="C19">
        <v>0</v>
      </c>
      <c r="D19">
        <v>8.038E-5</v>
      </c>
      <c r="E19">
        <v>18.654167999999999</v>
      </c>
      <c r="F19" s="27" t="s">
        <v>21</v>
      </c>
      <c r="G19" s="27">
        <v>0</v>
      </c>
      <c r="H19" s="27">
        <v>8.038E-5</v>
      </c>
      <c r="I19" s="27">
        <v>19.392478000000001</v>
      </c>
      <c r="J19" s="27" t="s">
        <v>21</v>
      </c>
      <c r="K19" s="27">
        <v>0</v>
      </c>
      <c r="L19" s="27">
        <v>8.038E-5</v>
      </c>
      <c r="M19" s="27">
        <v>19.304165999999999</v>
      </c>
      <c r="N19" s="27" t="s">
        <v>21</v>
      </c>
      <c r="O19" s="27">
        <v>0</v>
      </c>
      <c r="P19" s="27">
        <v>8.038E-5</v>
      </c>
      <c r="Q19" s="27">
        <v>21.275017999999999</v>
      </c>
      <c r="S19" s="68"/>
      <c r="T19" t="s">
        <v>21</v>
      </c>
      <c r="U19">
        <v>0</v>
      </c>
      <c r="V19">
        <v>2.6219999999999998E-4</v>
      </c>
      <c r="W19">
        <v>18.598931</v>
      </c>
      <c r="X19" s="27" t="s">
        <v>21</v>
      </c>
      <c r="Y19" s="27">
        <v>0</v>
      </c>
      <c r="Z19" s="27">
        <v>2.6219999999999998E-4</v>
      </c>
      <c r="AA19" s="27">
        <v>19.406929999999999</v>
      </c>
      <c r="AB19" s="35" t="s">
        <v>21</v>
      </c>
      <c r="AC19">
        <v>0</v>
      </c>
      <c r="AD19">
        <v>2.6219999999999998E-4</v>
      </c>
      <c r="AE19" s="35">
        <v>20.091256000000001</v>
      </c>
      <c r="AF19" s="27" t="s">
        <v>21</v>
      </c>
      <c r="AG19" s="27">
        <v>0</v>
      </c>
      <c r="AH19" s="27">
        <v>2.6219999999999998E-4</v>
      </c>
      <c r="AI19" s="27">
        <v>20.284896</v>
      </c>
    </row>
    <row r="20" spans="1:35" x14ac:dyDescent="0.25">
      <c r="A20" s="68"/>
      <c r="B20" t="s">
        <v>22</v>
      </c>
      <c r="C20">
        <v>0</v>
      </c>
      <c r="D20">
        <v>1.832E-6</v>
      </c>
      <c r="E20">
        <v>43.232681999999997</v>
      </c>
      <c r="F20" s="27" t="s">
        <v>22</v>
      </c>
      <c r="G20" s="27">
        <v>0</v>
      </c>
      <c r="H20" s="27">
        <v>1.832E-6</v>
      </c>
      <c r="I20" s="27">
        <v>49.188437999999998</v>
      </c>
      <c r="J20" s="27" t="s">
        <v>22</v>
      </c>
      <c r="K20" s="27">
        <v>0</v>
      </c>
      <c r="L20" s="27">
        <v>1.832E-6</v>
      </c>
      <c r="M20" s="27">
        <v>50.807237999999998</v>
      </c>
      <c r="N20" s="27" t="s">
        <v>22</v>
      </c>
      <c r="O20" s="27">
        <v>0</v>
      </c>
      <c r="P20" s="27">
        <v>1.832E-6</v>
      </c>
      <c r="Q20" s="27">
        <v>53.499462000000001</v>
      </c>
      <c r="S20" s="68"/>
      <c r="T20" t="s">
        <v>22</v>
      </c>
      <c r="U20">
        <v>0</v>
      </c>
      <c r="V20">
        <v>2.7699999999999999E-5</v>
      </c>
      <c r="W20">
        <v>42.279169000000003</v>
      </c>
      <c r="X20" s="27" t="s">
        <v>22</v>
      </c>
      <c r="Y20" s="27">
        <v>0</v>
      </c>
      <c r="Z20" s="27">
        <v>2.7699999999999999E-5</v>
      </c>
      <c r="AA20" s="27">
        <v>49.176526000000003</v>
      </c>
      <c r="AB20" s="35" t="s">
        <v>22</v>
      </c>
      <c r="AC20">
        <v>0</v>
      </c>
      <c r="AD20">
        <v>2.7699999999999999E-5</v>
      </c>
      <c r="AE20" s="35">
        <v>49.4345</v>
      </c>
      <c r="AF20" s="27" t="s">
        <v>22</v>
      </c>
      <c r="AG20" s="27">
        <v>0</v>
      </c>
      <c r="AH20" s="27">
        <v>2.7699999999999999E-5</v>
      </c>
      <c r="AI20" s="27">
        <v>49.465833000000003</v>
      </c>
    </row>
    <row r="21" spans="1:35" x14ac:dyDescent="0.25"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9" t="s">
        <v>24</v>
      </c>
      <c r="B23" s="74" t="s">
        <v>78</v>
      </c>
      <c r="C23" s="74"/>
      <c r="D23" s="74"/>
      <c r="E23" s="74"/>
      <c r="F23" s="77" t="s">
        <v>79</v>
      </c>
      <c r="G23" s="77"/>
      <c r="H23" s="77"/>
      <c r="I23" s="77"/>
      <c r="J23" s="77" t="s">
        <v>80</v>
      </c>
      <c r="K23" s="77"/>
      <c r="L23" s="77"/>
      <c r="M23" s="77"/>
      <c r="N23" s="77" t="s">
        <v>81</v>
      </c>
      <c r="O23" s="77"/>
      <c r="P23" s="77"/>
      <c r="Q23" s="77"/>
      <c r="S23" s="69" t="s">
        <v>24</v>
      </c>
      <c r="T23" s="74" t="s">
        <v>78</v>
      </c>
      <c r="U23" s="74"/>
      <c r="V23" s="74"/>
      <c r="W23" s="74"/>
      <c r="X23" s="77" t="s">
        <v>79</v>
      </c>
      <c r="Y23" s="77"/>
      <c r="Z23" s="77"/>
      <c r="AA23" s="77"/>
      <c r="AB23" s="77" t="s">
        <v>80</v>
      </c>
      <c r="AC23" s="77"/>
      <c r="AD23" s="77"/>
      <c r="AE23" s="77"/>
      <c r="AF23" s="77" t="s">
        <v>81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3.8409559999999998</v>
      </c>
      <c r="F25" s="28">
        <v>0</v>
      </c>
      <c r="G25" s="28"/>
      <c r="H25" s="28"/>
      <c r="I25" s="27">
        <v>3.352983</v>
      </c>
      <c r="J25" s="28">
        <v>0</v>
      </c>
      <c r="K25" s="28"/>
      <c r="L25" s="28"/>
      <c r="M25" s="27">
        <v>3.3509720000000001</v>
      </c>
      <c r="N25" s="28">
        <v>0</v>
      </c>
      <c r="O25" s="28"/>
      <c r="P25" s="28"/>
      <c r="Q25" s="27">
        <v>3.4163739999999998</v>
      </c>
      <c r="S25" s="69"/>
      <c r="T25" s="5">
        <v>0</v>
      </c>
      <c r="U25" s="5"/>
      <c r="V25" s="5"/>
      <c r="W25">
        <v>3.320621</v>
      </c>
      <c r="X25" s="28">
        <v>0</v>
      </c>
      <c r="Y25" s="28"/>
      <c r="Z25" s="28"/>
      <c r="AA25" s="27">
        <v>3.164612</v>
      </c>
      <c r="AB25" s="28">
        <v>0</v>
      </c>
      <c r="AC25" s="28"/>
      <c r="AD25" s="28"/>
      <c r="AE25" s="27">
        <v>3.2615639999999999</v>
      </c>
      <c r="AF25" s="28">
        <v>0</v>
      </c>
      <c r="AG25" s="28"/>
      <c r="AH25" s="28"/>
      <c r="AI25" s="27">
        <v>3.3380130000000001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78</v>
      </c>
      <c r="C30" s="74"/>
      <c r="D30" s="74"/>
      <c r="E30" s="74"/>
      <c r="F30" s="77" t="s">
        <v>79</v>
      </c>
      <c r="G30" s="77"/>
      <c r="H30" s="77"/>
      <c r="I30" s="77"/>
      <c r="J30" s="77" t="s">
        <v>80</v>
      </c>
      <c r="K30" s="77"/>
      <c r="L30" s="77"/>
      <c r="M30" s="77"/>
      <c r="N30" s="77" t="s">
        <v>81</v>
      </c>
      <c r="O30" s="77"/>
      <c r="P30" s="77"/>
      <c r="Q30" s="77"/>
      <c r="S30" s="67" t="s">
        <v>12</v>
      </c>
      <c r="T30" s="74" t="s">
        <v>78</v>
      </c>
      <c r="U30" s="74"/>
      <c r="V30" s="74"/>
      <c r="W30" s="74"/>
      <c r="X30" s="77" t="s">
        <v>79</v>
      </c>
      <c r="Y30" s="77"/>
      <c r="Z30" s="77"/>
      <c r="AA30" s="77"/>
      <c r="AB30" s="77" t="s">
        <v>80</v>
      </c>
      <c r="AC30" s="77"/>
      <c r="AD30" s="77"/>
      <c r="AE30" s="77"/>
      <c r="AF30" s="77" t="s">
        <v>81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1.0342420000000001</v>
      </c>
      <c r="F32" s="27" t="s">
        <v>20</v>
      </c>
      <c r="G32" s="27">
        <v>0</v>
      </c>
      <c r="H32" s="27">
        <v>6.1999999999999998E-3</v>
      </c>
      <c r="I32" s="27">
        <v>1.1843060000000001</v>
      </c>
      <c r="J32" s="27" t="s">
        <v>20</v>
      </c>
      <c r="K32" s="27">
        <v>0</v>
      </c>
      <c r="L32" s="27">
        <v>6.1999999999999998E-3</v>
      </c>
      <c r="M32" s="27">
        <v>1.177278</v>
      </c>
      <c r="N32" s="27" t="s">
        <v>20</v>
      </c>
      <c r="O32" s="27">
        <v>0</v>
      </c>
      <c r="P32" s="27">
        <v>6.1999999999999998E-3</v>
      </c>
      <c r="Q32" s="27">
        <v>1.1277299999999999</v>
      </c>
      <c r="S32" s="67"/>
      <c r="T32" t="s">
        <v>20</v>
      </c>
      <c r="U32">
        <v>0</v>
      </c>
      <c r="V32">
        <v>6.1999999999999998E-3</v>
      </c>
      <c r="W32">
        <v>0.91523200000000005</v>
      </c>
      <c r="X32" s="27" t="s">
        <v>20</v>
      </c>
      <c r="Y32" s="27">
        <v>0</v>
      </c>
      <c r="Z32" s="27">
        <v>6.1999999999999998E-3</v>
      </c>
      <c r="AA32" s="27">
        <v>1.127483</v>
      </c>
      <c r="AB32" s="27" t="s">
        <v>20</v>
      </c>
      <c r="AC32" s="27">
        <v>0</v>
      </c>
      <c r="AD32" s="27">
        <v>6.1999999999999998E-3</v>
      </c>
      <c r="AE32" s="27">
        <v>1.167997</v>
      </c>
      <c r="AF32" s="27" t="s">
        <v>20</v>
      </c>
      <c r="AG32" s="27">
        <v>0</v>
      </c>
      <c r="AH32" s="27">
        <v>6.1999999999999998E-3</v>
      </c>
      <c r="AI32" s="27">
        <v>1.129848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1.06612</v>
      </c>
      <c r="F33" s="27" t="s">
        <v>21</v>
      </c>
      <c r="G33" s="27">
        <v>0</v>
      </c>
      <c r="H33" s="27">
        <v>6.6879999999999999E-4</v>
      </c>
      <c r="I33" s="27">
        <v>1.223338</v>
      </c>
      <c r="J33" s="27" t="s">
        <v>21</v>
      </c>
      <c r="K33" s="27">
        <v>0</v>
      </c>
      <c r="L33" s="27">
        <v>6.6879999999999999E-4</v>
      </c>
      <c r="M33" s="27">
        <v>1.209945</v>
      </c>
      <c r="N33" s="27" t="s">
        <v>21</v>
      </c>
      <c r="O33" s="27">
        <v>0</v>
      </c>
      <c r="P33" s="27">
        <v>6.6879999999999999E-4</v>
      </c>
      <c r="Q33" s="27">
        <v>1.165376</v>
      </c>
      <c r="S33" s="67"/>
      <c r="T33" t="s">
        <v>21</v>
      </c>
      <c r="U33">
        <v>0</v>
      </c>
      <c r="V33">
        <v>1.5E-3</v>
      </c>
      <c r="W33">
        <v>1.049145</v>
      </c>
      <c r="X33" s="27" t="s">
        <v>21</v>
      </c>
      <c r="Y33" s="27">
        <v>0</v>
      </c>
      <c r="Z33" s="27">
        <v>1.5E-3</v>
      </c>
      <c r="AA33" s="27">
        <v>1.153314</v>
      </c>
      <c r="AB33" s="27" t="s">
        <v>21</v>
      </c>
      <c r="AC33" s="27">
        <v>0</v>
      </c>
      <c r="AD33" s="27">
        <v>1.5E-3</v>
      </c>
      <c r="AE33" s="27">
        <v>1.1674329999999999</v>
      </c>
      <c r="AF33" s="27" t="s">
        <v>21</v>
      </c>
      <c r="AG33" s="27">
        <v>0</v>
      </c>
      <c r="AH33" s="27">
        <v>1.5E-3</v>
      </c>
      <c r="AI33" s="27">
        <v>1.163316</v>
      </c>
    </row>
    <row r="34" spans="1:35" x14ac:dyDescent="0.25">
      <c r="A34" s="67"/>
      <c r="B34" t="s">
        <v>22</v>
      </c>
      <c r="C34">
        <v>0</v>
      </c>
      <c r="D34">
        <v>1.616E-4</v>
      </c>
      <c r="E34">
        <v>1.1591389999999999</v>
      </c>
      <c r="F34" s="27" t="s">
        <v>22</v>
      </c>
      <c r="G34" s="27">
        <v>0</v>
      </c>
      <c r="H34" s="27">
        <v>1.6860000000000001E-4</v>
      </c>
      <c r="I34" s="27">
        <v>1.3558889999999999</v>
      </c>
      <c r="J34" s="27" t="s">
        <v>22</v>
      </c>
      <c r="K34" s="27">
        <v>0</v>
      </c>
      <c r="L34" s="27">
        <v>1.6860000000000001E-4</v>
      </c>
      <c r="M34" s="27">
        <v>1.394269</v>
      </c>
      <c r="N34" s="27" t="s">
        <v>22</v>
      </c>
      <c r="O34" s="27">
        <v>0</v>
      </c>
      <c r="P34" s="27">
        <v>1.6860000000000001E-4</v>
      </c>
      <c r="Q34" s="27">
        <v>1.453133</v>
      </c>
      <c r="S34" s="67"/>
      <c r="T34" t="s">
        <v>22</v>
      </c>
      <c r="U34">
        <v>0</v>
      </c>
      <c r="V34">
        <v>5.8909999999999995E-4</v>
      </c>
      <c r="W34">
        <v>1.14391</v>
      </c>
      <c r="X34" s="27" t="s">
        <v>22</v>
      </c>
      <c r="Y34" s="27">
        <v>0</v>
      </c>
      <c r="Z34" s="27">
        <v>6.6439999999999999E-4</v>
      </c>
      <c r="AA34" s="27">
        <v>1.292983</v>
      </c>
      <c r="AB34" s="27" t="s">
        <v>22</v>
      </c>
      <c r="AC34" s="27">
        <v>0</v>
      </c>
      <c r="AD34" s="27">
        <v>6.7460000000000003E-4</v>
      </c>
      <c r="AE34" s="27">
        <v>1.266664</v>
      </c>
      <c r="AF34" s="27" t="s">
        <v>22</v>
      </c>
      <c r="AG34" s="27">
        <v>0</v>
      </c>
      <c r="AH34" s="27">
        <v>6.7460000000000003E-4</v>
      </c>
      <c r="AI34" s="27">
        <v>1.270626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4" t="s">
        <v>78</v>
      </c>
      <c r="C37" s="74"/>
      <c r="D37" s="74"/>
      <c r="E37" s="74"/>
      <c r="F37" s="77" t="s">
        <v>79</v>
      </c>
      <c r="G37" s="77"/>
      <c r="H37" s="77"/>
      <c r="I37" s="77"/>
      <c r="J37" s="77" t="s">
        <v>80</v>
      </c>
      <c r="K37" s="77"/>
      <c r="L37" s="77"/>
      <c r="M37" s="77"/>
      <c r="N37" s="77" t="s">
        <v>81</v>
      </c>
      <c r="O37" s="77"/>
      <c r="P37" s="77"/>
      <c r="Q37" s="77"/>
      <c r="S37" s="68" t="s">
        <v>23</v>
      </c>
      <c r="T37" s="74" t="s">
        <v>78</v>
      </c>
      <c r="U37" s="74"/>
      <c r="V37" s="74"/>
      <c r="W37" s="74"/>
      <c r="X37" s="77" t="s">
        <v>79</v>
      </c>
      <c r="Y37" s="77"/>
      <c r="Z37" s="77"/>
      <c r="AA37" s="77"/>
      <c r="AB37" s="77" t="s">
        <v>80</v>
      </c>
      <c r="AC37" s="77"/>
      <c r="AD37" s="77"/>
      <c r="AE37" s="77"/>
      <c r="AF37" s="77" t="s">
        <v>81</v>
      </c>
      <c r="AG37" s="77"/>
      <c r="AH37" s="77"/>
      <c r="AI37" s="77"/>
    </row>
    <row r="38" spans="1:35" x14ac:dyDescent="0.25">
      <c r="A38" s="68"/>
      <c r="C38" t="s">
        <v>17</v>
      </c>
      <c r="D38" t="s">
        <v>18</v>
      </c>
      <c r="E38" t="s">
        <v>19</v>
      </c>
      <c r="F38" s="27"/>
      <c r="G38" s="27" t="s">
        <v>17</v>
      </c>
      <c r="H38" s="27" t="s">
        <v>18</v>
      </c>
      <c r="I38" s="27" t="s">
        <v>19</v>
      </c>
      <c r="J38" s="27"/>
      <c r="K38" s="27" t="s">
        <v>17</v>
      </c>
      <c r="L38" s="27" t="s">
        <v>18</v>
      </c>
      <c r="M38" s="27" t="s">
        <v>19</v>
      </c>
      <c r="N38" s="27"/>
      <c r="O38" s="27" t="s">
        <v>17</v>
      </c>
      <c r="P38" s="27" t="s">
        <v>18</v>
      </c>
      <c r="Q38" s="27" t="s">
        <v>19</v>
      </c>
      <c r="S38" s="68"/>
      <c r="U38" t="s">
        <v>17</v>
      </c>
      <c r="V38" t="s">
        <v>18</v>
      </c>
      <c r="W38" t="s">
        <v>19</v>
      </c>
      <c r="X38" s="27"/>
      <c r="Y38" s="27" t="s">
        <v>17</v>
      </c>
      <c r="Z38" s="27" t="s">
        <v>18</v>
      </c>
      <c r="AA38" s="27" t="s">
        <v>19</v>
      </c>
      <c r="AB38" s="27"/>
      <c r="AC38" s="27" t="s">
        <v>17</v>
      </c>
      <c r="AD38" s="27" t="s">
        <v>18</v>
      </c>
      <c r="AE38" s="27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t="s">
        <v>20</v>
      </c>
      <c r="C39">
        <v>0</v>
      </c>
      <c r="D39">
        <v>6.1999999999999998E-3</v>
      </c>
      <c r="E39">
        <v>1.157438</v>
      </c>
      <c r="F39" s="27" t="s">
        <v>20</v>
      </c>
      <c r="G39" s="27">
        <v>0</v>
      </c>
      <c r="H39" s="27">
        <v>6.1999999999999998E-3</v>
      </c>
      <c r="I39" s="27">
        <v>1.5885609999999999</v>
      </c>
      <c r="J39" s="27" t="s">
        <v>20</v>
      </c>
      <c r="K39" s="27">
        <v>0</v>
      </c>
      <c r="L39" s="27">
        <v>6.1999999999999998E-3</v>
      </c>
      <c r="M39" s="27">
        <v>1.2228520000000001</v>
      </c>
      <c r="N39" s="27" t="s">
        <v>20</v>
      </c>
      <c r="O39" s="27">
        <v>0</v>
      </c>
      <c r="P39" s="27">
        <v>6.1999999999999998E-3</v>
      </c>
      <c r="Q39" s="27">
        <v>1.673859</v>
      </c>
      <c r="S39" s="68"/>
      <c r="T39" t="s">
        <v>20</v>
      </c>
      <c r="U39">
        <v>0</v>
      </c>
      <c r="V39">
        <v>6.1999999999999998E-3</v>
      </c>
      <c r="W39">
        <v>1.1576569999999999</v>
      </c>
      <c r="X39" s="27" t="s">
        <v>20</v>
      </c>
      <c r="Y39" s="27">
        <v>0</v>
      </c>
      <c r="Z39" s="27">
        <v>6.1999999999999998E-3</v>
      </c>
      <c r="AA39" s="27">
        <v>1.22523</v>
      </c>
      <c r="AB39" s="27" t="s">
        <v>20</v>
      </c>
      <c r="AC39" s="27">
        <v>0</v>
      </c>
      <c r="AD39" s="27">
        <v>6.1999999999999998E-3</v>
      </c>
      <c r="AE39" s="27">
        <v>1.2244930000000001</v>
      </c>
      <c r="AF39" s="27" t="s">
        <v>20</v>
      </c>
      <c r="AG39" s="27">
        <v>0</v>
      </c>
      <c r="AH39" s="27">
        <v>6.1999999999999998E-3</v>
      </c>
      <c r="AI39" s="27">
        <v>1.2108840000000001</v>
      </c>
    </row>
    <row r="40" spans="1:35" x14ac:dyDescent="0.25">
      <c r="A40" s="68"/>
      <c r="B40" t="s">
        <v>21</v>
      </c>
      <c r="C40">
        <v>0</v>
      </c>
      <c r="D40">
        <v>6.6879999999999999E-4</v>
      </c>
      <c r="E40">
        <v>18.661821</v>
      </c>
      <c r="F40" s="27" t="s">
        <v>21</v>
      </c>
      <c r="G40" s="27">
        <v>0</v>
      </c>
      <c r="H40" s="27">
        <v>6.6879999999999999E-4</v>
      </c>
      <c r="I40" s="27">
        <v>20.949885999999999</v>
      </c>
      <c r="J40" s="27" t="s">
        <v>21</v>
      </c>
      <c r="K40" s="27">
        <v>0</v>
      </c>
      <c r="L40" s="27">
        <v>6.6879999999999999E-4</v>
      </c>
      <c r="M40" s="27">
        <v>19.263542000000001</v>
      </c>
      <c r="N40" s="27" t="s">
        <v>21</v>
      </c>
      <c r="O40" s="27">
        <v>0</v>
      </c>
      <c r="P40" s="27">
        <v>6.6879999999999999E-4</v>
      </c>
      <c r="Q40" s="27">
        <v>16.918897999999999</v>
      </c>
      <c r="S40" s="68"/>
      <c r="T40" t="s">
        <v>21</v>
      </c>
      <c r="U40">
        <v>0</v>
      </c>
      <c r="V40">
        <v>1.5E-3</v>
      </c>
      <c r="W40">
        <v>18.725465</v>
      </c>
      <c r="X40" s="27" t="s">
        <v>21</v>
      </c>
      <c r="Y40" s="27">
        <v>0</v>
      </c>
      <c r="Z40" s="27">
        <v>1.5E-3</v>
      </c>
      <c r="AA40" s="27">
        <v>20.475894</v>
      </c>
      <c r="AB40" s="27" t="s">
        <v>21</v>
      </c>
      <c r="AC40" s="27">
        <v>0</v>
      </c>
      <c r="AD40" s="27">
        <v>1.5E-3</v>
      </c>
      <c r="AE40" s="27">
        <v>19.666449</v>
      </c>
      <c r="AF40" s="27" t="s">
        <v>21</v>
      </c>
      <c r="AG40" s="27">
        <v>0</v>
      </c>
      <c r="AH40" s="27">
        <v>1.5E-3</v>
      </c>
      <c r="AI40" s="27">
        <v>18.472068</v>
      </c>
    </row>
    <row r="41" spans="1:35" x14ac:dyDescent="0.25">
      <c r="A41" s="68"/>
      <c r="B41" t="s">
        <v>22</v>
      </c>
      <c r="C41">
        <v>0</v>
      </c>
      <c r="D41">
        <v>1.616E-4</v>
      </c>
      <c r="E41">
        <v>44.841082999999998</v>
      </c>
      <c r="F41" s="27" t="s">
        <v>22</v>
      </c>
      <c r="G41" s="27">
        <v>0</v>
      </c>
      <c r="H41" s="27">
        <v>1.6320000000000001E-4</v>
      </c>
      <c r="I41" s="27">
        <v>47.784815000000002</v>
      </c>
      <c r="J41" s="27" t="s">
        <v>22</v>
      </c>
      <c r="K41" s="27">
        <v>0</v>
      </c>
      <c r="L41" s="27">
        <v>1.651E-4</v>
      </c>
      <c r="M41" s="27">
        <v>47.734873999999998</v>
      </c>
      <c r="N41" s="27" t="s">
        <v>22</v>
      </c>
      <c r="O41" s="27">
        <v>0</v>
      </c>
      <c r="P41" s="27">
        <v>1.6809999999999999E-4</v>
      </c>
      <c r="Q41" s="27">
        <v>46.813214000000002</v>
      </c>
      <c r="S41" s="68"/>
      <c r="T41" t="s">
        <v>22</v>
      </c>
      <c r="U41">
        <v>0</v>
      </c>
      <c r="V41">
        <v>5.8909999999999995E-4</v>
      </c>
      <c r="W41">
        <v>44.392043000000001</v>
      </c>
      <c r="X41" s="27" t="s">
        <v>22</v>
      </c>
      <c r="Y41" s="27">
        <v>0</v>
      </c>
      <c r="Z41" s="27">
        <v>5.8350000000000003E-4</v>
      </c>
      <c r="AA41" s="27">
        <v>47.105437999999999</v>
      </c>
      <c r="AB41" s="27" t="s">
        <v>22</v>
      </c>
      <c r="AC41" s="27">
        <v>0</v>
      </c>
      <c r="AD41" s="27">
        <v>5.9380000000000001E-4</v>
      </c>
      <c r="AE41" s="27">
        <v>46.575550999999997</v>
      </c>
      <c r="AF41" s="27" t="s">
        <v>22</v>
      </c>
      <c r="AG41" s="27">
        <v>0</v>
      </c>
      <c r="AH41" s="27">
        <v>6.0070000000000002E-4</v>
      </c>
      <c r="AI41" s="27">
        <v>45.754824999999997</v>
      </c>
    </row>
    <row r="42" spans="1:35" x14ac:dyDescent="0.25">
      <c r="F42" s="35"/>
      <c r="I42" s="35"/>
      <c r="J42" s="35"/>
      <c r="M42" s="35"/>
      <c r="N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78</v>
      </c>
      <c r="C44" s="74"/>
      <c r="D44" s="74"/>
      <c r="E44" s="74"/>
      <c r="F44" s="77" t="s">
        <v>79</v>
      </c>
      <c r="G44" s="77"/>
      <c r="H44" s="77"/>
      <c r="I44" s="77"/>
      <c r="J44" s="77" t="s">
        <v>80</v>
      </c>
      <c r="K44" s="77"/>
      <c r="L44" s="77"/>
      <c r="M44" s="77"/>
      <c r="N44" s="77" t="s">
        <v>81</v>
      </c>
      <c r="O44" s="77"/>
      <c r="P44" s="77"/>
      <c r="Q44" s="77"/>
      <c r="S44" s="69" t="s">
        <v>24</v>
      </c>
      <c r="T44" s="74" t="s">
        <v>78</v>
      </c>
      <c r="U44" s="74"/>
      <c r="V44" s="74"/>
      <c r="W44" s="74"/>
      <c r="X44" s="77" t="s">
        <v>79</v>
      </c>
      <c r="Y44" s="77"/>
      <c r="Z44" s="77"/>
      <c r="AA44" s="77"/>
      <c r="AB44" s="77" t="s">
        <v>80</v>
      </c>
      <c r="AC44" s="77"/>
      <c r="AD44" s="77"/>
      <c r="AE44" s="77"/>
      <c r="AF44" s="77" t="s">
        <v>81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8.9999999999999996E-7</v>
      </c>
      <c r="C46" s="5"/>
      <c r="D46" s="5"/>
      <c r="E46">
        <v>3.3078590000000001</v>
      </c>
      <c r="F46" s="29">
        <v>9.9999999999999995E-7</v>
      </c>
      <c r="G46" s="28"/>
      <c r="H46" s="28"/>
      <c r="I46" s="27">
        <v>3.4531999999999998</v>
      </c>
      <c r="J46" s="29">
        <v>1.5999999999999999E-6</v>
      </c>
      <c r="K46" s="28"/>
      <c r="L46" s="28"/>
      <c r="M46" s="27">
        <v>3.5292590000000001</v>
      </c>
      <c r="N46" s="29">
        <v>1.3E-6</v>
      </c>
      <c r="O46" s="28"/>
      <c r="P46" s="28"/>
      <c r="Q46" s="27">
        <v>3.702321</v>
      </c>
      <c r="S46" s="69"/>
      <c r="T46" s="18">
        <v>4.5800000000000002E-5</v>
      </c>
      <c r="U46" s="5"/>
      <c r="V46" s="5"/>
      <c r="W46">
        <v>3.3014920000000001</v>
      </c>
      <c r="X46" s="29">
        <v>5.4799999999999997E-5</v>
      </c>
      <c r="Y46" s="28"/>
      <c r="Z46" s="28"/>
      <c r="AA46" s="27">
        <v>3.7890860000000002</v>
      </c>
      <c r="AB46" s="29">
        <v>5.41E-5</v>
      </c>
      <c r="AC46" s="28"/>
      <c r="AD46" s="28"/>
      <c r="AE46" s="27">
        <v>3.780087</v>
      </c>
      <c r="AF46" s="29">
        <v>6.8499999999999998E-5</v>
      </c>
      <c r="AG46" s="28"/>
      <c r="AH46" s="28"/>
      <c r="AI46" s="27">
        <v>4.0727289999999998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78</v>
      </c>
      <c r="C50" s="74"/>
      <c r="D50" s="74"/>
      <c r="E50" s="74"/>
      <c r="F50" s="77" t="s">
        <v>79</v>
      </c>
      <c r="G50" s="77"/>
      <c r="H50" s="77"/>
      <c r="I50" s="77"/>
      <c r="J50" s="77" t="s">
        <v>80</v>
      </c>
      <c r="K50" s="77"/>
      <c r="L50" s="77"/>
      <c r="M50" s="77"/>
      <c r="N50" s="77" t="s">
        <v>81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1.1514450000000001</v>
      </c>
      <c r="F52" s="27" t="s">
        <v>20</v>
      </c>
      <c r="G52" s="27">
        <v>0</v>
      </c>
      <c r="H52" s="27">
        <v>6.1999999999999998E-3</v>
      </c>
      <c r="I52" s="27">
        <v>1.1368480000000001</v>
      </c>
      <c r="J52" s="27" t="s">
        <v>20</v>
      </c>
      <c r="K52" s="27">
        <v>0</v>
      </c>
      <c r="L52" s="27">
        <v>6.1999999999999998E-3</v>
      </c>
      <c r="M52" s="27">
        <v>1.1206229999999999</v>
      </c>
      <c r="N52" s="27" t="s">
        <v>20</v>
      </c>
      <c r="O52" s="27">
        <v>0</v>
      </c>
      <c r="P52" s="27">
        <v>6.1999999999999998E-3</v>
      </c>
      <c r="Q52" s="27">
        <v>1.115861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1.041077</v>
      </c>
      <c r="F53" s="27" t="s">
        <v>21</v>
      </c>
      <c r="G53" s="27">
        <v>0</v>
      </c>
      <c r="H53" s="27">
        <v>3.3E-3</v>
      </c>
      <c r="I53" s="27">
        <v>1.1606810000000001</v>
      </c>
      <c r="J53" s="27" t="s">
        <v>21</v>
      </c>
      <c r="K53" s="27">
        <v>0</v>
      </c>
      <c r="L53" s="27">
        <v>3.3E-3</v>
      </c>
      <c r="M53" s="27">
        <v>1.1463909999999999</v>
      </c>
      <c r="N53" s="27" t="s">
        <v>21</v>
      </c>
      <c r="O53" s="27">
        <v>0</v>
      </c>
      <c r="P53" s="27">
        <v>3.3E-3</v>
      </c>
      <c r="Q53" s="27">
        <v>1.1551579999999999</v>
      </c>
    </row>
    <row r="54" spans="1:17" x14ac:dyDescent="0.25">
      <c r="A54" s="67"/>
      <c r="B54" t="s">
        <v>22</v>
      </c>
      <c r="C54">
        <v>0</v>
      </c>
      <c r="D54">
        <v>2.2000000000000001E-3</v>
      </c>
      <c r="E54">
        <v>1.136174</v>
      </c>
      <c r="F54" s="27" t="s">
        <v>22</v>
      </c>
      <c r="G54" s="27">
        <v>0</v>
      </c>
      <c r="H54" s="27">
        <v>2.2000000000000001E-3</v>
      </c>
      <c r="I54" s="27">
        <v>1.2701089999999999</v>
      </c>
      <c r="J54" s="27" t="s">
        <v>22</v>
      </c>
      <c r="K54" s="27">
        <v>0</v>
      </c>
      <c r="L54" s="27">
        <v>2.3999999999999998E-3</v>
      </c>
      <c r="M54" s="27">
        <v>1.2556050000000001</v>
      </c>
      <c r="N54" s="27" t="s">
        <v>22</v>
      </c>
      <c r="O54" s="27">
        <v>0</v>
      </c>
      <c r="P54" s="27">
        <v>2.3999999999999998E-3</v>
      </c>
      <c r="Q54" s="27">
        <v>1.252087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4" t="s">
        <v>78</v>
      </c>
      <c r="C57" s="74"/>
      <c r="D57" s="74"/>
      <c r="E57" s="74"/>
      <c r="F57" s="77" t="s">
        <v>79</v>
      </c>
      <c r="G57" s="77"/>
      <c r="H57" s="77"/>
      <c r="I57" s="77"/>
      <c r="J57" s="77" t="s">
        <v>80</v>
      </c>
      <c r="K57" s="77"/>
      <c r="L57" s="77"/>
      <c r="M57" s="77"/>
      <c r="N57" s="77" t="s">
        <v>81</v>
      </c>
      <c r="O57" s="77"/>
      <c r="P57" s="77"/>
      <c r="Q57" s="77"/>
    </row>
    <row r="58" spans="1:17" x14ac:dyDescent="0.25">
      <c r="A58" s="68"/>
      <c r="C58" t="s">
        <v>17</v>
      </c>
      <c r="D58" t="s">
        <v>18</v>
      </c>
      <c r="E58" t="s">
        <v>19</v>
      </c>
      <c r="F58" s="27"/>
      <c r="G58" s="27" t="s">
        <v>17</v>
      </c>
      <c r="H58" s="27" t="s">
        <v>18</v>
      </c>
      <c r="I58" s="27" t="s">
        <v>19</v>
      </c>
      <c r="J58" s="27"/>
      <c r="K58" s="27" t="s">
        <v>17</v>
      </c>
      <c r="L58" s="27" t="s">
        <v>18</v>
      </c>
      <c r="M58" s="27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8"/>
      <c r="B59" t="s">
        <v>20</v>
      </c>
      <c r="C59">
        <v>0</v>
      </c>
      <c r="D59">
        <v>6.1999999999999998E-3</v>
      </c>
      <c r="E59">
        <v>1.1582269999999999</v>
      </c>
      <c r="F59" s="27" t="s">
        <v>20</v>
      </c>
      <c r="G59" s="27">
        <v>0</v>
      </c>
      <c r="H59" s="27">
        <v>6.1999999999999998E-3</v>
      </c>
      <c r="I59" s="27">
        <v>1.448167</v>
      </c>
      <c r="J59" s="27" t="s">
        <v>20</v>
      </c>
      <c r="K59" s="27">
        <v>0</v>
      </c>
      <c r="L59" s="27">
        <v>6.1999999999999998E-3</v>
      </c>
      <c r="M59" s="27">
        <v>1.209457</v>
      </c>
      <c r="N59" s="27" t="s">
        <v>20</v>
      </c>
      <c r="O59" s="27">
        <v>0</v>
      </c>
      <c r="P59" s="27">
        <v>6.1999999999999998E-3</v>
      </c>
      <c r="Q59" s="27">
        <v>1.3158270000000001</v>
      </c>
    </row>
    <row r="60" spans="1:17" x14ac:dyDescent="0.25">
      <c r="A60" s="68"/>
      <c r="B60" t="s">
        <v>21</v>
      </c>
      <c r="C60">
        <v>0</v>
      </c>
      <c r="D60">
        <v>3.3E-3</v>
      </c>
      <c r="E60">
        <v>18.408069000000001</v>
      </c>
      <c r="F60" s="27" t="s">
        <v>21</v>
      </c>
      <c r="G60" s="27">
        <v>0</v>
      </c>
      <c r="H60" s="27">
        <v>3.0999999999999999E-3</v>
      </c>
      <c r="I60" s="27">
        <v>18.579643000000001</v>
      </c>
      <c r="J60" s="27" t="s">
        <v>21</v>
      </c>
      <c r="K60" s="27">
        <v>0</v>
      </c>
      <c r="L60" s="27">
        <v>3.0999999999999999E-3</v>
      </c>
      <c r="M60" s="27">
        <v>19.328565999999999</v>
      </c>
      <c r="N60" s="27" t="s">
        <v>21</v>
      </c>
      <c r="O60" s="27">
        <v>0</v>
      </c>
      <c r="P60" s="27">
        <v>2.8999999999999998E-3</v>
      </c>
      <c r="Q60" s="27">
        <v>18.092251000000001</v>
      </c>
    </row>
    <row r="61" spans="1:17" x14ac:dyDescent="0.25">
      <c r="A61" s="68"/>
      <c r="B61" t="s">
        <v>22</v>
      </c>
      <c r="C61">
        <v>0</v>
      </c>
      <c r="D61">
        <v>2.2000000000000001E-3</v>
      </c>
      <c r="E61">
        <v>56.917155999999999</v>
      </c>
      <c r="F61" s="27" t="s">
        <v>22</v>
      </c>
      <c r="G61" s="27">
        <v>0</v>
      </c>
      <c r="H61" s="27">
        <v>2.2000000000000001E-3</v>
      </c>
      <c r="I61" s="27">
        <v>47.462803999999998</v>
      </c>
      <c r="J61" s="27" t="s">
        <v>22</v>
      </c>
      <c r="K61" s="27">
        <v>0</v>
      </c>
      <c r="L61" s="27">
        <v>2.2000000000000001E-3</v>
      </c>
      <c r="M61" s="27">
        <v>43.394657000000002</v>
      </c>
      <c r="N61" s="27" t="s">
        <v>22</v>
      </c>
      <c r="O61" s="27">
        <v>0</v>
      </c>
      <c r="P61" s="27">
        <v>2.2000000000000001E-3</v>
      </c>
      <c r="Q61" s="27">
        <v>45.166798999999997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78</v>
      </c>
      <c r="C64" s="74"/>
      <c r="D64" s="74"/>
      <c r="E64" s="74"/>
      <c r="F64" s="77" t="s">
        <v>79</v>
      </c>
      <c r="G64" s="77"/>
      <c r="H64" s="77"/>
      <c r="I64" s="77"/>
      <c r="J64" s="77" t="s">
        <v>80</v>
      </c>
      <c r="K64" s="77"/>
      <c r="L64" s="77"/>
      <c r="M64" s="77"/>
      <c r="N64" s="77" t="s">
        <v>81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8.0210000000000004E-4</v>
      </c>
      <c r="C66" s="5"/>
      <c r="D66" s="5"/>
      <c r="E66">
        <v>3.344271</v>
      </c>
      <c r="F66" s="28"/>
      <c r="G66" s="29">
        <v>8.4400000000000002E-4</v>
      </c>
      <c r="H66" s="28"/>
      <c r="I66" s="27">
        <v>3.7564489999999999</v>
      </c>
      <c r="J66" s="29">
        <v>8.8040000000000004E-4</v>
      </c>
      <c r="K66" s="28"/>
      <c r="L66" s="28"/>
      <c r="M66" s="27">
        <v>3.72864</v>
      </c>
      <c r="N66" s="29">
        <v>9.3610000000000004E-4</v>
      </c>
      <c r="O66" s="28"/>
      <c r="P66" s="28"/>
      <c r="Q66" s="27">
        <v>3.6297160000000002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2.7531319999999999</v>
      </c>
      <c r="I73">
        <f t="shared" ref="I73:I75" si="3">0.05*G18+(1-0.05)*C18</f>
        <v>0</v>
      </c>
      <c r="J73">
        <f t="shared" ref="J73:J75" si="4">0.05*H18+(1-0.05)*D18</f>
        <v>6.1999999999999998E-3</v>
      </c>
      <c r="K73">
        <f t="shared" ref="K73:K75" si="5">I18+E18</f>
        <v>2.694423</v>
      </c>
      <c r="L73">
        <f>0.05*F25+(1-0.05)*B25</f>
        <v>0</v>
      </c>
      <c r="M73">
        <f>I25+E25</f>
        <v>7.1939390000000003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0</v>
      </c>
      <c r="V73">
        <f t="shared" ref="V73:V75" si="9">0.1*H18+(1-0.1)*D18</f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2.2831429999999999</v>
      </c>
      <c r="I74">
        <f t="shared" si="3"/>
        <v>0</v>
      </c>
      <c r="J74">
        <f t="shared" si="4"/>
        <v>8.038E-5</v>
      </c>
      <c r="K74">
        <f t="shared" si="5"/>
        <v>38.046645999999996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0</v>
      </c>
      <c r="V74">
        <f t="shared" si="9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1.8699999999999999E-6</v>
      </c>
      <c r="H75">
        <f t="shared" si="2"/>
        <v>2.5311500000000002</v>
      </c>
      <c r="I75">
        <f t="shared" si="3"/>
        <v>0</v>
      </c>
      <c r="J75">
        <f t="shared" si="4"/>
        <v>1.832E-6</v>
      </c>
      <c r="K75">
        <f t="shared" si="5"/>
        <v>92.421120000000002</v>
      </c>
      <c r="P75" s="66"/>
      <c r="Q75" t="s">
        <v>39</v>
      </c>
      <c r="R75">
        <f t="shared" si="6"/>
        <v>0</v>
      </c>
      <c r="S75">
        <f t="shared" si="7"/>
        <v>1.9080000000000002E-6</v>
      </c>
      <c r="U75">
        <f t="shared" si="8"/>
        <v>0</v>
      </c>
      <c r="V75">
        <f t="shared" si="9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0</v>
      </c>
      <c r="J79">
        <f t="shared" ref="J79:J81" si="13">0.2*H18+(1-0.2)*D18</f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0</v>
      </c>
      <c r="V79">
        <f t="shared" ref="V79:V81" si="17">0.3*H18+(1-0.3)*D18</f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0</v>
      </c>
      <c r="J80">
        <f t="shared" si="13"/>
        <v>8.038E-5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0</v>
      </c>
      <c r="V80">
        <f t="shared" si="17"/>
        <v>8.0379999999999986E-5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1.984E-6</v>
      </c>
      <c r="I81">
        <f t="shared" si="12"/>
        <v>0</v>
      </c>
      <c r="J81">
        <f t="shared" si="13"/>
        <v>1.832E-6</v>
      </c>
      <c r="P81" s="66"/>
      <c r="Q81" t="s">
        <v>39</v>
      </c>
      <c r="R81">
        <f t="shared" si="14"/>
        <v>0</v>
      </c>
      <c r="S81">
        <f t="shared" si="15"/>
        <v>2.0599999999999998E-6</v>
      </c>
      <c r="U81">
        <f t="shared" si="16"/>
        <v>0</v>
      </c>
      <c r="V81">
        <f t="shared" si="1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3.929478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6.2000000000000006E-3</v>
      </c>
      <c r="K86">
        <f t="shared" ref="K86:K88" si="23">M18+I18+E18</f>
        <v>3.9145060000000003</v>
      </c>
      <c r="L86">
        <f>(0.05*(1-0.05)+0.05*(1-0.05))*F25+0.05*0.05*J25+(1-0.05*(1-0.05)-0.05*(1-0.05)-0.05*0.05)*B25</f>
        <v>0</v>
      </c>
      <c r="M86">
        <f>M25+I25+E25</f>
        <v>10.544911000000001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3.5122339999999999</v>
      </c>
      <c r="I87">
        <f t="shared" si="21"/>
        <v>0</v>
      </c>
      <c r="J87">
        <f t="shared" si="22"/>
        <v>8.0380000000000013E-5</v>
      </c>
      <c r="K87">
        <f t="shared" si="23"/>
        <v>57.350811999999998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0</v>
      </c>
      <c r="V87">
        <f t="shared" si="27"/>
        <v>8.038E-5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1.9042000000000003E-6</v>
      </c>
      <c r="H88">
        <f t="shared" si="20"/>
        <v>3.9235829999999998</v>
      </c>
      <c r="I88">
        <f t="shared" si="21"/>
        <v>0</v>
      </c>
      <c r="J88">
        <f t="shared" si="22"/>
        <v>1.8320000000000002E-6</v>
      </c>
      <c r="K88">
        <f t="shared" si="23"/>
        <v>143.22835800000001</v>
      </c>
      <c r="O88" s="70"/>
      <c r="P88" s="66"/>
      <c r="Q88" t="s">
        <v>39</v>
      </c>
      <c r="R88">
        <f t="shared" si="24"/>
        <v>0</v>
      </c>
      <c r="S88">
        <f t="shared" si="25"/>
        <v>1.9688000000000001E-6</v>
      </c>
      <c r="U88">
        <f t="shared" si="26"/>
        <v>0</v>
      </c>
      <c r="V88">
        <f t="shared" si="27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0</v>
      </c>
      <c r="J93">
        <f t="shared" si="31"/>
        <v>8.0379999999999986E-5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0</v>
      </c>
      <c r="V93">
        <f t="shared" si="3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2.0752000000000001E-6</v>
      </c>
      <c r="I94">
        <f t="shared" si="30"/>
        <v>0</v>
      </c>
      <c r="J94">
        <f t="shared" si="31"/>
        <v>1.832E-6</v>
      </c>
      <c r="O94" s="70"/>
      <c r="P94" s="66"/>
      <c r="Q94" t="s">
        <v>39</v>
      </c>
      <c r="R94">
        <f t="shared" si="32"/>
        <v>0</v>
      </c>
      <c r="S94">
        <f t="shared" si="33"/>
        <v>2.1511999999999998E-6</v>
      </c>
      <c r="U94">
        <f t="shared" si="34"/>
        <v>0</v>
      </c>
      <c r="V94">
        <f t="shared" si="3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5.0995569999999999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6.1999999999999989E-3</v>
      </c>
      <c r="K99">
        <f t="shared" ref="K99:K101" si="41">Q18+M18+E18+I18</f>
        <v>5.1367390000000004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13.961285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4.7231179999999995</v>
      </c>
      <c r="I100">
        <f t="shared" si="39"/>
        <v>0</v>
      </c>
      <c r="J100">
        <f t="shared" si="40"/>
        <v>8.0379999999999986E-5</v>
      </c>
      <c r="K100">
        <f t="shared" si="41"/>
        <v>78.625829999999993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0</v>
      </c>
      <c r="V100">
        <f t="shared" si="4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1.9348849999999997E-6</v>
      </c>
      <c r="H101">
        <f t="shared" si="38"/>
        <v>5.2872169999999992</v>
      </c>
      <c r="I101">
        <f t="shared" si="39"/>
        <v>0</v>
      </c>
      <c r="J101">
        <f t="shared" si="40"/>
        <v>1.8319999999999998E-6</v>
      </c>
      <c r="K101">
        <f t="shared" si="41"/>
        <v>196.72781999999998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2.01668E-6</v>
      </c>
      <c r="U101">
        <f t="shared" si="44"/>
        <v>0</v>
      </c>
      <c r="V101">
        <f t="shared" si="4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0</v>
      </c>
      <c r="J106">
        <f t="shared" si="49"/>
        <v>8.0379999999999986E-5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0</v>
      </c>
      <c r="V106">
        <f t="shared" si="5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2.1238400000000002E-6</v>
      </c>
      <c r="I107">
        <f t="shared" si="48"/>
        <v>0</v>
      </c>
      <c r="J107">
        <f t="shared" si="49"/>
        <v>1.832E-6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2.1671599999999999E-6</v>
      </c>
      <c r="U107">
        <f t="shared" si="52"/>
        <v>0</v>
      </c>
      <c r="V107">
        <f t="shared" si="5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2.19421</v>
      </c>
      <c r="I112">
        <f t="shared" ref="I112:I114" si="57">0.05*Y18+(1-0.05)*U18</f>
        <v>0</v>
      </c>
      <c r="J112">
        <f t="shared" ref="J112:J114" si="58">0.05*Z18+(1-0.05)*V18</f>
        <v>6.1999999999999998E-3</v>
      </c>
      <c r="K112">
        <f t="shared" ref="K112:K114" si="59">AA18+W18</f>
        <v>2.3809900000000002</v>
      </c>
      <c r="L112">
        <f>0.05*X25+(1-0.05)*T25</f>
        <v>0</v>
      </c>
      <c r="M112">
        <f>AA25+W25</f>
        <v>6.485233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0</v>
      </c>
      <c r="V112">
        <f t="shared" ref="V112:V114" si="63">0.1*Z18+(1-0.1)*V18</f>
        <v>6.1999999999999998E-3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2.260732</v>
      </c>
      <c r="I113">
        <f t="shared" si="57"/>
        <v>0</v>
      </c>
      <c r="J113">
        <f t="shared" si="58"/>
        <v>2.6219999999999998E-4</v>
      </c>
      <c r="K113">
        <f t="shared" si="59"/>
        <v>38.005860999999996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0</v>
      </c>
      <c r="V113">
        <f t="shared" si="63"/>
        <v>2.6219999999999998E-4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2.5250890000000004</v>
      </c>
      <c r="I114">
        <f t="shared" si="57"/>
        <v>0</v>
      </c>
      <c r="J114">
        <f t="shared" si="58"/>
        <v>2.7699999999999999E-5</v>
      </c>
      <c r="K114">
        <f t="shared" si="59"/>
        <v>91.455695000000006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0</v>
      </c>
      <c r="V114">
        <f t="shared" si="63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0</v>
      </c>
      <c r="J118">
        <f t="shared" ref="J118:J120" si="67">0.2*Z18+(1-0.2)*V18</f>
        <v>6.1999999999999998E-3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0</v>
      </c>
      <c r="V118">
        <f t="shared" ref="V118:V120" si="71">0.3*Z18+(1-0.3)*V18</f>
        <v>6.1999999999999989E-3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0</v>
      </c>
      <c r="J119">
        <f t="shared" si="67"/>
        <v>2.6219999999999998E-4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0</v>
      </c>
      <c r="V119">
        <f t="shared" si="71"/>
        <v>2.6219999999999998E-4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0</v>
      </c>
      <c r="J120">
        <f t="shared" si="67"/>
        <v>2.7700000000000002E-5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0</v>
      </c>
      <c r="V120">
        <f t="shared" si="7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3.3760140000000001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6.2000000000000006E-3</v>
      </c>
      <c r="K125">
        <f t="shared" ref="K125:K127" si="77">AE18+AA18+W18</f>
        <v>3.5916960000000007</v>
      </c>
      <c r="L125">
        <f>(0.05*(1-0.05)+0.05*(1-0.05))*X25+0.05*0.05*AB25+(1-0.05*(1-0.05)-0.05*(1-0.05)-0.05*0.05)*T25</f>
        <v>0</v>
      </c>
      <c r="M125">
        <f>AE25+AA25+W25</f>
        <v>9.7467970000000008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6.2000000000000006E-3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3.4831289999999999</v>
      </c>
      <c r="I126">
        <f t="shared" si="75"/>
        <v>0</v>
      </c>
      <c r="J126">
        <f t="shared" si="76"/>
        <v>2.6219999999999998E-4</v>
      </c>
      <c r="K126">
        <f t="shared" si="77"/>
        <v>58.097117000000004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0</v>
      </c>
      <c r="V126">
        <f t="shared" si="81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3.8659439999999998</v>
      </c>
      <c r="I127">
        <f t="shared" si="75"/>
        <v>0</v>
      </c>
      <c r="J127">
        <f t="shared" si="76"/>
        <v>2.7700000000000002E-5</v>
      </c>
      <c r="K127">
        <f t="shared" si="77"/>
        <v>140.89019500000001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0</v>
      </c>
      <c r="V127">
        <f t="shared" si="81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6.1999999999999998E-3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6.2000000000000006E-3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0</v>
      </c>
      <c r="J132">
        <f t="shared" si="85"/>
        <v>2.6219999999999998E-4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0</v>
      </c>
      <c r="V132">
        <f t="shared" si="8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0</v>
      </c>
      <c r="J133">
        <f t="shared" si="85"/>
        <v>2.7699999999999999E-5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0</v>
      </c>
      <c r="V133">
        <f t="shared" si="8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4.5538410000000002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6.1999999999999989E-3</v>
      </c>
      <c r="K138">
        <f t="shared" ref="K138:K140" si="95">AI18+AE18+AA18+W18</f>
        <v>4.6955890000000009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13.084810000000001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6.1999999999999998E-3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4.6975429999999996</v>
      </c>
      <c r="I139">
        <f t="shared" si="93"/>
        <v>0</v>
      </c>
      <c r="J139">
        <f t="shared" si="94"/>
        <v>2.6219999999999998E-4</v>
      </c>
      <c r="K139">
        <f t="shared" si="95"/>
        <v>78.382013000000001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0</v>
      </c>
      <c r="V139">
        <f t="shared" si="99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5.2499260000000003</v>
      </c>
      <c r="I140">
        <f t="shared" si="93"/>
        <v>0</v>
      </c>
      <c r="J140">
        <f t="shared" si="94"/>
        <v>2.7699999999999996E-5</v>
      </c>
      <c r="K140">
        <f t="shared" si="95"/>
        <v>190.35602800000001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0</v>
      </c>
      <c r="V140">
        <f t="shared" si="99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6.1999999999999989E-3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6.1999999999999998E-3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0</v>
      </c>
      <c r="J145">
        <f t="shared" si="103"/>
        <v>2.6219999999999992E-4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0</v>
      </c>
      <c r="V145">
        <f t="shared" si="10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0</v>
      </c>
      <c r="J146">
        <f t="shared" si="103"/>
        <v>2.7699999999999996E-5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0</v>
      </c>
      <c r="V146">
        <f t="shared" si="10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2.2185480000000002</v>
      </c>
      <c r="I151">
        <f t="shared" ref="I151:I153" si="111">0.05*G39+(1-0.05)*C39</f>
        <v>0</v>
      </c>
      <c r="J151">
        <f t="shared" ref="J151:J153" si="112">0.05*H39+(1-0.05)*D39</f>
        <v>6.1999999999999998E-3</v>
      </c>
      <c r="K151">
        <f t="shared" ref="K151:K153" si="113">I39+E39</f>
        <v>2.7459989999999999</v>
      </c>
      <c r="L151">
        <f>0.05*F46+(1-0.05)*B46</f>
        <v>9.0500000000000002E-7</v>
      </c>
      <c r="M151">
        <f>I46+E46</f>
        <v>6.7610589999999995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0</v>
      </c>
      <c r="V151">
        <f t="shared" ref="V151:V153" si="117">0.1*H39+(1-0.1)*D39</f>
        <v>6.1999999999999998E-3</v>
      </c>
      <c r="X151">
        <f>0.1*F46+(1-0.1)*B46</f>
        <v>9.0999999999999997E-7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2.2894579999999998</v>
      </c>
      <c r="I152">
        <f t="shared" si="111"/>
        <v>0</v>
      </c>
      <c r="J152">
        <f t="shared" si="112"/>
        <v>6.6879999999999999E-4</v>
      </c>
      <c r="K152">
        <f t="shared" si="113"/>
        <v>39.611706999999996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0</v>
      </c>
      <c r="V152">
        <f t="shared" si="117"/>
        <v>6.6879999999999999E-4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1.6194999999999998E-4</v>
      </c>
      <c r="H153">
        <f t="shared" si="110"/>
        <v>2.515028</v>
      </c>
      <c r="I153">
        <f t="shared" si="111"/>
        <v>0</v>
      </c>
      <c r="J153">
        <f t="shared" si="112"/>
        <v>1.6167999999999998E-4</v>
      </c>
      <c r="K153">
        <f t="shared" si="113"/>
        <v>92.625898000000007</v>
      </c>
      <c r="P153" s="66"/>
      <c r="Q153" t="s">
        <v>39</v>
      </c>
      <c r="R153">
        <f t="shared" si="114"/>
        <v>0</v>
      </c>
      <c r="S153">
        <f t="shared" si="115"/>
        <v>1.6229999999999999E-4</v>
      </c>
      <c r="U153">
        <f t="shared" si="116"/>
        <v>0</v>
      </c>
      <c r="V153">
        <f t="shared" si="117"/>
        <v>1.6176E-4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0</v>
      </c>
      <c r="J157">
        <f t="shared" ref="J157:J159" si="121">0.2*H39+(1-0.2)*D39</f>
        <v>6.1999999999999998E-3</v>
      </c>
      <c r="L157">
        <f>0.2*F46+(1-0.2)*B46</f>
        <v>9.1999999999999998E-7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0</v>
      </c>
      <c r="V157">
        <f t="shared" ref="V157:V159" si="125">0.3*H39+(1-0.3)*D39</f>
        <v>6.1999999999999989E-3</v>
      </c>
      <c r="X157">
        <f>0.3*F46+(1-0.3)*B46</f>
        <v>9.2999999999999988E-7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0</v>
      </c>
      <c r="J158">
        <f t="shared" si="121"/>
        <v>6.6879999999999999E-4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0</v>
      </c>
      <c r="V158">
        <f t="shared" si="125"/>
        <v>6.6879999999999999E-4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1.63E-4</v>
      </c>
      <c r="I159">
        <f t="shared" si="120"/>
        <v>0</v>
      </c>
      <c r="J159">
        <f t="shared" si="121"/>
        <v>1.6192000000000002E-4</v>
      </c>
      <c r="P159" s="66"/>
      <c r="Q159" t="s">
        <v>39</v>
      </c>
      <c r="R159">
        <f t="shared" si="122"/>
        <v>0</v>
      </c>
      <c r="S159">
        <f t="shared" si="123"/>
        <v>1.6369999999999999E-4</v>
      </c>
      <c r="U159">
        <f t="shared" si="124"/>
        <v>0</v>
      </c>
      <c r="V159">
        <f t="shared" si="125"/>
        <v>1.6207999999999999E-4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3.3958260000000005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6.2000000000000006E-3</v>
      </c>
      <c r="K164">
        <f t="shared" ref="K164:K166" si="131">M39+I39+E39</f>
        <v>3.9688509999999999</v>
      </c>
      <c r="L164">
        <f>(0.05*(1-0.05)+0.05*(1-0.05))*F46+0.05*0.05*J46+(1-0.05*(1-0.05)-0.05*(1-0.05)-0.05*0.05)*B46</f>
        <v>9.1125000000000006E-7</v>
      </c>
      <c r="M164">
        <f>M46+I46+E46</f>
        <v>10.290318000000001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6.2000000000000006E-3</v>
      </c>
      <c r="X164">
        <f>(0.1*0.9+0.1*0.9)*F46+0.1*0.1*J46+(1-0.1*0.9-0.1*0.9-0.1*0.1)*B46</f>
        <v>9.2500000000000004E-7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3.499403</v>
      </c>
      <c r="I165">
        <f t="shared" si="129"/>
        <v>0</v>
      </c>
      <c r="J165">
        <f t="shared" si="130"/>
        <v>6.6879999999999999E-4</v>
      </c>
      <c r="K165">
        <f t="shared" si="131"/>
        <v>58.875248999999997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0</v>
      </c>
      <c r="V165">
        <f t="shared" si="13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1.6228250000000001E-4</v>
      </c>
      <c r="H166">
        <f t="shared" si="128"/>
        <v>3.9092969999999996</v>
      </c>
      <c r="I166">
        <f t="shared" si="129"/>
        <v>0</v>
      </c>
      <c r="J166">
        <f t="shared" si="130"/>
        <v>1.6176075000000001E-4</v>
      </c>
      <c r="K166">
        <f t="shared" si="131"/>
        <v>140.360772</v>
      </c>
      <c r="O166" s="70"/>
      <c r="P166" s="66"/>
      <c r="Q166" t="s">
        <v>39</v>
      </c>
      <c r="R166">
        <f t="shared" si="132"/>
        <v>0</v>
      </c>
      <c r="S166">
        <f t="shared" si="133"/>
        <v>1.6293000000000001E-4</v>
      </c>
      <c r="U166">
        <f t="shared" si="134"/>
        <v>0</v>
      </c>
      <c r="V166">
        <f t="shared" si="135"/>
        <v>1.6192300000000001E-4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6.1999999999999998E-3</v>
      </c>
      <c r="L170">
        <f>(0.2*0.8+0.2*0.8)*F46+0.2*0.2*J46+(1-0.2*0.8-0.2*0.8-0.2*0.2)*B46</f>
        <v>9.5999999999999991E-7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6.2000000000000006E-3</v>
      </c>
      <c r="X170">
        <f>(0.3*0.7+0.3*0.7)*F46+0.3*0.3*J46+(1-0.3*0.7-0.3*0.7-0.3*0.3)*B46</f>
        <v>1.0050000000000001E-6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0</v>
      </c>
      <c r="J171">
        <f t="shared" si="139"/>
        <v>6.6879999999999999E-4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0</v>
      </c>
      <c r="V171">
        <f t="shared" si="14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1.6411999999999999E-4</v>
      </c>
      <c r="I172">
        <f t="shared" si="138"/>
        <v>0</v>
      </c>
      <c r="J172">
        <f t="shared" si="139"/>
        <v>1.6225199999999999E-4</v>
      </c>
      <c r="O172" s="70"/>
      <c r="P172" s="66"/>
      <c r="Q172" t="s">
        <v>39</v>
      </c>
      <c r="R172">
        <f t="shared" si="140"/>
        <v>0</v>
      </c>
      <c r="S172">
        <f t="shared" si="141"/>
        <v>1.6517000000000002E-4</v>
      </c>
      <c r="U172">
        <f t="shared" si="142"/>
        <v>0</v>
      </c>
      <c r="V172">
        <f t="shared" si="143"/>
        <v>1.6258700000000001E-4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4.5235560000000001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6.1999999999999989E-3</v>
      </c>
      <c r="K177">
        <f t="shared" ref="K177:K179" si="149">Q39+M39+I39+E39</f>
        <v>5.6427100000000001</v>
      </c>
      <c r="L177">
        <f>3*0.05*(1-0.05)*(1-0.05)*F46+3*0.05*0.05*(1-0.05)*J46+0.05*0.05*0.05*N46+(1-3*0.05*(1-0.05)*(1-0.05)-3*0.05*0.05*(1-0.05)-0.05*0.05*0.05)*B46</f>
        <v>9.1857499999999982E-7</v>
      </c>
      <c r="M177">
        <f>Q46+M46+I46+E46</f>
        <v>13.992639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6.1999999999999998E-3</v>
      </c>
      <c r="X177">
        <f>3*0.1*(1-0.1)*(1-0.1)*F46+3*0.1*0.1*(1-0.1)*J46+0.1*0.1*0.1*N46+(1-3*0.1*(1-0.1)*(1-0.1)-3*0.1*0.1*(1-0.1)-0.1*0.1*0.1)*B46</f>
        <v>9.4359999999999995E-7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4.6647790000000002</v>
      </c>
      <c r="I178">
        <f t="shared" si="147"/>
        <v>0</v>
      </c>
      <c r="J178">
        <f t="shared" si="148"/>
        <v>6.6879999999999999E-4</v>
      </c>
      <c r="K178">
        <f t="shared" si="149"/>
        <v>75.794146999999995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0</v>
      </c>
      <c r="V178">
        <f t="shared" si="153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1.6259837499999998E-4</v>
      </c>
      <c r="H179">
        <f t="shared" si="146"/>
        <v>5.3624299999999998</v>
      </c>
      <c r="I179">
        <f t="shared" si="147"/>
        <v>0</v>
      </c>
      <c r="J179">
        <f t="shared" si="148"/>
        <v>1.6184234999999997E-4</v>
      </c>
      <c r="K179">
        <f t="shared" si="149"/>
        <v>187.17398600000001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1.63497E-4</v>
      </c>
      <c r="U179">
        <f t="shared" si="152"/>
        <v>0</v>
      </c>
      <c r="V179">
        <f t="shared" si="153"/>
        <v>1.620898E-4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6.1999999999999989E-3</v>
      </c>
      <c r="L183">
        <f>3*0.2*(1-0.2)*(1-0.2)*F46+3*0.2*0.2*(1-0.2)*J46+0.2*0.2*0.2*N46+(1-3*0.2*(1-0.2)*(1-0.2)-3*0.2*0.2*(1-0.2)-0.2*0.2*0.2)*B46</f>
        <v>1.0088E-6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6.1999999999999998E-3</v>
      </c>
      <c r="X183">
        <f>3*0.3*(1-0.3)*(1-0.3)*F46+3*0.3*0.3*(1-0.3)*J46+0.3*0.3*0.3*N46+(1-3*0.3*(1-0.3)*(1-0.3)-3*0.3*0.3*(1-0.3)-0.3*0.3*0.3)*B46</f>
        <v>1.0871999999999999E-6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0</v>
      </c>
      <c r="J184">
        <f t="shared" si="157"/>
        <v>6.6879999999999999E-4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0</v>
      </c>
      <c r="V184">
        <f t="shared" si="16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1.6501600000000001E-4</v>
      </c>
      <c r="I185">
        <f t="shared" si="156"/>
        <v>0</v>
      </c>
      <c r="J185">
        <f t="shared" si="157"/>
        <v>1.626024E-4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1.6619900000000001E-4</v>
      </c>
      <c r="U185">
        <f t="shared" si="160"/>
        <v>0</v>
      </c>
      <c r="V185">
        <f t="shared" si="161"/>
        <v>1.6314260000000001E-4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2.0427150000000003</v>
      </c>
      <c r="I190">
        <f t="shared" ref="I190:I192" si="165">0.05*Y39+(1-0.05)*U39</f>
        <v>0</v>
      </c>
      <c r="J190">
        <f t="shared" ref="J190:J192" si="166">0.05*Z39+(1-0.05)*V39</f>
        <v>6.1999999999999998E-3</v>
      </c>
      <c r="K190">
        <f t="shared" ref="K190:K192" si="167">AA39+W39</f>
        <v>2.3828870000000002</v>
      </c>
      <c r="L190">
        <f>0.05*X46+(1-0.05)*T46</f>
        <v>4.6249999999999999E-5</v>
      </c>
      <c r="M190">
        <f>AA46+W46</f>
        <v>7.0905780000000007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0</v>
      </c>
      <c r="V190">
        <f t="shared" ref="V190:V192" si="171">0.1*Z39+(1-0.1)*V39</f>
        <v>6.1999999999999998E-3</v>
      </c>
      <c r="X190">
        <f>0.1*X46+(1-0.1)*T46</f>
        <v>4.6700000000000003E-5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2.2024590000000002</v>
      </c>
      <c r="I191">
        <f t="shared" si="165"/>
        <v>0</v>
      </c>
      <c r="J191">
        <f t="shared" si="166"/>
        <v>1.5E-3</v>
      </c>
      <c r="K191">
        <f t="shared" si="167"/>
        <v>39.201358999999997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0</v>
      </c>
      <c r="V191">
        <f t="shared" si="171"/>
        <v>1.5E-3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5.9286499999999993E-4</v>
      </c>
      <c r="H192">
        <f t="shared" si="164"/>
        <v>2.436893</v>
      </c>
      <c r="I192">
        <f t="shared" si="165"/>
        <v>0</v>
      </c>
      <c r="J192">
        <f t="shared" si="166"/>
        <v>5.8881999999999988E-4</v>
      </c>
      <c r="K192">
        <f t="shared" si="167"/>
        <v>91.497480999999993</v>
      </c>
      <c r="P192" s="66"/>
      <c r="Q192" t="s">
        <v>39</v>
      </c>
      <c r="R192">
        <f t="shared" si="168"/>
        <v>0</v>
      </c>
      <c r="S192">
        <f t="shared" si="169"/>
        <v>5.966299999999999E-4</v>
      </c>
      <c r="U192">
        <f t="shared" si="170"/>
        <v>0</v>
      </c>
      <c r="V192">
        <f t="shared" si="171"/>
        <v>5.8853999999999992E-4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0</v>
      </c>
      <c r="J196">
        <f t="shared" ref="J196:J198" si="175">0.2*Z39+(1-0.2)*V39</f>
        <v>6.1999999999999998E-3</v>
      </c>
      <c r="L196">
        <f>0.2*X46+(1-0.2)*T46</f>
        <v>4.7600000000000005E-5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0</v>
      </c>
      <c r="V196">
        <f t="shared" ref="V196:V198" si="179">0.3*Z39+(1-0.3)*V39</f>
        <v>6.1999999999999989E-3</v>
      </c>
      <c r="X196">
        <f>0.3*X46+(1-0.3)*T46</f>
        <v>4.85E-5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0</v>
      </c>
      <c r="J197">
        <f t="shared" si="175"/>
        <v>1.5E-3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0</v>
      </c>
      <c r="V197">
        <f t="shared" si="179"/>
        <v>1.5E-3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6.0415999999999996E-4</v>
      </c>
      <c r="I198">
        <f t="shared" si="174"/>
        <v>0</v>
      </c>
      <c r="J198">
        <f t="shared" si="175"/>
        <v>5.8797999999999999E-4</v>
      </c>
      <c r="P198" s="66"/>
      <c r="Q198" t="s">
        <v>39</v>
      </c>
      <c r="R198">
        <f t="shared" si="176"/>
        <v>0</v>
      </c>
      <c r="S198">
        <f t="shared" si="177"/>
        <v>6.1168999999999991E-4</v>
      </c>
      <c r="U198">
        <f t="shared" si="178"/>
        <v>0</v>
      </c>
      <c r="V198">
        <f t="shared" si="179"/>
        <v>5.8741999999999996E-4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3.210712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6.2000000000000006E-3</v>
      </c>
      <c r="K203">
        <f>AE39+AA39+W39</f>
        <v>3.60738</v>
      </c>
      <c r="L203">
        <f>(0.05*(1-0.05)+0.05*(1-0.05))*X46+0.05*0.05*AB46+(1-0.05*(1-0.05)-0.05*(1-0.05)-0.05*0.05)*T46</f>
        <v>4.6675750000000001E-5</v>
      </c>
      <c r="M203">
        <f>AE46+AA46+W46</f>
        <v>10.870665000000001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6.2000000000000006E-3</v>
      </c>
      <c r="X203">
        <f>(0.1*0.9+0.1*0.9)*X46+0.1*0.1*AB46+(1-0.1*0.9-0.1*0.9-0.1*0.1)*T46</f>
        <v>4.7503000000000002E-5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3.3698920000000001</v>
      </c>
      <c r="I204">
        <f t="shared" si="183"/>
        <v>0</v>
      </c>
      <c r="J204">
        <f t="shared" si="184"/>
        <v>1.5E-3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0</v>
      </c>
      <c r="V204">
        <f t="shared" si="188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5.9646725000000002E-4</v>
      </c>
      <c r="H205">
        <f t="shared" si="182"/>
        <v>3.703557</v>
      </c>
      <c r="I205">
        <f t="shared" si="183"/>
        <v>0</v>
      </c>
      <c r="J205">
        <f t="shared" si="184"/>
        <v>5.8857975000000003E-4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6.0350900000000001E-4</v>
      </c>
      <c r="U205">
        <f t="shared" si="187"/>
        <v>0</v>
      </c>
      <c r="V205">
        <f t="shared" si="188"/>
        <v>5.88139E-4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6.1999999999999998E-3</v>
      </c>
      <c r="L209">
        <f>(0.2*0.8+0.2*0.8)*X46+0.2*0.2*AB46+(1-0.2*0.8-0.2*0.8-0.2*0.2)*T46</f>
        <v>4.9011999999999998E-5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6.2000000000000006E-3</v>
      </c>
      <c r="X209">
        <f>(0.3*0.7+0.3*0.7)*X46+0.3*0.3*AB46+(1-0.3*0.7-0.3*0.7-0.3*0.3)*T46</f>
        <v>5.0327000000000008E-5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0</v>
      </c>
      <c r="J210">
        <f t="shared" si="192"/>
        <v>1.5E-3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0</v>
      </c>
      <c r="V210">
        <f t="shared" si="196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6.1661599999999995E-4</v>
      </c>
      <c r="I211">
        <f t="shared" si="191"/>
        <v>0</v>
      </c>
      <c r="J211">
        <f t="shared" si="192"/>
        <v>5.8749599999999996E-4</v>
      </c>
      <c r="O211" s="70"/>
      <c r="P211" s="66"/>
      <c r="Q211" t="s">
        <v>39</v>
      </c>
      <c r="R211">
        <f t="shared" si="193"/>
        <v>0</v>
      </c>
      <c r="S211">
        <f t="shared" si="194"/>
        <v>6.284210000000001E-4</v>
      </c>
      <c r="U211">
        <f t="shared" si="195"/>
        <v>0</v>
      </c>
      <c r="V211">
        <f t="shared" si="196"/>
        <v>5.8717100000000005E-4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4.34056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6.1999999999999989E-3</v>
      </c>
      <c r="K216">
        <f t="shared" ref="K216:K218" si="202">AI39+AE39+AA39+W39</f>
        <v>4.8182639999999992</v>
      </c>
      <c r="L216">
        <f>3*0.05*(1-0.05)*(1-0.05)*X46+3*0.05*0.05*(1-0.05)*AB46+0.05*0.05*0.05*AF46+(1-3*0.05*(1-0.05)*(1-0.05)-3*0.05*0.05*(1-0.05)-0.05*0.05*0.05)*T46</f>
        <v>4.7080349999999994E-5</v>
      </c>
      <c r="M216">
        <f>AI46+AE46+AA46+W46</f>
        <v>14.943394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6.1999999999999998E-3</v>
      </c>
      <c r="X216">
        <f>3*0.1*(1-0.1)*(1-0.1)*X46+3*0.1*0.1*(1-0.1)*AB46+0.1*0.1*0.1*AF46+(1-3*0.1*(1-0.1)*(1-0.1)-3*0.1*0.1*(1-0.1)-0.1*0.1*0.1)*T46</f>
        <v>4.8233799999999999E-5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4.5332080000000001</v>
      </c>
      <c r="I217">
        <f t="shared" si="200"/>
        <v>0</v>
      </c>
      <c r="J217">
        <f t="shared" si="201"/>
        <v>1.4999999999999998E-3</v>
      </c>
      <c r="K217">
        <f t="shared" si="202"/>
        <v>77.339876000000004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0</v>
      </c>
      <c r="V217">
        <f t="shared" si="206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5.9991361249999992E-4</v>
      </c>
      <c r="H218">
        <f t="shared" si="199"/>
        <v>4.974183</v>
      </c>
      <c r="I218">
        <f t="shared" si="200"/>
        <v>0</v>
      </c>
      <c r="J218">
        <f t="shared" si="201"/>
        <v>5.8837683749999995E-4</v>
      </c>
      <c r="K218">
        <f t="shared" si="202"/>
        <v>183.82785699999999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6.0979189999999992E-4</v>
      </c>
      <c r="U218">
        <f t="shared" si="205"/>
        <v>0</v>
      </c>
      <c r="V218">
        <f t="shared" si="206"/>
        <v>5.8787769999999991E-4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6.1999999999999989E-3</v>
      </c>
      <c r="L222">
        <f>3*0.2*(1-0.2)*(1-0.2)*X46+3*0.2*0.2*(1-0.2)*AB46+0.2*0.2*0.2*AF46+(1-3*0.2*(1-0.2)*(1-0.2)-3*0.2*0.2*(1-0.2)-0.2*0.2*0.2)*T46</f>
        <v>5.0234399999999995E-5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6.1999999999999998E-3</v>
      </c>
      <c r="X222">
        <f>3*0.3*(1-0.3)*(1-0.3)*X46+3*0.3*0.3*(1-0.3)*AB46+0.3*0.3*0.3*AF46+(1-3*0.3*(1-0.3)*(1-0.3)-3*0.3*0.3*(1-0.3)-0.3*0.3*0.3)*T46</f>
        <v>5.1950600000000004E-5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0</v>
      </c>
      <c r="J223">
        <f t="shared" si="210"/>
        <v>1.5E-3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0</v>
      </c>
      <c r="V223">
        <f t="shared" si="214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6.2690719999999997E-4</v>
      </c>
      <c r="I224">
        <f t="shared" si="209"/>
        <v>0</v>
      </c>
      <c r="J224">
        <f t="shared" si="210"/>
        <v>5.874935999999999E-4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6.407753E-4</v>
      </c>
      <c r="U224">
        <f t="shared" si="213"/>
        <v>0</v>
      </c>
      <c r="V224">
        <f t="shared" si="214"/>
        <v>5.8783190000000001E-4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2.2882930000000004</v>
      </c>
      <c r="I229">
        <f t="shared" ref="I229:I231" si="218">0.05*G59+(1-0.05)*C59</f>
        <v>0</v>
      </c>
      <c r="J229">
        <f t="shared" ref="J229:J231" si="219">0.05*H59+(1-0.05)*D59</f>
        <v>6.1999999999999998E-3</v>
      </c>
      <c r="K229">
        <f t="shared" ref="K229:K231" si="220">I59+E59</f>
        <v>2.6063939999999999</v>
      </c>
      <c r="L229">
        <f>0.05*G66+(1-0.05)*B66</f>
        <v>8.0419500000000006E-4</v>
      </c>
      <c r="M229">
        <f>I66+E66</f>
        <v>7.1007199999999999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0</v>
      </c>
      <c r="V229">
        <f t="shared" ref="V229:V231" si="224">0.1*H59+(1-0.1)*D59</f>
        <v>6.1999999999999998E-3</v>
      </c>
      <c r="X229">
        <f>0.1*G66+(1-0.1)*B66</f>
        <v>8.0629000000000009E-4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2.2017579999999999</v>
      </c>
      <c r="I230">
        <f t="shared" si="218"/>
        <v>0</v>
      </c>
      <c r="J230">
        <f t="shared" si="219"/>
        <v>3.29E-3</v>
      </c>
      <c r="K230">
        <f t="shared" si="220"/>
        <v>36.987712000000002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0</v>
      </c>
      <c r="V230">
        <f t="shared" si="224"/>
        <v>3.2799999999999999E-3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2.1999999999999997E-3</v>
      </c>
      <c r="H231">
        <f t="shared" si="217"/>
        <v>2.4062830000000002</v>
      </c>
      <c r="I231">
        <f t="shared" si="218"/>
        <v>0</v>
      </c>
      <c r="J231">
        <f t="shared" si="219"/>
        <v>2.1999999999999997E-3</v>
      </c>
      <c r="K231">
        <f t="shared" si="220"/>
        <v>104.37996</v>
      </c>
      <c r="P231" s="66"/>
      <c r="Q231" t="s">
        <v>39</v>
      </c>
      <c r="R231">
        <f t="shared" si="221"/>
        <v>0</v>
      </c>
      <c r="S231">
        <f t="shared" si="222"/>
        <v>2.2000000000000001E-3</v>
      </c>
      <c r="U231">
        <f t="shared" si="223"/>
        <v>0</v>
      </c>
      <c r="V231">
        <f t="shared" si="2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0</v>
      </c>
      <c r="J235">
        <f t="shared" ref="J235:J237" si="228">0.2*H59+(1-0.2)*D59</f>
        <v>6.1999999999999998E-3</v>
      </c>
      <c r="L235">
        <f>0.2*G66+(1-0.2)*B66</f>
        <v>8.1048000000000003E-4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0</v>
      </c>
      <c r="V235">
        <f t="shared" ref="V235:V237" si="232">0.3*H59+(1-0.3)*D59</f>
        <v>6.1999999999999989E-3</v>
      </c>
      <c r="X235">
        <f>0.3*G66+(1-0.3)*B66</f>
        <v>8.1466999999999998E-4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0</v>
      </c>
      <c r="J236">
        <f t="shared" si="228"/>
        <v>3.2599999999999999E-3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0</v>
      </c>
      <c r="V236">
        <f t="shared" si="232"/>
        <v>3.2399999999999998E-3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2.2000000000000006E-3</v>
      </c>
      <c r="I237">
        <f t="shared" si="227"/>
        <v>0</v>
      </c>
      <c r="J237">
        <f t="shared" si="228"/>
        <v>2.2000000000000006E-3</v>
      </c>
      <c r="P237" s="66"/>
      <c r="Q237" t="s">
        <v>39</v>
      </c>
      <c r="R237">
        <f t="shared" si="229"/>
        <v>0</v>
      </c>
      <c r="S237">
        <f t="shared" si="230"/>
        <v>2.1999999999999997E-3</v>
      </c>
      <c r="U237">
        <f t="shared" si="231"/>
        <v>0</v>
      </c>
      <c r="V237">
        <f t="shared" si="232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3.4089159999999996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6.2000000000000006E-3</v>
      </c>
      <c r="K242">
        <f t="shared" ref="K242:K244" si="238">M59+I59+E59</f>
        <v>3.8158510000000003</v>
      </c>
      <c r="L242">
        <f>(0.05*(1-0.05)+0.05*(1-0.05))*G66+0.05*0.05*J66+(1-0.05*(1-0.05)-0.05*(1-0.05)-0.05*0.05)*B66</f>
        <v>8.0627625000000006E-4</v>
      </c>
      <c r="M242">
        <f>M66+I66+E66</f>
        <v>10.829360000000001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6.2000000000000006E-3</v>
      </c>
      <c r="X242">
        <f>(0.1*0.9+0.1*0.9)*G66+0.1*0.1*J66+(1-0.1*0.9-0.1*0.9-0.1*0.1)*B66</f>
        <v>8.1042500000000003E-4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3.3481489999999998</v>
      </c>
      <c r="I243">
        <f t="shared" si="236"/>
        <v>0</v>
      </c>
      <c r="J243">
        <f t="shared" si="237"/>
        <v>3.2805000000000004E-3</v>
      </c>
      <c r="K243">
        <f t="shared" si="238"/>
        <v>56.316277999999997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0</v>
      </c>
      <c r="V243">
        <f t="shared" si="242"/>
        <v>3.2620000000000001E-3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2.2005000000000002E-3</v>
      </c>
      <c r="H244">
        <f t="shared" si="235"/>
        <v>3.6618879999999998</v>
      </c>
      <c r="I244">
        <f t="shared" si="236"/>
        <v>0</v>
      </c>
      <c r="J244">
        <f t="shared" si="237"/>
        <v>2.2000000000000001E-3</v>
      </c>
      <c r="K244">
        <f t="shared" si="238"/>
        <v>147.77461700000001</v>
      </c>
      <c r="O244" s="70"/>
      <c r="P244" s="66"/>
      <c r="Q244" t="s">
        <v>39</v>
      </c>
      <c r="R244">
        <f t="shared" si="239"/>
        <v>0</v>
      </c>
      <c r="S244">
        <f t="shared" si="240"/>
        <v>2.2020000000000004E-3</v>
      </c>
      <c r="U244">
        <f t="shared" si="241"/>
        <v>0</v>
      </c>
      <c r="V244">
        <f t="shared" si="242"/>
        <v>2.2000000000000001E-3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6.1999999999999998E-3</v>
      </c>
      <c r="L248">
        <f>(0.2*0.8+0.2*0.8)*G66+0.2*0.2*J66+(1-0.2*0.8-0.2*0.8-0.2*0.2)*B66</f>
        <v>8.1864000000000004E-4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6.2000000000000006E-3</v>
      </c>
      <c r="X248">
        <f>(0.3*0.7+0.3*0.7)*G66+0.3*0.3*J66+(1-0.3*0.7-0.3*0.7-0.3*0.3)*B66</f>
        <v>8.2674500000000004E-4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0</v>
      </c>
      <c r="J249">
        <f t="shared" si="246"/>
        <v>3.228E-3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0</v>
      </c>
      <c r="V249">
        <f t="shared" si="250"/>
        <v>3.1980000000000003E-3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2.2080000000000003E-3</v>
      </c>
      <c r="I250">
        <f t="shared" si="245"/>
        <v>0</v>
      </c>
      <c r="J250">
        <f t="shared" si="246"/>
        <v>2.2000000000000001E-3</v>
      </c>
      <c r="O250" s="70"/>
      <c r="P250" s="66"/>
      <c r="Q250" t="s">
        <v>39</v>
      </c>
      <c r="R250">
        <f t="shared" si="247"/>
        <v>0</v>
      </c>
      <c r="S250">
        <f t="shared" si="248"/>
        <v>2.2180000000000004E-3</v>
      </c>
      <c r="U250">
        <f t="shared" si="249"/>
        <v>0</v>
      </c>
      <c r="V250">
        <f t="shared" si="250"/>
        <v>2.2000000000000001E-3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4.5247770000000003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6.1999999999999989E-3</v>
      </c>
      <c r="K255">
        <f t="shared" ref="K255:K257" si="256">Q59+M59+I59+E59</f>
        <v>5.131678</v>
      </c>
      <c r="L255">
        <f>3*0.05*(1-0.05)*(1-0.05)*G66+3*0.05*0.05*(1-0.05)*J66+0.05*0.05*0.05*N66+(1-3*0.05*(1-0.05)*(1-0.05)-3*0.05*0.05*(1-0.05)-0.05*0.05*0.05)*B66</f>
        <v>8.0834685000000001E-4</v>
      </c>
      <c r="M255">
        <f>Q66+M66+I66+E66</f>
        <v>14.459076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6.1999999999999998E-3</v>
      </c>
      <c r="X255">
        <f>3*0.1*(1-0.1)*(1-0.1)*G66+3*0.1*0.1*(1-0.1)*J66+0.1*0.1*0.1*N66+(1-3*0.1*(1-0.1)*(1-0.1)-3*0.1*0.1*(1-0.1)-0.1*0.1*0.1)*B66</f>
        <v>8.1452980000000009E-4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4.5033069999999995</v>
      </c>
      <c r="I256">
        <f t="shared" si="254"/>
        <v>0</v>
      </c>
      <c r="J256">
        <f t="shared" si="255"/>
        <v>3.2714499999999995E-3</v>
      </c>
      <c r="K256">
        <f t="shared" si="256"/>
        <v>74.408529000000001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0</v>
      </c>
      <c r="V256">
        <f t="shared" si="260"/>
        <v>3.2456E-3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2.2014499999999998E-3</v>
      </c>
      <c r="H257">
        <f t="shared" si="253"/>
        <v>4.9139750000000006</v>
      </c>
      <c r="I257">
        <f t="shared" si="254"/>
        <v>0</v>
      </c>
      <c r="J257">
        <f t="shared" si="255"/>
        <v>2.1999999999999997E-3</v>
      </c>
      <c r="K257">
        <f t="shared" si="256"/>
        <v>192.941416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2.2056000000000003E-3</v>
      </c>
      <c r="U257">
        <f t="shared" si="259"/>
        <v>0</v>
      </c>
      <c r="V257">
        <f t="shared" si="260"/>
        <v>2.2000000000000001E-3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6.1999999999999989E-3</v>
      </c>
      <c r="L261">
        <f>3*0.2*(1-0.2)*(1-0.2)*G66+3*0.2*0.2*(1-0.2)*J66+0.2*0.2*0.2*N66+(1-3*0.2*(1-0.2)*(1-0.2)-3*0.2*0.2*(1-0.2)-0.2*0.2*0.2)*B66</f>
        <v>8.2677839999999994E-4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6.1999999999999998E-3</v>
      </c>
      <c r="X261">
        <f>3*0.3*(1-0.3)*(1-0.3)*G66+3*0.3*0.3*(1-0.3)*J66+0.3*0.3*0.3*N66+(1-3*0.3*(1-0.3)*(1-0.3)-3*0.3*0.3*(1-0.3)-0.3*0.3*0.3)*B66</f>
        <v>8.3899460000000001E-4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0</v>
      </c>
      <c r="J262">
        <f t="shared" si="264"/>
        <v>3.2007999999999993E-3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0</v>
      </c>
      <c r="V262">
        <f t="shared" si="268"/>
        <v>3.1631999999999997E-3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2.2208000000000002E-3</v>
      </c>
      <c r="I263">
        <f t="shared" si="263"/>
        <v>0</v>
      </c>
      <c r="J263">
        <f t="shared" si="264"/>
        <v>2.1999999999999997E-3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2.2432000000000003E-3</v>
      </c>
      <c r="U263">
        <f t="shared" si="267"/>
        <v>0</v>
      </c>
      <c r="V263">
        <f t="shared" si="268"/>
        <v>2.2000000000000006E-3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63"/>
  <sheetViews>
    <sheetView zoomScale="55" zoomScaleNormal="55" workbookViewId="0">
      <selection activeCell="A71" sqref="A71:Y2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27"/>
      <c r="O7" s="27"/>
      <c r="P7" s="27"/>
      <c r="Q7" s="27"/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82</v>
      </c>
      <c r="C9" s="78"/>
      <c r="D9" s="78"/>
      <c r="E9" s="78"/>
      <c r="F9" s="78" t="s">
        <v>83</v>
      </c>
      <c r="G9" s="78"/>
      <c r="H9" s="78"/>
      <c r="I9" s="78"/>
      <c r="J9" s="78" t="s">
        <v>84</v>
      </c>
      <c r="K9" s="78"/>
      <c r="L9" s="78"/>
      <c r="M9" s="78"/>
      <c r="N9" s="77" t="s">
        <v>85</v>
      </c>
      <c r="O9" s="77"/>
      <c r="P9" s="77"/>
      <c r="Q9" s="77"/>
      <c r="S9" s="67" t="s">
        <v>12</v>
      </c>
      <c r="T9" s="78" t="s">
        <v>82</v>
      </c>
      <c r="U9" s="78"/>
      <c r="V9" s="78"/>
      <c r="W9" s="78"/>
      <c r="X9" s="78" t="s">
        <v>83</v>
      </c>
      <c r="Y9" s="78"/>
      <c r="Z9" s="78"/>
      <c r="AA9" s="78"/>
      <c r="AB9" s="78" t="s">
        <v>84</v>
      </c>
      <c r="AC9" s="78"/>
      <c r="AD9" s="78"/>
      <c r="AE9" s="78"/>
      <c r="AF9" s="77" t="s">
        <v>85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0.93869999999999998</v>
      </c>
      <c r="F11" s="30" t="s">
        <v>20</v>
      </c>
      <c r="G11" s="40">
        <v>0</v>
      </c>
      <c r="H11" s="40">
        <v>6.1999999999999998E-3</v>
      </c>
      <c r="I11" s="40">
        <v>0.875807</v>
      </c>
      <c r="J11" s="30" t="s">
        <v>20</v>
      </c>
      <c r="K11" s="40">
        <v>0</v>
      </c>
      <c r="L11" s="40">
        <v>6.1999999999999998E-3</v>
      </c>
      <c r="M11" s="40">
        <v>0.97159799999999996</v>
      </c>
      <c r="N11" s="27" t="s">
        <v>20</v>
      </c>
      <c r="O11" s="63">
        <v>0</v>
      </c>
      <c r="P11" s="63">
        <v>6.1999999999999998E-3</v>
      </c>
      <c r="Q11" s="27">
        <v>1.3239240000000001</v>
      </c>
      <c r="S11" s="67"/>
      <c r="T11" s="30" t="s">
        <v>20</v>
      </c>
      <c r="U11" s="40">
        <v>0</v>
      </c>
      <c r="V11" s="40">
        <v>6.1999999999999998E-3</v>
      </c>
      <c r="W11" s="40">
        <v>0.88164500000000001</v>
      </c>
      <c r="X11" s="30" t="s">
        <v>20</v>
      </c>
      <c r="Y11" s="40">
        <v>0</v>
      </c>
      <c r="Z11" s="40">
        <v>6.1999999999999998E-3</v>
      </c>
      <c r="AA11" s="40">
        <v>0.998359</v>
      </c>
      <c r="AB11" s="30" t="s">
        <v>20</v>
      </c>
      <c r="AC11" s="40">
        <v>0</v>
      </c>
      <c r="AD11" s="40">
        <v>6.1999999999999998E-3</v>
      </c>
      <c r="AE11" s="40">
        <v>0.97937200000000002</v>
      </c>
      <c r="AF11" s="27" t="s">
        <v>20</v>
      </c>
      <c r="AG11" s="63">
        <v>0</v>
      </c>
      <c r="AH11" s="63">
        <v>6.1999999999999998E-3</v>
      </c>
      <c r="AI11" s="27">
        <v>1.0716600000000001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1.043302</v>
      </c>
      <c r="F12" s="30" t="s">
        <v>21</v>
      </c>
      <c r="G12" s="40">
        <v>0</v>
      </c>
      <c r="H12" s="40">
        <v>8.038E-5</v>
      </c>
      <c r="I12" s="40">
        <v>1.036924</v>
      </c>
      <c r="J12" s="30" t="s">
        <v>21</v>
      </c>
      <c r="K12" s="40">
        <v>0</v>
      </c>
      <c r="L12" s="40">
        <v>8.038E-5</v>
      </c>
      <c r="M12" s="40">
        <v>1.0159400000000001</v>
      </c>
      <c r="N12" s="27" t="s">
        <v>21</v>
      </c>
      <c r="O12" s="63">
        <v>0</v>
      </c>
      <c r="P12" s="63">
        <v>8.038E-5</v>
      </c>
      <c r="Q12" s="27">
        <v>1.1253439999999999</v>
      </c>
      <c r="S12" s="67"/>
      <c r="T12" s="30" t="s">
        <v>21</v>
      </c>
      <c r="U12" s="40">
        <v>0</v>
      </c>
      <c r="V12" s="40">
        <v>2.6219999999999998E-4</v>
      </c>
      <c r="W12" s="40">
        <v>1.0201990000000001</v>
      </c>
      <c r="X12" s="30" t="s">
        <v>21</v>
      </c>
      <c r="Y12" s="40">
        <v>0</v>
      </c>
      <c r="Z12" s="40">
        <v>2.6219999999999998E-4</v>
      </c>
      <c r="AA12" s="40">
        <v>1.0180659999999999</v>
      </c>
      <c r="AB12" s="30" t="s">
        <v>21</v>
      </c>
      <c r="AC12" s="40">
        <v>0</v>
      </c>
      <c r="AD12" s="40">
        <v>2.6219999999999998E-4</v>
      </c>
      <c r="AE12" s="40">
        <v>1.0606789999999999</v>
      </c>
      <c r="AF12" s="27" t="s">
        <v>21</v>
      </c>
      <c r="AG12" s="63">
        <v>0</v>
      </c>
      <c r="AH12" s="63">
        <v>2.6219999999999998E-4</v>
      </c>
      <c r="AI12" s="27">
        <v>1.1291770000000001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1.2144710000000001</v>
      </c>
      <c r="F13" s="30" t="s">
        <v>22</v>
      </c>
      <c r="G13" s="40">
        <v>0</v>
      </c>
      <c r="H13" s="40">
        <v>2.542E-6</v>
      </c>
      <c r="I13" s="40">
        <v>1.195921</v>
      </c>
      <c r="J13" s="30" t="s">
        <v>22</v>
      </c>
      <c r="K13" s="40">
        <v>0</v>
      </c>
      <c r="L13" s="40">
        <v>1.832E-6</v>
      </c>
      <c r="M13" s="40">
        <v>1.2140340000000001</v>
      </c>
      <c r="N13" s="27" t="s">
        <v>22</v>
      </c>
      <c r="O13" s="63">
        <v>0</v>
      </c>
      <c r="P13" s="63">
        <v>1.832E-6</v>
      </c>
      <c r="Q13" s="27">
        <v>1.2830680000000001</v>
      </c>
      <c r="S13" s="67"/>
      <c r="T13" s="30" t="s">
        <v>22</v>
      </c>
      <c r="U13" s="40">
        <v>0</v>
      </c>
      <c r="V13" s="40">
        <v>2.7699999999999999E-5</v>
      </c>
      <c r="W13" s="40">
        <v>1.198177</v>
      </c>
      <c r="X13" s="30" t="s">
        <v>22</v>
      </c>
      <c r="Y13" s="40">
        <v>0</v>
      </c>
      <c r="Z13" s="40">
        <v>2.7699999999999999E-5</v>
      </c>
      <c r="AA13" s="40">
        <v>1.230343</v>
      </c>
      <c r="AB13" s="30" t="s">
        <v>22</v>
      </c>
      <c r="AC13" s="40">
        <v>0</v>
      </c>
      <c r="AD13" s="40">
        <v>2.7699999999999999E-5</v>
      </c>
      <c r="AE13" s="40">
        <v>1.1832290000000001</v>
      </c>
      <c r="AF13" s="27" t="s">
        <v>22</v>
      </c>
      <c r="AG13" s="63">
        <v>0</v>
      </c>
      <c r="AH13" s="63">
        <v>2.7699999999999999E-5</v>
      </c>
      <c r="AI13" s="27">
        <v>1.2961549999999999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8" t="s">
        <v>82</v>
      </c>
      <c r="C16" s="78"/>
      <c r="D16" s="78"/>
      <c r="E16" s="78"/>
      <c r="F16" s="78" t="s">
        <v>83</v>
      </c>
      <c r="G16" s="78"/>
      <c r="H16" s="78"/>
      <c r="I16" s="78"/>
      <c r="J16" s="78" t="s">
        <v>84</v>
      </c>
      <c r="K16" s="78"/>
      <c r="L16" s="78"/>
      <c r="M16" s="78"/>
      <c r="N16" s="77" t="s">
        <v>85</v>
      </c>
      <c r="O16" s="77"/>
      <c r="P16" s="77"/>
      <c r="Q16" s="77"/>
      <c r="S16" s="68" t="s">
        <v>23</v>
      </c>
      <c r="T16" s="78" t="s">
        <v>82</v>
      </c>
      <c r="U16" s="78"/>
      <c r="V16" s="78"/>
      <c r="W16" s="78"/>
      <c r="X16" s="78" t="s">
        <v>83</v>
      </c>
      <c r="Y16" s="78"/>
      <c r="Z16" s="78"/>
      <c r="AA16" s="78"/>
      <c r="AB16" s="78" t="s">
        <v>84</v>
      </c>
      <c r="AC16" s="78"/>
      <c r="AD16" s="78"/>
      <c r="AE16" s="78"/>
      <c r="AF16" s="77" t="s">
        <v>85</v>
      </c>
      <c r="AG16" s="77"/>
      <c r="AH16" s="77"/>
      <c r="AI16" s="77"/>
    </row>
    <row r="17" spans="1:35" x14ac:dyDescent="0.25">
      <c r="A17" s="68"/>
      <c r="B17" s="30"/>
      <c r="C17" s="30" t="s">
        <v>17</v>
      </c>
      <c r="D17" s="30" t="s">
        <v>18</v>
      </c>
      <c r="E17" s="30" t="s">
        <v>19</v>
      </c>
      <c r="F17" s="30"/>
      <c r="G17" s="30" t="s">
        <v>17</v>
      </c>
      <c r="H17" s="30" t="s">
        <v>18</v>
      </c>
      <c r="I17" s="30" t="s">
        <v>19</v>
      </c>
      <c r="J17" s="30"/>
      <c r="K17" s="30" t="s">
        <v>17</v>
      </c>
      <c r="L17" s="30" t="s">
        <v>18</v>
      </c>
      <c r="M17" s="30" t="s">
        <v>19</v>
      </c>
      <c r="N17" s="27"/>
      <c r="O17" s="27" t="s">
        <v>17</v>
      </c>
      <c r="P17" s="27" t="s">
        <v>18</v>
      </c>
      <c r="Q17" s="27" t="s">
        <v>19</v>
      </c>
      <c r="S17" s="68"/>
      <c r="T17" s="30"/>
      <c r="U17" s="30" t="s">
        <v>17</v>
      </c>
      <c r="V17" s="30" t="s">
        <v>18</v>
      </c>
      <c r="W17" s="30" t="s">
        <v>19</v>
      </c>
      <c r="X17" s="30"/>
      <c r="Y17" s="30" t="s">
        <v>17</v>
      </c>
      <c r="Z17" s="30" t="s">
        <v>18</v>
      </c>
      <c r="AA17" s="30" t="s">
        <v>19</v>
      </c>
      <c r="AB17" s="30"/>
      <c r="AC17" s="30" t="s">
        <v>17</v>
      </c>
      <c r="AD17" s="30" t="s">
        <v>18</v>
      </c>
      <c r="AE17" s="30" t="s">
        <v>19</v>
      </c>
      <c r="AF17" s="27"/>
      <c r="AG17" s="27" t="s">
        <v>17</v>
      </c>
      <c r="AH17" s="27" t="s">
        <v>18</v>
      </c>
      <c r="AI17" s="27" t="s">
        <v>19</v>
      </c>
    </row>
    <row r="18" spans="1:35" x14ac:dyDescent="0.25">
      <c r="A18" s="68"/>
      <c r="B18" s="30" t="s">
        <v>20</v>
      </c>
      <c r="C18" s="40">
        <v>0</v>
      </c>
      <c r="D18" s="40">
        <v>6.1999999999999998E-3</v>
      </c>
      <c r="E18" s="40">
        <v>1.472807</v>
      </c>
      <c r="F18" s="30" t="s">
        <v>20</v>
      </c>
      <c r="G18" s="40">
        <v>0</v>
      </c>
      <c r="H18" s="40">
        <v>6.1999999999999998E-3</v>
      </c>
      <c r="I18" s="40">
        <v>1.4189750000000001</v>
      </c>
      <c r="J18" s="30" t="s">
        <v>20</v>
      </c>
      <c r="K18" s="40">
        <v>0</v>
      </c>
      <c r="L18" s="40">
        <v>6.1999999999999998E-3</v>
      </c>
      <c r="M18" s="40">
        <v>1.489474</v>
      </c>
      <c r="N18" s="27" t="s">
        <v>20</v>
      </c>
      <c r="O18" s="63">
        <v>0</v>
      </c>
      <c r="P18" s="63">
        <v>6.1999999999999998E-3</v>
      </c>
      <c r="Q18" s="63">
        <v>1.5614110000000001</v>
      </c>
      <c r="S18" s="68"/>
      <c r="T18" s="30" t="s">
        <v>20</v>
      </c>
      <c r="U18" s="40">
        <v>0</v>
      </c>
      <c r="V18" s="40">
        <v>6.1999999999999998E-3</v>
      </c>
      <c r="W18" s="40">
        <v>1.477533</v>
      </c>
      <c r="X18" s="30" t="s">
        <v>20</v>
      </c>
      <c r="Y18" s="40">
        <v>0</v>
      </c>
      <c r="Z18" s="40">
        <v>6.1999999999999998E-3</v>
      </c>
      <c r="AA18" s="40">
        <v>1.3215269999999999</v>
      </c>
      <c r="AB18" s="30" t="s">
        <v>20</v>
      </c>
      <c r="AC18" s="40">
        <v>0</v>
      </c>
      <c r="AD18" s="40">
        <v>6.1999999999999998E-3</v>
      </c>
      <c r="AE18" s="40">
        <v>1.3164990000000001</v>
      </c>
      <c r="AF18" s="27" t="s">
        <v>20</v>
      </c>
      <c r="AG18" s="63">
        <v>0</v>
      </c>
      <c r="AH18" s="63">
        <v>6.1999999999999998E-3</v>
      </c>
      <c r="AI18" s="63">
        <v>1.5222659999999999</v>
      </c>
    </row>
    <row r="19" spans="1:35" x14ac:dyDescent="0.25">
      <c r="A19" s="68"/>
      <c r="B19" s="30" t="s">
        <v>21</v>
      </c>
      <c r="C19" s="40">
        <v>0</v>
      </c>
      <c r="D19" s="40">
        <v>8.038E-5</v>
      </c>
      <c r="E19" s="40">
        <v>76.527840999999995</v>
      </c>
      <c r="F19" s="30" t="s">
        <v>21</v>
      </c>
      <c r="G19" s="40">
        <v>0</v>
      </c>
      <c r="H19" s="40">
        <v>8.038E-5</v>
      </c>
      <c r="I19" s="40">
        <v>75.960697999999994</v>
      </c>
      <c r="J19" s="30" t="s">
        <v>21</v>
      </c>
      <c r="K19" s="40">
        <v>0</v>
      </c>
      <c r="L19" s="40">
        <v>8.038E-5</v>
      </c>
      <c r="M19" s="40">
        <v>76.531004999999993</v>
      </c>
      <c r="N19" s="27" t="s">
        <v>21</v>
      </c>
      <c r="O19" s="63">
        <v>0</v>
      </c>
      <c r="P19" s="63">
        <v>8.038E-5</v>
      </c>
      <c r="Q19" s="63">
        <v>75.561441000000002</v>
      </c>
      <c r="S19" s="68"/>
      <c r="T19" s="30" t="s">
        <v>21</v>
      </c>
      <c r="U19" s="40">
        <v>0</v>
      </c>
      <c r="V19" s="40">
        <v>2.6219999999999998E-4</v>
      </c>
      <c r="W19" s="40">
        <v>76.002269999999996</v>
      </c>
      <c r="X19" s="30" t="s">
        <v>21</v>
      </c>
      <c r="Y19" s="40">
        <v>0</v>
      </c>
      <c r="Z19" s="40">
        <v>2.6219999999999998E-4</v>
      </c>
      <c r="AA19" s="40">
        <v>76.069918999999999</v>
      </c>
      <c r="AB19" s="30" t="s">
        <v>21</v>
      </c>
      <c r="AC19" s="40">
        <v>0</v>
      </c>
      <c r="AD19" s="40">
        <v>2.6219999999999998E-4</v>
      </c>
      <c r="AE19" s="40">
        <v>77.375979000000001</v>
      </c>
      <c r="AF19" s="27" t="s">
        <v>21</v>
      </c>
      <c r="AG19" s="63">
        <v>0</v>
      </c>
      <c r="AH19" s="63">
        <v>2.6219999999999998E-4</v>
      </c>
      <c r="AI19" s="63">
        <v>75.126441</v>
      </c>
    </row>
    <row r="20" spans="1:35" x14ac:dyDescent="0.25">
      <c r="A20" s="68"/>
      <c r="B20" s="30" t="s">
        <v>22</v>
      </c>
      <c r="C20" s="40">
        <v>0</v>
      </c>
      <c r="D20" s="40">
        <v>1.832E-6</v>
      </c>
      <c r="E20" s="40">
        <v>171.67825400000001</v>
      </c>
      <c r="F20" s="30" t="s">
        <v>22</v>
      </c>
      <c r="G20" s="40">
        <v>0</v>
      </c>
      <c r="H20" s="40">
        <v>1.832E-6</v>
      </c>
      <c r="I20" s="40">
        <v>185.97777600000001</v>
      </c>
      <c r="J20" s="30" t="s">
        <v>22</v>
      </c>
      <c r="K20" s="40">
        <v>0</v>
      </c>
      <c r="L20" s="40">
        <v>1.832E-6</v>
      </c>
      <c r="M20" s="40">
        <v>189.296289</v>
      </c>
      <c r="N20" s="27" t="s">
        <v>22</v>
      </c>
      <c r="O20" s="63">
        <v>0</v>
      </c>
      <c r="P20" s="63">
        <v>1.832E-6</v>
      </c>
      <c r="Q20" s="63">
        <v>208.74109000000001</v>
      </c>
      <c r="S20" s="68"/>
      <c r="T20" s="30" t="s">
        <v>22</v>
      </c>
      <c r="U20" s="40">
        <v>0</v>
      </c>
      <c r="V20" s="40">
        <v>2.7699999999999999E-5</v>
      </c>
      <c r="W20" s="40">
        <v>171.31791899999999</v>
      </c>
      <c r="X20" s="30" t="s">
        <v>22</v>
      </c>
      <c r="Y20" s="40">
        <v>0</v>
      </c>
      <c r="Z20" s="40">
        <v>2.7699999999999999E-5</v>
      </c>
      <c r="AA20" s="40">
        <v>185.90211199999999</v>
      </c>
      <c r="AB20" s="30" t="s">
        <v>22</v>
      </c>
      <c r="AC20" s="40">
        <v>0</v>
      </c>
      <c r="AD20" s="40">
        <v>2.7699999999999999E-5</v>
      </c>
      <c r="AE20" s="40">
        <v>185.49507800000001</v>
      </c>
      <c r="AF20" s="27" t="s">
        <v>22</v>
      </c>
      <c r="AG20" s="63">
        <v>0</v>
      </c>
      <c r="AH20" s="63">
        <v>2.7699999999999999E-5</v>
      </c>
      <c r="AI20" s="63">
        <v>205.82040000000001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27"/>
      <c r="AG22" s="27"/>
      <c r="AH22" s="27"/>
      <c r="AI22" s="27"/>
    </row>
    <row r="23" spans="1:35" x14ac:dyDescent="0.25">
      <c r="A23" s="69" t="s">
        <v>24</v>
      </c>
      <c r="B23" s="78" t="s">
        <v>82</v>
      </c>
      <c r="C23" s="78"/>
      <c r="D23" s="78"/>
      <c r="E23" s="78"/>
      <c r="F23" s="78" t="s">
        <v>83</v>
      </c>
      <c r="G23" s="78"/>
      <c r="H23" s="78"/>
      <c r="I23" s="78"/>
      <c r="J23" s="78" t="s">
        <v>84</v>
      </c>
      <c r="K23" s="78"/>
      <c r="L23" s="78"/>
      <c r="M23" s="78"/>
      <c r="N23" s="77" t="s">
        <v>85</v>
      </c>
      <c r="O23" s="77"/>
      <c r="P23" s="77"/>
      <c r="Q23" s="77"/>
      <c r="S23" s="69" t="s">
        <v>24</v>
      </c>
      <c r="T23" s="78" t="s">
        <v>82</v>
      </c>
      <c r="U23" s="78"/>
      <c r="V23" s="78"/>
      <c r="W23" s="78"/>
      <c r="X23" s="78" t="s">
        <v>83</v>
      </c>
      <c r="Y23" s="78"/>
      <c r="Z23" s="78"/>
      <c r="AA23" s="78"/>
      <c r="AB23" s="78" t="s">
        <v>84</v>
      </c>
      <c r="AC23" s="78"/>
      <c r="AD23" s="78"/>
      <c r="AE23" s="78"/>
      <c r="AF23" s="77" t="s">
        <v>85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4.1764650000000003</v>
      </c>
      <c r="F25" s="31">
        <v>0</v>
      </c>
      <c r="G25" s="31"/>
      <c r="H25" s="31"/>
      <c r="I25" s="40">
        <v>4.0558170000000002</v>
      </c>
      <c r="J25" s="31">
        <v>0</v>
      </c>
      <c r="K25" s="31"/>
      <c r="L25" s="31"/>
      <c r="M25" s="40">
        <v>3.9353280000000002</v>
      </c>
      <c r="N25" s="28">
        <v>0</v>
      </c>
      <c r="O25" s="28"/>
      <c r="P25" s="28"/>
      <c r="Q25" s="27">
        <v>3.7654359999999998</v>
      </c>
      <c r="S25" s="69"/>
      <c r="T25" s="31">
        <v>0</v>
      </c>
      <c r="U25" s="31"/>
      <c r="V25" s="31"/>
      <c r="W25" s="40">
        <v>3.949004</v>
      </c>
      <c r="X25" s="31">
        <v>0</v>
      </c>
      <c r="Y25" s="31"/>
      <c r="Z25" s="31"/>
      <c r="AA25" s="40">
        <v>3.8725170000000002</v>
      </c>
      <c r="AB25" s="31">
        <v>0</v>
      </c>
      <c r="AC25" s="31"/>
      <c r="AD25" s="31"/>
      <c r="AE25" s="40">
        <v>3.913532</v>
      </c>
      <c r="AF25" s="28">
        <v>0</v>
      </c>
      <c r="AG25" s="28"/>
      <c r="AH25" s="28"/>
      <c r="AI25" s="27">
        <v>4.0521690000000001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82</v>
      </c>
      <c r="C30" s="78"/>
      <c r="D30" s="78"/>
      <c r="E30" s="78"/>
      <c r="F30" s="78" t="s">
        <v>83</v>
      </c>
      <c r="G30" s="78"/>
      <c r="H30" s="78"/>
      <c r="I30" s="78"/>
      <c r="J30" s="78" t="s">
        <v>84</v>
      </c>
      <c r="K30" s="78"/>
      <c r="L30" s="78"/>
      <c r="M30" s="78"/>
      <c r="N30" s="77" t="s">
        <v>85</v>
      </c>
      <c r="O30" s="77"/>
      <c r="P30" s="77"/>
      <c r="Q30" s="77"/>
      <c r="S30" s="67" t="s">
        <v>12</v>
      </c>
      <c r="T30" s="78" t="s">
        <v>82</v>
      </c>
      <c r="U30" s="78"/>
      <c r="V30" s="78"/>
      <c r="W30" s="78"/>
      <c r="X30" s="78" t="s">
        <v>83</v>
      </c>
      <c r="Y30" s="78"/>
      <c r="Z30" s="78"/>
      <c r="AA30" s="78"/>
      <c r="AB30" s="78" t="s">
        <v>84</v>
      </c>
      <c r="AC30" s="78"/>
      <c r="AD30" s="78"/>
      <c r="AE30" s="78"/>
      <c r="AF30" s="77" t="s">
        <v>85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1.043736</v>
      </c>
      <c r="F32" s="30" t="s">
        <v>20</v>
      </c>
      <c r="G32" s="40">
        <v>0</v>
      </c>
      <c r="H32" s="40">
        <v>6.1999999999999998E-3</v>
      </c>
      <c r="I32" s="40">
        <v>1.0012749999999999</v>
      </c>
      <c r="J32" s="30" t="s">
        <v>20</v>
      </c>
      <c r="K32" s="40">
        <v>0</v>
      </c>
      <c r="L32" s="40">
        <v>6.1999999999999998E-3</v>
      </c>
      <c r="M32" s="40">
        <v>0.92975099999999999</v>
      </c>
      <c r="N32" s="27" t="s">
        <v>20</v>
      </c>
      <c r="O32" s="63">
        <v>0</v>
      </c>
      <c r="P32" s="63">
        <v>6.1999999999999998E-3</v>
      </c>
      <c r="Q32" s="27">
        <v>1.07311</v>
      </c>
      <c r="S32" s="67"/>
      <c r="T32" s="30" t="s">
        <v>20</v>
      </c>
      <c r="U32" s="40">
        <v>0</v>
      </c>
      <c r="V32" s="40">
        <v>6.1999999999999998E-3</v>
      </c>
      <c r="W32" s="40">
        <v>0.90800400000000003</v>
      </c>
      <c r="X32" s="30" t="s">
        <v>20</v>
      </c>
      <c r="Y32" s="40">
        <v>0</v>
      </c>
      <c r="Z32" s="40">
        <v>6.1999999999999998E-3</v>
      </c>
      <c r="AA32" s="40">
        <v>0.87859799999999999</v>
      </c>
      <c r="AB32" s="30" t="s">
        <v>20</v>
      </c>
      <c r="AC32" s="40">
        <v>0</v>
      </c>
      <c r="AD32" s="40">
        <v>6.1999999999999998E-3</v>
      </c>
      <c r="AE32" s="40">
        <v>0.99785400000000002</v>
      </c>
      <c r="AF32" s="27" t="s">
        <v>20</v>
      </c>
      <c r="AG32" s="63">
        <v>0</v>
      </c>
      <c r="AH32" s="63">
        <v>6.1999999999999998E-3</v>
      </c>
      <c r="AI32" s="27">
        <v>1.0648029999999999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1.0320210000000001</v>
      </c>
      <c r="F33" s="30" t="s">
        <v>21</v>
      </c>
      <c r="G33" s="40">
        <v>0</v>
      </c>
      <c r="H33" s="40">
        <v>6.6879999999999999E-4</v>
      </c>
      <c r="I33" s="40">
        <v>1.0452090000000001</v>
      </c>
      <c r="J33" s="30" t="s">
        <v>21</v>
      </c>
      <c r="K33" s="40">
        <v>0</v>
      </c>
      <c r="L33" s="40">
        <v>6.6879999999999999E-4</v>
      </c>
      <c r="M33" s="40">
        <v>1.0603530000000001</v>
      </c>
      <c r="N33" s="27" t="s">
        <v>21</v>
      </c>
      <c r="O33" s="63">
        <v>0</v>
      </c>
      <c r="P33" s="63">
        <v>6.6879999999999999E-4</v>
      </c>
      <c r="Q33" s="27">
        <v>1.119124</v>
      </c>
      <c r="S33" s="67"/>
      <c r="T33" s="30" t="s">
        <v>21</v>
      </c>
      <c r="U33" s="40">
        <v>0</v>
      </c>
      <c r="V33" s="40">
        <v>1.5E-3</v>
      </c>
      <c r="W33" s="40">
        <v>1.1150960000000001</v>
      </c>
      <c r="X33" s="30" t="s">
        <v>21</v>
      </c>
      <c r="Y33" s="40">
        <v>0</v>
      </c>
      <c r="Z33" s="40">
        <v>1.5E-3</v>
      </c>
      <c r="AA33" s="40">
        <v>1.1090500000000001</v>
      </c>
      <c r="AB33" s="30" t="s">
        <v>21</v>
      </c>
      <c r="AC33" s="40">
        <v>0</v>
      </c>
      <c r="AD33" s="40">
        <v>1.5E-3</v>
      </c>
      <c r="AE33" s="40">
        <v>1.0117229999999999</v>
      </c>
      <c r="AF33" s="27" t="s">
        <v>21</v>
      </c>
      <c r="AG33" s="63">
        <v>0</v>
      </c>
      <c r="AH33" s="63">
        <v>1.5E-3</v>
      </c>
      <c r="AI33" s="27">
        <v>1.1130519999999999</v>
      </c>
    </row>
    <row r="34" spans="1:35" x14ac:dyDescent="0.25">
      <c r="A34" s="67"/>
      <c r="B34" s="30" t="s">
        <v>22</v>
      </c>
      <c r="C34" s="40">
        <v>0</v>
      </c>
      <c r="D34" s="40">
        <v>1.563E-4</v>
      </c>
      <c r="E34" s="40">
        <v>1.2141439999999999</v>
      </c>
      <c r="F34" s="30" t="s">
        <v>22</v>
      </c>
      <c r="G34" s="40">
        <v>0</v>
      </c>
      <c r="H34" s="40">
        <v>1.6860000000000001E-4</v>
      </c>
      <c r="I34" s="40">
        <v>1.194834</v>
      </c>
      <c r="J34" s="30" t="s">
        <v>22</v>
      </c>
      <c r="K34" s="40">
        <v>0</v>
      </c>
      <c r="L34" s="40">
        <v>1.6860000000000001E-4</v>
      </c>
      <c r="M34" s="40">
        <v>1.149564</v>
      </c>
      <c r="N34" s="27" t="s">
        <v>22</v>
      </c>
      <c r="O34" s="63">
        <v>0</v>
      </c>
      <c r="P34" s="63">
        <v>1.6860000000000001E-4</v>
      </c>
      <c r="Q34" s="27">
        <v>1.254515</v>
      </c>
      <c r="S34" s="67"/>
      <c r="T34" s="30" t="s">
        <v>22</v>
      </c>
      <c r="U34" s="40">
        <v>0</v>
      </c>
      <c r="V34" s="40">
        <v>5.7850000000000002E-4</v>
      </c>
      <c r="W34" s="40">
        <v>1.1754610000000001</v>
      </c>
      <c r="X34" s="30" t="s">
        <v>22</v>
      </c>
      <c r="Y34" s="40">
        <v>0</v>
      </c>
      <c r="Z34" s="40">
        <v>6.4559999999999997E-4</v>
      </c>
      <c r="AA34" s="40">
        <v>1.1909479999999999</v>
      </c>
      <c r="AB34" s="30" t="s">
        <v>22</v>
      </c>
      <c r="AC34" s="40">
        <v>0</v>
      </c>
      <c r="AD34" s="40">
        <v>6.7460000000000003E-4</v>
      </c>
      <c r="AE34" s="40">
        <v>1.178688</v>
      </c>
      <c r="AF34" s="27" t="s">
        <v>22</v>
      </c>
      <c r="AG34" s="63">
        <v>0</v>
      </c>
      <c r="AH34" s="63">
        <v>6.7460000000000003E-4</v>
      </c>
      <c r="AI34" s="27">
        <v>1.246291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8" t="s">
        <v>82</v>
      </c>
      <c r="C37" s="78"/>
      <c r="D37" s="78"/>
      <c r="E37" s="78"/>
      <c r="F37" s="78" t="s">
        <v>83</v>
      </c>
      <c r="G37" s="78"/>
      <c r="H37" s="78"/>
      <c r="I37" s="78"/>
      <c r="J37" s="78" t="s">
        <v>84</v>
      </c>
      <c r="K37" s="78"/>
      <c r="L37" s="78"/>
      <c r="M37" s="78"/>
      <c r="N37" s="77" t="s">
        <v>85</v>
      </c>
      <c r="O37" s="77"/>
      <c r="P37" s="77"/>
      <c r="Q37" s="77"/>
      <c r="S37" s="68" t="s">
        <v>23</v>
      </c>
      <c r="T37" s="78" t="s">
        <v>82</v>
      </c>
      <c r="U37" s="78"/>
      <c r="V37" s="78"/>
      <c r="W37" s="78"/>
      <c r="X37" s="78" t="s">
        <v>83</v>
      </c>
      <c r="Y37" s="78"/>
      <c r="Z37" s="78"/>
      <c r="AA37" s="78"/>
      <c r="AB37" s="78" t="s">
        <v>84</v>
      </c>
      <c r="AC37" s="78"/>
      <c r="AD37" s="78"/>
      <c r="AE37" s="78"/>
      <c r="AF37" s="77" t="s">
        <v>85</v>
      </c>
      <c r="AG37" s="77"/>
      <c r="AH37" s="77"/>
      <c r="AI37" s="77"/>
    </row>
    <row r="38" spans="1:35" x14ac:dyDescent="0.25">
      <c r="A38" s="68"/>
      <c r="B38" s="30"/>
      <c r="C38" s="30" t="s">
        <v>17</v>
      </c>
      <c r="D38" s="30" t="s">
        <v>18</v>
      </c>
      <c r="E38" s="30" t="s">
        <v>19</v>
      </c>
      <c r="F38" s="30"/>
      <c r="G38" s="30" t="s">
        <v>17</v>
      </c>
      <c r="H38" s="30" t="s">
        <v>18</v>
      </c>
      <c r="I38" s="30" t="s">
        <v>19</v>
      </c>
      <c r="J38" s="30"/>
      <c r="K38" s="30" t="s">
        <v>17</v>
      </c>
      <c r="L38" s="30" t="s">
        <v>18</v>
      </c>
      <c r="M38" s="30" t="s">
        <v>19</v>
      </c>
      <c r="N38" s="27"/>
      <c r="O38" s="27" t="s">
        <v>17</v>
      </c>
      <c r="P38" s="27" t="s">
        <v>18</v>
      </c>
      <c r="Q38" s="27" t="s">
        <v>19</v>
      </c>
      <c r="S38" s="68"/>
      <c r="T38" s="30"/>
      <c r="U38" s="30" t="s">
        <v>17</v>
      </c>
      <c r="V38" s="30" t="s">
        <v>18</v>
      </c>
      <c r="W38" s="30" t="s">
        <v>19</v>
      </c>
      <c r="X38" s="30"/>
      <c r="Y38" s="30" t="s">
        <v>17</v>
      </c>
      <c r="Z38" s="30" t="s">
        <v>18</v>
      </c>
      <c r="AA38" s="30" t="s">
        <v>19</v>
      </c>
      <c r="AB38" s="30"/>
      <c r="AC38" s="30" t="s">
        <v>17</v>
      </c>
      <c r="AD38" s="30" t="s">
        <v>18</v>
      </c>
      <c r="AE38" s="30" t="s">
        <v>19</v>
      </c>
      <c r="AF38" s="27"/>
      <c r="AG38" s="27" t="s">
        <v>17</v>
      </c>
      <c r="AH38" s="27" t="s">
        <v>18</v>
      </c>
      <c r="AI38" s="27" t="s">
        <v>19</v>
      </c>
    </row>
    <row r="39" spans="1:35" x14ac:dyDescent="0.25">
      <c r="A39" s="68"/>
      <c r="B39" s="30" t="s">
        <v>20</v>
      </c>
      <c r="C39" s="40">
        <v>0</v>
      </c>
      <c r="D39" s="40">
        <v>6.1999999999999998E-3</v>
      </c>
      <c r="E39" s="40">
        <v>1.4316930000000001</v>
      </c>
      <c r="F39" s="30" t="s">
        <v>20</v>
      </c>
      <c r="G39" s="40">
        <v>0</v>
      </c>
      <c r="H39" s="40">
        <v>6.1999999999999998E-3</v>
      </c>
      <c r="I39" s="40">
        <v>1.3288150000000001</v>
      </c>
      <c r="J39" s="30" t="s">
        <v>20</v>
      </c>
      <c r="K39" s="40">
        <v>0</v>
      </c>
      <c r="L39" s="40">
        <v>6.1999999999999998E-3</v>
      </c>
      <c r="M39" s="40">
        <v>1.3297060000000001</v>
      </c>
      <c r="N39" s="27" t="s">
        <v>20</v>
      </c>
      <c r="O39" s="63">
        <v>0</v>
      </c>
      <c r="P39" s="63">
        <v>6.1999999999999998E-3</v>
      </c>
      <c r="Q39" s="27">
        <v>1.9668060000000001</v>
      </c>
      <c r="S39" s="68"/>
      <c r="T39" s="30" t="s">
        <v>20</v>
      </c>
      <c r="U39" s="40">
        <v>0</v>
      </c>
      <c r="V39" s="40">
        <v>6.1999999999999998E-3</v>
      </c>
      <c r="W39" s="40">
        <v>1.3809020000000001</v>
      </c>
      <c r="X39" s="30" t="s">
        <v>20</v>
      </c>
      <c r="Y39" s="40">
        <v>0</v>
      </c>
      <c r="Z39" s="40">
        <v>6.1999999999999998E-3</v>
      </c>
      <c r="AA39" s="40">
        <v>1.3366420000000001</v>
      </c>
      <c r="AB39" s="30" t="s">
        <v>20</v>
      </c>
      <c r="AC39" s="40">
        <v>0</v>
      </c>
      <c r="AD39" s="40">
        <v>6.1999999999999998E-3</v>
      </c>
      <c r="AE39" s="40">
        <v>1.3188260000000001</v>
      </c>
      <c r="AF39" s="27" t="s">
        <v>20</v>
      </c>
      <c r="AG39" s="63">
        <v>0</v>
      </c>
      <c r="AH39" s="63">
        <v>6.1999999999999998E-3</v>
      </c>
      <c r="AI39" s="27">
        <v>1.5974520000000001</v>
      </c>
    </row>
    <row r="40" spans="1:35" x14ac:dyDescent="0.25">
      <c r="A40" s="68"/>
      <c r="B40" s="30" t="s">
        <v>21</v>
      </c>
      <c r="C40" s="40">
        <v>0</v>
      </c>
      <c r="D40" s="40">
        <v>6.6879999999999999E-4</v>
      </c>
      <c r="E40" s="40">
        <v>76.309707000000003</v>
      </c>
      <c r="F40" s="30" t="s">
        <v>21</v>
      </c>
      <c r="G40" s="40">
        <v>0</v>
      </c>
      <c r="H40" s="40">
        <v>6.6879999999999999E-4</v>
      </c>
      <c r="I40" s="40">
        <v>75.721795999999998</v>
      </c>
      <c r="J40" s="30" t="s">
        <v>21</v>
      </c>
      <c r="K40" s="40">
        <v>0</v>
      </c>
      <c r="L40" s="40">
        <v>6.6879999999999999E-4</v>
      </c>
      <c r="M40" s="40">
        <v>75.988838000000001</v>
      </c>
      <c r="N40" s="27" t="s">
        <v>21</v>
      </c>
      <c r="O40" s="63">
        <v>0</v>
      </c>
      <c r="P40" s="63">
        <v>6.6879999999999999E-4</v>
      </c>
      <c r="Q40" s="27">
        <v>76.149413999999993</v>
      </c>
      <c r="S40" s="68"/>
      <c r="T40" s="30" t="s">
        <v>21</v>
      </c>
      <c r="U40" s="40">
        <v>0</v>
      </c>
      <c r="V40" s="40">
        <v>1.5E-3</v>
      </c>
      <c r="W40" s="40">
        <v>75.968799000000004</v>
      </c>
      <c r="X40" s="30" t="s">
        <v>21</v>
      </c>
      <c r="Y40" s="40">
        <v>0</v>
      </c>
      <c r="Z40" s="40">
        <v>1.5E-3</v>
      </c>
      <c r="AA40" s="40">
        <v>76.517229999999998</v>
      </c>
      <c r="AB40" s="30" t="s">
        <v>21</v>
      </c>
      <c r="AC40" s="40">
        <v>0</v>
      </c>
      <c r="AD40" s="40">
        <v>1.5E-3</v>
      </c>
      <c r="AE40" s="40">
        <v>74.609772000000007</v>
      </c>
      <c r="AF40" s="27" t="s">
        <v>21</v>
      </c>
      <c r="AG40" s="63">
        <v>0</v>
      </c>
      <c r="AH40" s="63">
        <v>1.5E-3</v>
      </c>
      <c r="AI40" s="27">
        <v>74.168691999999993</v>
      </c>
    </row>
    <row r="41" spans="1:35" x14ac:dyDescent="0.25">
      <c r="A41" s="68"/>
      <c r="B41" s="30" t="s">
        <v>22</v>
      </c>
      <c r="C41" s="40">
        <v>0</v>
      </c>
      <c r="D41" s="40">
        <v>1.563E-4</v>
      </c>
      <c r="E41" s="40">
        <v>180.904841</v>
      </c>
      <c r="F41" s="30" t="s">
        <v>22</v>
      </c>
      <c r="G41" s="40">
        <v>0</v>
      </c>
      <c r="H41" s="40">
        <v>1.651E-4</v>
      </c>
      <c r="I41" s="40">
        <v>180.66539499999999</v>
      </c>
      <c r="J41" s="30" t="s">
        <v>22</v>
      </c>
      <c r="K41" s="40">
        <v>0</v>
      </c>
      <c r="L41" s="40">
        <v>1.6809999999999999E-4</v>
      </c>
      <c r="M41" s="40">
        <v>182.85137399999999</v>
      </c>
      <c r="N41" s="27" t="s">
        <v>22</v>
      </c>
      <c r="O41" s="63">
        <v>0</v>
      </c>
      <c r="P41" s="63">
        <v>1.651E-4</v>
      </c>
      <c r="Q41" s="27">
        <v>200.603228</v>
      </c>
      <c r="S41" s="68"/>
      <c r="T41" s="30" t="s">
        <v>22</v>
      </c>
      <c r="U41" s="40">
        <v>0</v>
      </c>
      <c r="V41" s="40">
        <v>5.7850000000000002E-4</v>
      </c>
      <c r="W41" s="40">
        <v>178.266594</v>
      </c>
      <c r="X41" s="30" t="s">
        <v>22</v>
      </c>
      <c r="Y41" s="40">
        <v>0</v>
      </c>
      <c r="Z41" s="40">
        <v>5.7830000000000002E-4</v>
      </c>
      <c r="AA41" s="40">
        <v>177.28143900000001</v>
      </c>
      <c r="AB41" s="30" t="s">
        <v>22</v>
      </c>
      <c r="AC41" s="40">
        <v>0</v>
      </c>
      <c r="AD41" s="40">
        <v>5.8350000000000003E-4</v>
      </c>
      <c r="AE41" s="40">
        <v>177.08449999999999</v>
      </c>
      <c r="AF41" s="27" t="s">
        <v>22</v>
      </c>
      <c r="AG41" s="63">
        <v>0</v>
      </c>
      <c r="AH41" s="63">
        <v>5.9380000000000001E-4</v>
      </c>
      <c r="AI41" s="27">
        <v>191.44738000000001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27"/>
      <c r="AG43" s="27"/>
      <c r="AH43" s="27"/>
      <c r="AI43" s="27"/>
    </row>
    <row r="44" spans="1:35" x14ac:dyDescent="0.25">
      <c r="A44" s="69" t="s">
        <v>24</v>
      </c>
      <c r="B44" s="78" t="s">
        <v>82</v>
      </c>
      <c r="C44" s="78"/>
      <c r="D44" s="78"/>
      <c r="E44" s="78"/>
      <c r="F44" s="78" t="s">
        <v>83</v>
      </c>
      <c r="G44" s="78"/>
      <c r="H44" s="78"/>
      <c r="I44" s="78"/>
      <c r="J44" s="78" t="s">
        <v>84</v>
      </c>
      <c r="K44" s="78"/>
      <c r="L44" s="78"/>
      <c r="M44" s="78"/>
      <c r="N44" s="77" t="s">
        <v>85</v>
      </c>
      <c r="O44" s="77"/>
      <c r="P44" s="77"/>
      <c r="Q44" s="77"/>
      <c r="S44" s="69" t="s">
        <v>24</v>
      </c>
      <c r="T44" s="78" t="s">
        <v>82</v>
      </c>
      <c r="U44" s="78"/>
      <c r="V44" s="78"/>
      <c r="W44" s="78"/>
      <c r="X44" s="78" t="s">
        <v>83</v>
      </c>
      <c r="Y44" s="78"/>
      <c r="Z44" s="78"/>
      <c r="AA44" s="78"/>
      <c r="AB44" s="78" t="s">
        <v>84</v>
      </c>
      <c r="AC44" s="78"/>
      <c r="AD44" s="78"/>
      <c r="AE44" s="78"/>
      <c r="AF44" s="77" t="s">
        <v>85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1.1999999999999999E-6</v>
      </c>
      <c r="C46" s="31"/>
      <c r="D46" s="31"/>
      <c r="E46" s="40">
        <v>3.8381669999999999</v>
      </c>
      <c r="F46" s="32">
        <v>1.3999999999999999E-6</v>
      </c>
      <c r="G46" s="31"/>
      <c r="H46" s="31"/>
      <c r="I46" s="40">
        <v>3.839375</v>
      </c>
      <c r="J46" s="32">
        <v>1.9999999999999999E-6</v>
      </c>
      <c r="K46" s="31"/>
      <c r="L46" s="31"/>
      <c r="M46" s="40">
        <v>4.0612630000000003</v>
      </c>
      <c r="N46" s="29">
        <v>2.0999999999999998E-6</v>
      </c>
      <c r="O46" s="28"/>
      <c r="P46" s="28"/>
      <c r="Q46" s="27">
        <v>3.838117</v>
      </c>
      <c r="S46" s="69"/>
      <c r="T46" s="32">
        <v>4.3000000000000002E-5</v>
      </c>
      <c r="U46" s="31"/>
      <c r="V46" s="31"/>
      <c r="W46" s="40">
        <v>3.8388300000000002</v>
      </c>
      <c r="X46" s="32">
        <v>4.8999999999999998E-5</v>
      </c>
      <c r="Y46" s="31"/>
      <c r="Z46" s="31"/>
      <c r="AA46" s="40">
        <v>3.835213</v>
      </c>
      <c r="AB46" s="32">
        <v>5.4799999999999997E-5</v>
      </c>
      <c r="AC46" s="31"/>
      <c r="AD46" s="31"/>
      <c r="AE46" s="40">
        <v>3.8775879999999998</v>
      </c>
      <c r="AF46" s="29">
        <v>5.8E-5</v>
      </c>
      <c r="AG46" s="28"/>
      <c r="AH46" s="28"/>
      <c r="AI46" s="27">
        <v>3.7151130000000001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27"/>
      <c r="O47" s="27"/>
      <c r="P47" s="27"/>
      <c r="Q47" s="27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/>
      <c r="O48" s="27"/>
      <c r="P48" s="27"/>
      <c r="Q48" s="27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82</v>
      </c>
      <c r="C50" s="78"/>
      <c r="D50" s="78"/>
      <c r="E50" s="78"/>
      <c r="F50" s="78" t="s">
        <v>83</v>
      </c>
      <c r="G50" s="78"/>
      <c r="H50" s="78"/>
      <c r="I50" s="78"/>
      <c r="J50" s="78" t="s">
        <v>84</v>
      </c>
      <c r="K50" s="78"/>
      <c r="L50" s="78"/>
      <c r="M50" s="78"/>
      <c r="N50" s="77" t="s">
        <v>85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0.99454699999999996</v>
      </c>
      <c r="F52" s="30" t="s">
        <v>20</v>
      </c>
      <c r="G52" s="40">
        <v>0</v>
      </c>
      <c r="H52" s="40">
        <v>6.1999999999999998E-3</v>
      </c>
      <c r="I52" s="40">
        <v>0.883961</v>
      </c>
      <c r="J52" s="30" t="s">
        <v>20</v>
      </c>
      <c r="K52" s="40">
        <v>0</v>
      </c>
      <c r="L52" s="40">
        <v>6.1999999999999998E-3</v>
      </c>
      <c r="M52" s="40">
        <v>0.87833899999999998</v>
      </c>
      <c r="N52" s="27" t="s">
        <v>20</v>
      </c>
      <c r="O52" s="63">
        <v>0</v>
      </c>
      <c r="P52" s="63">
        <v>6.1999999999999998E-3</v>
      </c>
      <c r="Q52" s="27">
        <v>1.070827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1.0347999999999999</v>
      </c>
      <c r="F53" s="30" t="s">
        <v>21</v>
      </c>
      <c r="G53" s="40">
        <v>0</v>
      </c>
      <c r="H53" s="40">
        <v>3.3E-3</v>
      </c>
      <c r="I53" s="40">
        <v>1.0406470000000001</v>
      </c>
      <c r="J53" s="30" t="s">
        <v>21</v>
      </c>
      <c r="K53" s="40">
        <v>0</v>
      </c>
      <c r="L53" s="40">
        <v>3.3E-3</v>
      </c>
      <c r="M53" s="40">
        <v>1.0332429999999999</v>
      </c>
      <c r="N53" s="27" t="s">
        <v>21</v>
      </c>
      <c r="O53" s="63">
        <v>0</v>
      </c>
      <c r="P53" s="63">
        <v>3.3E-3</v>
      </c>
      <c r="Q53" s="27">
        <v>1.100163</v>
      </c>
    </row>
    <row r="54" spans="1:17" x14ac:dyDescent="0.25">
      <c r="A54" s="67"/>
      <c r="B54" s="30" t="s">
        <v>22</v>
      </c>
      <c r="C54" s="40">
        <v>0</v>
      </c>
      <c r="D54" s="40">
        <v>2.2000000000000001E-3</v>
      </c>
      <c r="E54" s="40">
        <v>1.1482479999999999</v>
      </c>
      <c r="F54" s="30" t="s">
        <v>22</v>
      </c>
      <c r="G54" s="40">
        <v>0</v>
      </c>
      <c r="H54" s="40">
        <v>2.2000000000000001E-3</v>
      </c>
      <c r="I54" s="40">
        <v>1.1546959999999999</v>
      </c>
      <c r="J54" s="30" t="s">
        <v>22</v>
      </c>
      <c r="K54" s="40">
        <v>0</v>
      </c>
      <c r="L54" s="40">
        <v>2.3999999999999998E-3</v>
      </c>
      <c r="M54" s="40">
        <v>1.1529769999999999</v>
      </c>
      <c r="N54" s="27" t="s">
        <v>22</v>
      </c>
      <c r="O54" s="63">
        <v>0</v>
      </c>
      <c r="P54" s="63">
        <v>2.3999999999999998E-3</v>
      </c>
      <c r="Q54" s="27">
        <v>1.239439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8" t="s">
        <v>82</v>
      </c>
      <c r="C57" s="78"/>
      <c r="D57" s="78"/>
      <c r="E57" s="78"/>
      <c r="F57" s="78" t="s">
        <v>83</v>
      </c>
      <c r="G57" s="78"/>
      <c r="H57" s="78"/>
      <c r="I57" s="78"/>
      <c r="J57" s="78" t="s">
        <v>84</v>
      </c>
      <c r="K57" s="78"/>
      <c r="L57" s="78"/>
      <c r="M57" s="78"/>
      <c r="N57" s="77" t="s">
        <v>85</v>
      </c>
      <c r="O57" s="77"/>
      <c r="P57" s="77"/>
      <c r="Q57" s="77"/>
    </row>
    <row r="58" spans="1:17" x14ac:dyDescent="0.25">
      <c r="A58" s="68"/>
      <c r="B58" s="30"/>
      <c r="C58" s="30" t="s">
        <v>17</v>
      </c>
      <c r="D58" s="30" t="s">
        <v>18</v>
      </c>
      <c r="E58" s="30" t="s">
        <v>19</v>
      </c>
      <c r="F58" s="30"/>
      <c r="G58" s="30" t="s">
        <v>17</v>
      </c>
      <c r="H58" s="30" t="s">
        <v>18</v>
      </c>
      <c r="I58" s="30" t="s">
        <v>19</v>
      </c>
      <c r="J58" s="30"/>
      <c r="K58" s="30" t="s">
        <v>17</v>
      </c>
      <c r="L58" s="30" t="s">
        <v>18</v>
      </c>
      <c r="M58" s="30" t="s">
        <v>19</v>
      </c>
      <c r="N58" s="27"/>
      <c r="O58" s="27" t="s">
        <v>17</v>
      </c>
      <c r="P58" s="27" t="s">
        <v>18</v>
      </c>
      <c r="Q58" s="27" t="s">
        <v>19</v>
      </c>
    </row>
    <row r="59" spans="1:17" x14ac:dyDescent="0.25">
      <c r="A59" s="68"/>
      <c r="B59" s="30" t="s">
        <v>20</v>
      </c>
      <c r="C59" s="40">
        <v>0</v>
      </c>
      <c r="D59" s="40">
        <v>6.1999999999999998E-3</v>
      </c>
      <c r="E59" s="40">
        <v>1.417187</v>
      </c>
      <c r="F59" s="30" t="s">
        <v>20</v>
      </c>
      <c r="G59" s="40">
        <v>0</v>
      </c>
      <c r="H59" s="40">
        <v>6.1999999999999998E-3</v>
      </c>
      <c r="I59" s="40">
        <v>1.4768539999999999</v>
      </c>
      <c r="J59" s="30" t="s">
        <v>20</v>
      </c>
      <c r="K59" s="40">
        <v>0</v>
      </c>
      <c r="L59" s="40">
        <v>6.1999999999999998E-3</v>
      </c>
      <c r="M59" s="40">
        <v>1.3261160000000001</v>
      </c>
      <c r="N59" s="27" t="s">
        <v>20</v>
      </c>
      <c r="O59" s="63">
        <v>0</v>
      </c>
      <c r="P59" s="63">
        <v>6.1999999999999998E-3</v>
      </c>
      <c r="Q59" s="27">
        <v>1.093415</v>
      </c>
    </row>
    <row r="60" spans="1:17" x14ac:dyDescent="0.25">
      <c r="A60" s="68"/>
      <c r="B60" s="30" t="s">
        <v>21</v>
      </c>
      <c r="C60" s="40">
        <v>0</v>
      </c>
      <c r="D60" s="40">
        <v>3.3E-3</v>
      </c>
      <c r="E60" s="40">
        <v>75.205361999999994</v>
      </c>
      <c r="F60" s="30" t="s">
        <v>21</v>
      </c>
      <c r="G60" s="40">
        <v>0</v>
      </c>
      <c r="H60" s="40">
        <v>3.2000000000000002E-3</v>
      </c>
      <c r="I60" s="40">
        <v>74.821048000000005</v>
      </c>
      <c r="J60" s="30" t="s">
        <v>21</v>
      </c>
      <c r="K60" s="40">
        <v>0</v>
      </c>
      <c r="L60" s="40">
        <v>3.0999999999999999E-3</v>
      </c>
      <c r="M60" s="40">
        <v>70.526573999999997</v>
      </c>
      <c r="N60" s="27" t="s">
        <v>21</v>
      </c>
      <c r="O60" s="63">
        <v>0</v>
      </c>
      <c r="P60" s="63">
        <v>2.8999999999999998E-3</v>
      </c>
      <c r="Q60" s="27">
        <v>78.125748000000002</v>
      </c>
    </row>
    <row r="61" spans="1:17" x14ac:dyDescent="0.25">
      <c r="A61" s="68"/>
      <c r="B61" s="30" t="s">
        <v>22</v>
      </c>
      <c r="C61" s="40">
        <v>0</v>
      </c>
      <c r="D61" s="40">
        <v>2.2000000000000001E-3</v>
      </c>
      <c r="E61" s="40">
        <v>216.739182</v>
      </c>
      <c r="F61" s="30" t="s">
        <v>22</v>
      </c>
      <c r="G61" s="40">
        <v>0</v>
      </c>
      <c r="H61" s="40">
        <v>2.2000000000000001E-3</v>
      </c>
      <c r="I61" s="40">
        <v>182.49659199999999</v>
      </c>
      <c r="J61" s="30" t="s">
        <v>22</v>
      </c>
      <c r="K61" s="40">
        <v>0</v>
      </c>
      <c r="L61" s="40">
        <v>2.0999999999999999E-3</v>
      </c>
      <c r="M61" s="40">
        <v>171.343695</v>
      </c>
      <c r="N61" s="27" t="s">
        <v>22</v>
      </c>
      <c r="O61" s="63">
        <v>0</v>
      </c>
      <c r="P61" s="63">
        <v>2.0999999999999999E-3</v>
      </c>
      <c r="Q61" s="27">
        <v>184.056319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/>
      <c r="O63" s="27"/>
      <c r="P63" s="27"/>
      <c r="Q63" s="27"/>
    </row>
    <row r="64" spans="1:17" x14ac:dyDescent="0.25">
      <c r="A64" s="69" t="s">
        <v>24</v>
      </c>
      <c r="B64" s="78" t="s">
        <v>82</v>
      </c>
      <c r="C64" s="78"/>
      <c r="D64" s="78"/>
      <c r="E64" s="78"/>
      <c r="F64" s="78" t="s">
        <v>83</v>
      </c>
      <c r="G64" s="78"/>
      <c r="H64" s="78"/>
      <c r="I64" s="78"/>
      <c r="J64" s="78" t="s">
        <v>84</v>
      </c>
      <c r="K64" s="78"/>
      <c r="L64" s="78"/>
      <c r="M64" s="78"/>
      <c r="N64" s="77" t="s">
        <v>85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7.8830000000000002E-4</v>
      </c>
      <c r="C66" s="31"/>
      <c r="D66" s="31"/>
      <c r="E66" s="40">
        <v>3.8896649999999999</v>
      </c>
      <c r="F66" s="31"/>
      <c r="G66" s="32">
        <v>8.1539999999999998E-4</v>
      </c>
      <c r="H66" s="31"/>
      <c r="I66" s="40">
        <v>3.9094739999999999</v>
      </c>
      <c r="J66" s="32">
        <v>8.3880000000000001E-4</v>
      </c>
      <c r="K66" s="31"/>
      <c r="L66" s="31"/>
      <c r="M66" s="40">
        <v>3.8848950000000002</v>
      </c>
      <c r="N66" s="29">
        <v>8.8199999999999997E-4</v>
      </c>
      <c r="O66" s="28"/>
      <c r="P66" s="28"/>
      <c r="Q66" s="27">
        <v>7.2460820000000004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1.8145069999999999</v>
      </c>
      <c r="I73">
        <f t="shared" ref="I73:I75" si="3">0.05*G18+(1-0.05)*C18</f>
        <v>0</v>
      </c>
      <c r="J73">
        <f t="shared" ref="J73:J75" si="4">0.05*H18+(1-0.05)*D18</f>
        <v>6.1999999999999998E-3</v>
      </c>
      <c r="K73">
        <f t="shared" ref="K73:K75" si="5">I18+E18</f>
        <v>2.8917820000000001</v>
      </c>
      <c r="L73">
        <f>0.05*F25+(1-0.05)*B25</f>
        <v>0</v>
      </c>
      <c r="M73">
        <f>I25+E25</f>
        <v>8.2322820000000014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0</v>
      </c>
      <c r="V73">
        <f t="shared" ref="V73:V75" si="9">0.1*H18+(1-0.1)*D18</f>
        <v>6.1999999999999998E-3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2.0802259999999997</v>
      </c>
      <c r="I74">
        <f t="shared" si="3"/>
        <v>0</v>
      </c>
      <c r="J74">
        <f t="shared" si="4"/>
        <v>8.038E-5</v>
      </c>
      <c r="K74">
        <f t="shared" si="5"/>
        <v>152.488539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0</v>
      </c>
      <c r="V74">
        <f t="shared" si="9"/>
        <v>8.0380000000000013E-5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1.8674999999999999E-6</v>
      </c>
      <c r="H75">
        <f t="shared" si="2"/>
        <v>2.4103919999999999</v>
      </c>
      <c r="I75">
        <f t="shared" si="3"/>
        <v>0</v>
      </c>
      <c r="J75">
        <f t="shared" si="4"/>
        <v>1.832E-6</v>
      </c>
      <c r="K75">
        <f t="shared" si="5"/>
        <v>357.65602999999999</v>
      </c>
      <c r="P75" s="66"/>
      <c r="Q75" t="s">
        <v>39</v>
      </c>
      <c r="R75">
        <f t="shared" si="6"/>
        <v>0</v>
      </c>
      <c r="S75">
        <f t="shared" si="7"/>
        <v>1.903E-6</v>
      </c>
      <c r="U75">
        <f t="shared" si="8"/>
        <v>0</v>
      </c>
      <c r="V75">
        <f t="shared" si="9"/>
        <v>1.832E-6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0</v>
      </c>
      <c r="J79">
        <f t="shared" ref="J79:J81" si="13">0.2*H18+(1-0.2)*D18</f>
        <v>6.1999999999999998E-3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0</v>
      </c>
      <c r="V79">
        <f t="shared" ref="V79:V81" si="17">0.3*H18+(1-0.3)*D18</f>
        <v>6.1999999999999989E-3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0</v>
      </c>
      <c r="J80">
        <f t="shared" si="13"/>
        <v>8.038E-5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0</v>
      </c>
      <c r="V80">
        <f t="shared" si="17"/>
        <v>8.0379999999999986E-5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1.9740000000000001E-6</v>
      </c>
      <c r="I81">
        <f t="shared" si="12"/>
        <v>0</v>
      </c>
      <c r="J81">
        <f t="shared" si="13"/>
        <v>1.832E-6</v>
      </c>
      <c r="P81" s="66"/>
      <c r="Q81" t="s">
        <v>39</v>
      </c>
      <c r="R81">
        <f t="shared" si="14"/>
        <v>0</v>
      </c>
      <c r="S81">
        <f t="shared" si="15"/>
        <v>2.0449999999999999E-6</v>
      </c>
      <c r="U81">
        <f t="shared" si="16"/>
        <v>0</v>
      </c>
      <c r="V81">
        <f t="shared" si="17"/>
        <v>1.832E-6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2.7861050000000001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6.2000000000000006E-3</v>
      </c>
      <c r="K86">
        <f t="shared" ref="K86:K88" si="23">M18+I18+E18</f>
        <v>4.3812560000000005</v>
      </c>
      <c r="L86">
        <f>(0.05*(1-0.05)+0.05*(1-0.05))*F25+0.05*0.05*J25+(1-0.05*(1-0.05)-0.05*(1-0.05)-0.05*0.05)*B25</f>
        <v>0</v>
      </c>
      <c r="M86">
        <f>M25+I25+E25</f>
        <v>12.16761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6.2000000000000006E-3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3.0961660000000002</v>
      </c>
      <c r="I87">
        <f t="shared" si="21"/>
        <v>0</v>
      </c>
      <c r="J87">
        <f t="shared" si="22"/>
        <v>8.0380000000000013E-5</v>
      </c>
      <c r="K87">
        <f t="shared" si="23"/>
        <v>229.01954399999997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0</v>
      </c>
      <c r="V87">
        <f t="shared" si="27"/>
        <v>8.038E-5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1.8994500000000001E-6</v>
      </c>
      <c r="H88">
        <f t="shared" si="20"/>
        <v>3.6244260000000001</v>
      </c>
      <c r="I88">
        <f t="shared" si="21"/>
        <v>0</v>
      </c>
      <c r="J88">
        <f t="shared" si="22"/>
        <v>1.8320000000000002E-6</v>
      </c>
      <c r="K88">
        <f t="shared" si="23"/>
        <v>546.95231899999999</v>
      </c>
      <c r="O88" s="70"/>
      <c r="P88" s="66"/>
      <c r="Q88" t="s">
        <v>39</v>
      </c>
      <c r="R88">
        <f t="shared" si="24"/>
        <v>0</v>
      </c>
      <c r="S88">
        <f t="shared" si="25"/>
        <v>1.9598000000000003E-6</v>
      </c>
      <c r="U88">
        <f t="shared" si="26"/>
        <v>0</v>
      </c>
      <c r="V88">
        <f t="shared" si="27"/>
        <v>1.832E-6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6.1999999999999998E-3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6.2000000000000006E-3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0</v>
      </c>
      <c r="J93">
        <f t="shared" si="31"/>
        <v>8.0379999999999986E-5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0</v>
      </c>
      <c r="V93">
        <f t="shared" si="35"/>
        <v>8.0380000000000013E-5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2.0592000000000001E-6</v>
      </c>
      <c r="I94">
        <f t="shared" si="30"/>
        <v>0</v>
      </c>
      <c r="J94">
        <f t="shared" si="31"/>
        <v>1.832E-6</v>
      </c>
      <c r="O94" s="70"/>
      <c r="P94" s="66"/>
      <c r="Q94" t="s">
        <v>39</v>
      </c>
      <c r="R94">
        <f t="shared" si="32"/>
        <v>0</v>
      </c>
      <c r="S94">
        <f t="shared" si="33"/>
        <v>2.1302000000000004E-6</v>
      </c>
      <c r="U94">
        <f t="shared" si="34"/>
        <v>0</v>
      </c>
      <c r="V94">
        <f t="shared" si="35"/>
        <v>1.832E-6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4.1100289999999999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6.1999999999999989E-3</v>
      </c>
      <c r="K99">
        <f t="shared" ref="K99:K101" si="41">Q18+M18+E18+I18</f>
        <v>5.9426670000000001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15.933046000000001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6.1999999999999998E-3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4.2215099999999994</v>
      </c>
      <c r="I100">
        <f t="shared" si="39"/>
        <v>0</v>
      </c>
      <c r="J100">
        <f t="shared" si="40"/>
        <v>8.0379999999999986E-5</v>
      </c>
      <c r="K100">
        <f t="shared" si="41"/>
        <v>304.580985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0</v>
      </c>
      <c r="V100">
        <f t="shared" si="45"/>
        <v>8.0379999999999986E-5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1.9281162499999997E-6</v>
      </c>
      <c r="H101">
        <f t="shared" si="38"/>
        <v>4.9074939999999998</v>
      </c>
      <c r="I101">
        <f t="shared" si="39"/>
        <v>0</v>
      </c>
      <c r="J101">
        <f t="shared" si="40"/>
        <v>1.8319999999999998E-6</v>
      </c>
      <c r="K101">
        <f t="shared" si="41"/>
        <v>755.69340899999997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2.0045299999999996E-6</v>
      </c>
      <c r="U101">
        <f t="shared" si="44"/>
        <v>0</v>
      </c>
      <c r="V101">
        <f t="shared" si="45"/>
        <v>1.8319999999999998E-6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6.1999999999999989E-3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6.1999999999999998E-3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0</v>
      </c>
      <c r="J106">
        <f t="shared" si="49"/>
        <v>8.0379999999999986E-5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0</v>
      </c>
      <c r="V106">
        <f t="shared" si="53"/>
        <v>8.038E-5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2.10464E-6</v>
      </c>
      <c r="I107">
        <f t="shared" si="48"/>
        <v>0</v>
      </c>
      <c r="J107">
        <f t="shared" si="49"/>
        <v>1.832E-6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2.1451099999999999E-6</v>
      </c>
      <c r="U107">
        <f t="shared" si="52"/>
        <v>0</v>
      </c>
      <c r="V107">
        <f t="shared" si="53"/>
        <v>1.8320000000000002E-6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1.880004</v>
      </c>
      <c r="I112">
        <f t="shared" ref="I112:I114" si="57">0.05*Y18+(1-0.05)*U18</f>
        <v>0</v>
      </c>
      <c r="J112">
        <f t="shared" ref="J112:J114" si="58">0.05*Z18+(1-0.05)*V18</f>
        <v>6.1999999999999998E-3</v>
      </c>
      <c r="K112">
        <f t="shared" ref="K112:K114" si="59">AA18+W18</f>
        <v>2.7990599999999999</v>
      </c>
      <c r="L112">
        <f>0.05*X25+(1-0.05)*T25</f>
        <v>0</v>
      </c>
      <c r="M112">
        <f>AA25+W25</f>
        <v>7.8215210000000006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0</v>
      </c>
      <c r="V112">
        <f t="shared" ref="V112:V114" si="63">0.1*Z18+(1-0.1)*V18</f>
        <v>6.1999999999999998E-3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2.038265</v>
      </c>
      <c r="I113">
        <f t="shared" si="57"/>
        <v>0</v>
      </c>
      <c r="J113">
        <f t="shared" si="58"/>
        <v>2.6219999999999998E-4</v>
      </c>
      <c r="K113">
        <f t="shared" si="59"/>
        <v>152.07218899999998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0</v>
      </c>
      <c r="V113">
        <f t="shared" si="63"/>
        <v>2.6219999999999998E-4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2.4285199999999998</v>
      </c>
      <c r="I114">
        <f t="shared" si="57"/>
        <v>0</v>
      </c>
      <c r="J114">
        <f t="shared" si="58"/>
        <v>2.7699999999999999E-5</v>
      </c>
      <c r="K114">
        <f t="shared" si="59"/>
        <v>357.22003099999995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0</v>
      </c>
      <c r="V114">
        <f t="shared" si="63"/>
        <v>2.7699999999999999E-5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0</v>
      </c>
      <c r="J118">
        <f t="shared" ref="J118:J120" si="67">0.2*Z18+(1-0.2)*V18</f>
        <v>6.1999999999999998E-3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0</v>
      </c>
      <c r="V118">
        <f t="shared" ref="V118:V120" si="71">0.3*Z18+(1-0.3)*V18</f>
        <v>6.1999999999999989E-3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0</v>
      </c>
      <c r="J119">
        <f t="shared" si="67"/>
        <v>2.6219999999999998E-4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0</v>
      </c>
      <c r="V119">
        <f t="shared" si="71"/>
        <v>2.6219999999999998E-4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0</v>
      </c>
      <c r="J120">
        <f t="shared" si="67"/>
        <v>2.7700000000000002E-5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0</v>
      </c>
      <c r="V120">
        <f t="shared" si="71"/>
        <v>2.7699999999999999E-5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2.8593760000000001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6.2000000000000006E-3</v>
      </c>
      <c r="K125">
        <f t="shared" ref="K125:K127" si="77">AE18+AA18+W18</f>
        <v>4.1155590000000002</v>
      </c>
      <c r="L125">
        <f>(0.05*(1-0.05)+0.05*(1-0.05))*X25+0.05*0.05*AB25+(1-0.05*(1-0.05)-0.05*(1-0.05)-0.05*0.05)*T25</f>
        <v>0</v>
      </c>
      <c r="M125">
        <f>AE25+AA25+W25</f>
        <v>11.735053000000001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6.2000000000000006E-3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3.0989439999999995</v>
      </c>
      <c r="I126">
        <f t="shared" si="75"/>
        <v>0</v>
      </c>
      <c r="J126">
        <f t="shared" si="76"/>
        <v>2.6219999999999998E-4</v>
      </c>
      <c r="K126">
        <f t="shared" si="77"/>
        <v>229.44816800000001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0</v>
      </c>
      <c r="V126">
        <f t="shared" si="81"/>
        <v>2.6219999999999998E-4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3.6117490000000005</v>
      </c>
      <c r="I127">
        <f t="shared" si="75"/>
        <v>0</v>
      </c>
      <c r="J127">
        <f t="shared" si="76"/>
        <v>2.7700000000000002E-5</v>
      </c>
      <c r="K127">
        <f t="shared" si="77"/>
        <v>542.71510899999998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0</v>
      </c>
      <c r="V127">
        <f t="shared" si="81"/>
        <v>2.7700000000000002E-5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6.1999999999999998E-3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6.2000000000000006E-3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0</v>
      </c>
      <c r="J132">
        <f t="shared" si="85"/>
        <v>2.6219999999999998E-4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0</v>
      </c>
      <c r="V132">
        <f t="shared" si="89"/>
        <v>2.6219999999999998E-4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0</v>
      </c>
      <c r="J133">
        <f t="shared" si="85"/>
        <v>2.7699999999999999E-5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0</v>
      </c>
      <c r="V133">
        <f t="shared" si="89"/>
        <v>2.7700000000000002E-5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3.9310359999999998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6.1999999999999989E-3</v>
      </c>
      <c r="K138">
        <f t="shared" ref="K138:K140" si="95">AI18+AE18+AA18+W18</f>
        <v>5.6378250000000003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15.787222000000002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6.1999999999999998E-3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4.2281209999999998</v>
      </c>
      <c r="I139">
        <f t="shared" si="93"/>
        <v>0</v>
      </c>
      <c r="J139">
        <f t="shared" si="94"/>
        <v>2.6219999999999998E-4</v>
      </c>
      <c r="K139">
        <f t="shared" si="95"/>
        <v>304.57460900000001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0</v>
      </c>
      <c r="V139">
        <f t="shared" si="99"/>
        <v>2.6219999999999998E-4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4.9079040000000003</v>
      </c>
      <c r="I140">
        <f t="shared" si="93"/>
        <v>0</v>
      </c>
      <c r="J140">
        <f t="shared" si="94"/>
        <v>2.7699999999999996E-5</v>
      </c>
      <c r="K140">
        <f t="shared" si="95"/>
        <v>748.53550899999993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0</v>
      </c>
      <c r="V140">
        <f t="shared" si="99"/>
        <v>2.7699999999999996E-5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6.1999999999999989E-3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6.1999999999999998E-3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0</v>
      </c>
      <c r="J145">
        <f t="shared" si="103"/>
        <v>2.6219999999999992E-4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0</v>
      </c>
      <c r="V145">
        <f t="shared" si="107"/>
        <v>2.6219999999999998E-4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0</v>
      </c>
      <c r="J146">
        <f t="shared" si="103"/>
        <v>2.7699999999999996E-5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0</v>
      </c>
      <c r="V146">
        <f t="shared" si="107"/>
        <v>2.7700000000000002E-5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2.0450109999999997</v>
      </c>
      <c r="I151">
        <f t="shared" ref="I151:I153" si="111">0.05*G39+(1-0.05)*C39</f>
        <v>0</v>
      </c>
      <c r="J151">
        <f t="shared" ref="J151:J153" si="112">0.05*H39+(1-0.05)*D39</f>
        <v>6.1999999999999998E-3</v>
      </c>
      <c r="K151">
        <f t="shared" ref="K151:K153" si="113">I39+E39</f>
        <v>2.7605080000000002</v>
      </c>
      <c r="L151">
        <f>0.05*F46+(1-0.05)*B46</f>
        <v>1.2099999999999998E-6</v>
      </c>
      <c r="M151">
        <f>I46+E46</f>
        <v>7.6775419999999999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0</v>
      </c>
      <c r="V151">
        <f t="shared" ref="V151:V153" si="117">0.1*H39+(1-0.1)*D39</f>
        <v>6.1999999999999998E-3</v>
      </c>
      <c r="X151">
        <f>0.1*F46+(1-0.1)*B46</f>
        <v>1.22E-6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2.0772300000000001</v>
      </c>
      <c r="I152">
        <f t="shared" si="111"/>
        <v>0</v>
      </c>
      <c r="J152">
        <f t="shared" si="112"/>
        <v>6.6879999999999999E-4</v>
      </c>
      <c r="K152">
        <f t="shared" si="113"/>
        <v>152.03150299999999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0</v>
      </c>
      <c r="V152">
        <f t="shared" si="117"/>
        <v>6.6879999999999999E-4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1.5691499999999998E-4</v>
      </c>
      <c r="H153">
        <f t="shared" si="110"/>
        <v>2.4089779999999998</v>
      </c>
      <c r="I153">
        <f t="shared" si="111"/>
        <v>0</v>
      </c>
      <c r="J153">
        <f t="shared" si="112"/>
        <v>1.5673999999999999E-4</v>
      </c>
      <c r="K153">
        <f t="shared" si="113"/>
        <v>361.57023600000002</v>
      </c>
      <c r="P153" s="66"/>
      <c r="Q153" t="s">
        <v>39</v>
      </c>
      <c r="R153">
        <f t="shared" si="114"/>
        <v>0</v>
      </c>
      <c r="S153">
        <f t="shared" si="115"/>
        <v>1.5753000000000002E-4</v>
      </c>
      <c r="U153">
        <f t="shared" si="116"/>
        <v>0</v>
      </c>
      <c r="V153">
        <f t="shared" si="117"/>
        <v>1.5718000000000001E-4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0</v>
      </c>
      <c r="J157">
        <f t="shared" ref="J157:J159" si="121">0.2*H39+(1-0.2)*D39</f>
        <v>6.1999999999999998E-3</v>
      </c>
      <c r="L157">
        <f>0.2*F46+(1-0.2)*B46</f>
        <v>1.24E-6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0</v>
      </c>
      <c r="V157">
        <f t="shared" ref="V157:V159" si="125">0.3*H39+(1-0.3)*D39</f>
        <v>6.1999999999999989E-3</v>
      </c>
      <c r="X157">
        <f>0.3*F46+(1-0.3)*B46</f>
        <v>1.2599999999999998E-6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0</v>
      </c>
      <c r="J158">
        <f t="shared" si="121"/>
        <v>6.6879999999999999E-4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0</v>
      </c>
      <c r="V158">
        <f t="shared" si="125"/>
        <v>6.6879999999999999E-4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1.5876E-4</v>
      </c>
      <c r="I159">
        <f t="shared" si="120"/>
        <v>0</v>
      </c>
      <c r="J159">
        <f t="shared" si="121"/>
        <v>1.5806000000000001E-4</v>
      </c>
      <c r="P159" s="66"/>
      <c r="Q159" t="s">
        <v>39</v>
      </c>
      <c r="R159">
        <f t="shared" si="122"/>
        <v>0</v>
      </c>
      <c r="S159">
        <f t="shared" si="123"/>
        <v>1.5998999999999999E-4</v>
      </c>
      <c r="U159">
        <f t="shared" si="124"/>
        <v>0</v>
      </c>
      <c r="V159">
        <f t="shared" si="125"/>
        <v>1.5893999999999999E-4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2.9747620000000001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6.2000000000000006E-3</v>
      </c>
      <c r="K164">
        <f t="shared" ref="K164:K166" si="131">M39+I39+E39</f>
        <v>4.0902140000000005</v>
      </c>
      <c r="L164">
        <f>(0.05*(1-0.05)+0.05*(1-0.05))*F46+0.05*0.05*J46+(1-0.05*(1-0.05)-0.05*(1-0.05)-0.05*0.05)*B46</f>
        <v>1.221E-6</v>
      </c>
      <c r="M164">
        <f>M46+I46+E46</f>
        <v>11.738805000000001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6.2000000000000006E-3</v>
      </c>
      <c r="X164">
        <f>(0.1*0.9+0.1*0.9)*F46+0.1*0.1*J46+(1-0.1*0.9-0.1*0.9-0.1*0.1)*B46</f>
        <v>1.2440000000000001E-6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3.1375830000000002</v>
      </c>
      <c r="I165">
        <f t="shared" si="129"/>
        <v>0</v>
      </c>
      <c r="J165">
        <f t="shared" si="130"/>
        <v>6.6879999999999999E-4</v>
      </c>
      <c r="K165">
        <f t="shared" si="131"/>
        <v>228.020341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0</v>
      </c>
      <c r="V165">
        <f t="shared" si="135"/>
        <v>6.6879999999999999E-4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1.5749925000000002E-4</v>
      </c>
      <c r="H166">
        <f t="shared" si="128"/>
        <v>3.5585420000000001</v>
      </c>
      <c r="I166">
        <f t="shared" si="129"/>
        <v>0</v>
      </c>
      <c r="J166">
        <f t="shared" si="130"/>
        <v>1.5716550000000003E-4</v>
      </c>
      <c r="K166">
        <f t="shared" si="131"/>
        <v>544.42160999999999</v>
      </c>
      <c r="O166" s="70"/>
      <c r="P166" s="66"/>
      <c r="Q166" t="s">
        <v>39</v>
      </c>
      <c r="R166">
        <f t="shared" si="132"/>
        <v>0</v>
      </c>
      <c r="S166">
        <f t="shared" si="133"/>
        <v>1.5863700000000002E-4</v>
      </c>
      <c r="U166">
        <f t="shared" si="134"/>
        <v>0</v>
      </c>
      <c r="V166">
        <f t="shared" si="135"/>
        <v>1.5800200000000002E-4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6.1999999999999998E-3</v>
      </c>
      <c r="L170">
        <f>(0.2*0.8+0.2*0.8)*F46+0.2*0.2*J46+(1-0.2*0.8-0.2*0.8-0.2*0.2)*B46</f>
        <v>1.296E-6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6.2000000000000006E-3</v>
      </c>
      <c r="X170">
        <f>(0.3*0.7+0.3*0.7)*F46+0.3*0.3*J46+(1-0.3*0.7-0.3*0.7-0.3*0.3)*B46</f>
        <v>1.356E-6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0</v>
      </c>
      <c r="J171">
        <f t="shared" si="139"/>
        <v>6.6879999999999999E-4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0</v>
      </c>
      <c r="V171">
        <f t="shared" si="143"/>
        <v>6.6879999999999999E-4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1.6072800000000001E-4</v>
      </c>
      <c r="I172">
        <f t="shared" si="138"/>
        <v>0</v>
      </c>
      <c r="J172">
        <f t="shared" si="139"/>
        <v>1.59588E-4</v>
      </c>
      <c r="O172" s="70"/>
      <c r="P172" s="66"/>
      <c r="Q172" t="s">
        <v>39</v>
      </c>
      <c r="R172">
        <f t="shared" si="140"/>
        <v>0</v>
      </c>
      <c r="S172">
        <f t="shared" si="141"/>
        <v>1.62573E-4</v>
      </c>
      <c r="U172">
        <f t="shared" si="142"/>
        <v>0</v>
      </c>
      <c r="V172">
        <f t="shared" si="143"/>
        <v>1.61058E-4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4.0478719999999999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6.1999999999999989E-3</v>
      </c>
      <c r="K177">
        <f t="shared" ref="K177:K179" si="149">Q39+M39+I39+E39</f>
        <v>6.0570200000000005</v>
      </c>
      <c r="L177">
        <f>3*0.05*(1-0.05)*(1-0.05)*F46+3*0.05*0.05*(1-0.05)*J46+0.05*0.05*0.05*N46+(1-3*0.05*(1-0.05)*(1-0.05)-3*0.05*0.05*(1-0.05)-0.05*0.05*0.05)*B46</f>
        <v>1.2328874999999998E-6</v>
      </c>
      <c r="M177">
        <f>Q46+M46+I46+E46</f>
        <v>15.576922000000001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6.1999999999999998E-3</v>
      </c>
      <c r="X177">
        <f>3*0.1*(1-0.1)*(1-0.1)*F46+3*0.1*0.1*(1-0.1)*J46+0.1*0.1*0.1*N46+(1-3*0.1*(1-0.1)*(1-0.1)-3*0.1*0.1*(1-0.1)-0.1*0.1*0.1)*B46</f>
        <v>1.2711E-6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4.2567070000000005</v>
      </c>
      <c r="I178">
        <f t="shared" si="147"/>
        <v>0</v>
      </c>
      <c r="J178">
        <f t="shared" si="148"/>
        <v>6.6879999999999999E-4</v>
      </c>
      <c r="K178">
        <f t="shared" si="149"/>
        <v>304.16975500000001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0</v>
      </c>
      <c r="V178">
        <f t="shared" si="153"/>
        <v>6.6879999999999999E-4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1.5805428749999996E-4</v>
      </c>
      <c r="H179">
        <f t="shared" si="146"/>
        <v>4.8130570000000006</v>
      </c>
      <c r="I179">
        <f t="shared" si="147"/>
        <v>0</v>
      </c>
      <c r="J179">
        <f t="shared" si="148"/>
        <v>1.5757647499999998E-4</v>
      </c>
      <c r="K179">
        <f t="shared" si="149"/>
        <v>745.02483800000005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1.596333E-4</v>
      </c>
      <c r="U179">
        <f t="shared" si="152"/>
        <v>0</v>
      </c>
      <c r="V179">
        <f t="shared" si="153"/>
        <v>1.587658E-4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6.1999999999999989E-3</v>
      </c>
      <c r="L183">
        <f>3*0.2*(1-0.2)*(1-0.2)*F46+3*0.2*0.2*(1-0.2)*J46+0.2*0.2*0.2*N46+(1-3*0.2*(1-0.2)*(1-0.2)-3*0.2*0.2*(1-0.2)-0.2*0.2*0.2)*B46</f>
        <v>1.3607999999999997E-6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6.1999999999999998E-3</v>
      </c>
      <c r="X183">
        <f>3*0.3*(1-0.3)*(1-0.3)*F46+3*0.3*0.3*(1-0.3)*J46+0.3*0.3*0.3*N46+(1-3*0.3*(1-0.3)*(1-0.3)-3*0.3*0.3*(1-0.3)-0.3*0.3*0.3)*B46</f>
        <v>1.4637000000000001E-6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0</v>
      </c>
      <c r="J184">
        <f t="shared" si="157"/>
        <v>6.6879999999999999E-4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0</v>
      </c>
      <c r="V184">
        <f t="shared" si="161"/>
        <v>6.688000000000001E-4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1.6230239999999999E-4</v>
      </c>
      <c r="I185">
        <f t="shared" si="156"/>
        <v>0</v>
      </c>
      <c r="J185">
        <f t="shared" si="157"/>
        <v>1.6088239999999997E-4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1.6438110000000002E-4</v>
      </c>
      <c r="U185">
        <f t="shared" si="160"/>
        <v>0</v>
      </c>
      <c r="V185">
        <f t="shared" si="161"/>
        <v>1.6264860000000001E-4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1.786602</v>
      </c>
      <c r="I190">
        <f t="shared" ref="I190:I192" si="165">0.05*Y39+(1-0.05)*U39</f>
        <v>0</v>
      </c>
      <c r="J190">
        <f t="shared" ref="J190:J192" si="166">0.05*Z39+(1-0.05)*V39</f>
        <v>6.1999999999999998E-3</v>
      </c>
      <c r="K190">
        <f t="shared" ref="K190:K192" si="167">AA39+W39</f>
        <v>2.7175440000000002</v>
      </c>
      <c r="L190">
        <f>0.05*X46+(1-0.05)*T46</f>
        <v>4.3299999999999995E-5</v>
      </c>
      <c r="M190">
        <f>AA46+W46</f>
        <v>7.6740430000000002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0</v>
      </c>
      <c r="V190">
        <f t="shared" ref="V190:V192" si="171">0.1*Z39+(1-0.1)*V39</f>
        <v>6.1999999999999998E-3</v>
      </c>
      <c r="X190">
        <f>0.1*X46+(1-0.1)*T46</f>
        <v>4.3600000000000003E-5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2.2241460000000002</v>
      </c>
      <c r="I191">
        <f t="shared" si="165"/>
        <v>0</v>
      </c>
      <c r="J191">
        <f t="shared" si="166"/>
        <v>1.5E-3</v>
      </c>
      <c r="K191">
        <f t="shared" si="167"/>
        <v>152.486029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0</v>
      </c>
      <c r="V191">
        <f t="shared" si="171"/>
        <v>1.5E-3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5.8185499999999994E-4</v>
      </c>
      <c r="H192">
        <f t="shared" si="164"/>
        <v>2.366409</v>
      </c>
      <c r="I192">
        <f t="shared" si="165"/>
        <v>0</v>
      </c>
      <c r="J192">
        <f t="shared" si="166"/>
        <v>5.7848999999999997E-4</v>
      </c>
      <c r="K192">
        <f t="shared" si="167"/>
        <v>355.54803300000003</v>
      </c>
      <c r="P192" s="66"/>
      <c r="Q192" t="s">
        <v>39</v>
      </c>
      <c r="R192">
        <f t="shared" si="168"/>
        <v>0</v>
      </c>
      <c r="S192">
        <f t="shared" si="169"/>
        <v>5.8520999999999996E-4</v>
      </c>
      <c r="U192">
        <f t="shared" si="170"/>
        <v>0</v>
      </c>
      <c r="V192">
        <f t="shared" si="171"/>
        <v>5.7848000000000003E-4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0</v>
      </c>
      <c r="J196">
        <f t="shared" ref="J196:J198" si="175">0.2*Z39+(1-0.2)*V39</f>
        <v>6.1999999999999998E-3</v>
      </c>
      <c r="L196">
        <f>0.2*X46+(1-0.2)*T46</f>
        <v>4.4200000000000004E-5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0</v>
      </c>
      <c r="V196">
        <f t="shared" ref="V196:V198" si="179">0.3*Z39+(1-0.3)*V39</f>
        <v>6.1999999999999989E-3</v>
      </c>
      <c r="X196">
        <f>0.3*X46+(1-0.3)*T46</f>
        <v>4.4799999999999998E-5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0</v>
      </c>
      <c r="J197">
        <f t="shared" si="175"/>
        <v>1.5E-3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0</v>
      </c>
      <c r="V197">
        <f t="shared" si="179"/>
        <v>1.5E-3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5.9192000000000001E-4</v>
      </c>
      <c r="I198">
        <f t="shared" si="174"/>
        <v>0</v>
      </c>
      <c r="J198">
        <f t="shared" si="175"/>
        <v>5.7846000000000004E-4</v>
      </c>
      <c r="P198" s="66"/>
      <c r="Q198" t="s">
        <v>39</v>
      </c>
      <c r="R198">
        <f t="shared" si="176"/>
        <v>0</v>
      </c>
      <c r="S198">
        <f t="shared" si="177"/>
        <v>5.9862999999999995E-4</v>
      </c>
      <c r="U198">
        <f t="shared" si="178"/>
        <v>0</v>
      </c>
      <c r="V198">
        <f t="shared" si="179"/>
        <v>5.7843999999999994E-4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2.784456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6.2000000000000006E-3</v>
      </c>
      <c r="K203">
        <f>AE39+AA39+W39</f>
        <v>4.0363699999999998</v>
      </c>
      <c r="L203">
        <f>(0.05*(1-0.05)+0.05*(1-0.05))*X46+0.05*0.05*AB46+(1-0.05*(1-0.05)-0.05*(1-0.05)-0.05*0.05)*T46</f>
        <v>4.3599500000000002E-5</v>
      </c>
      <c r="M203">
        <f>AE46+AA46+W46</f>
        <v>11.551631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0</v>
      </c>
      <c r="V203">
        <f t="shared" ref="V203:V205" si="188">(0.1*0.9+0.1*0.9)*Z39+0.1*0.1*AD39+(1-0.1*0.9-0.1*0.9-0.1*0.1)*V39</f>
        <v>6.2000000000000006E-3</v>
      </c>
      <c r="X203">
        <f>(0.1*0.9+0.1*0.9)*X46+0.1*0.1*AB46+(1-0.1*0.9-0.1*0.9-0.1*0.1)*T46</f>
        <v>4.4198000000000006E-5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3.2358690000000001</v>
      </c>
      <c r="I204">
        <f t="shared" si="183"/>
        <v>0</v>
      </c>
      <c r="J204">
        <f t="shared" si="184"/>
        <v>1.5E-3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0</v>
      </c>
      <c r="V204">
        <f t="shared" si="188"/>
        <v>1.5000000000000002E-3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5.8511475000000012E-4</v>
      </c>
      <c r="H205">
        <f t="shared" si="182"/>
        <v>3.5450970000000002</v>
      </c>
      <c r="I205">
        <f t="shared" si="183"/>
        <v>0</v>
      </c>
      <c r="J205">
        <f t="shared" si="184"/>
        <v>5.7849350000000008E-4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5.9153900000000008E-4</v>
      </c>
      <c r="U205">
        <f t="shared" si="187"/>
        <v>0</v>
      </c>
      <c r="V205">
        <f t="shared" si="188"/>
        <v>5.7851400000000002E-4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0</v>
      </c>
      <c r="J209">
        <f t="shared" ref="J209:J211" si="192">(0.2*0.8+0.2*0.8)*Z39+0.2*0.2*AD39+(1-0.2*0.8-0.2*0.8-0.2*0.2)*V39</f>
        <v>6.1999999999999998E-3</v>
      </c>
      <c r="L209">
        <f>(0.2*0.8+0.2*0.8)*X46+0.2*0.2*AB46+(1-0.2*0.8-0.2*0.8-0.2*0.2)*T46</f>
        <v>4.5392000000000002E-5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0</v>
      </c>
      <c r="V209">
        <f t="shared" ref="V209:V211" si="196">(0.3*0.7+0.3*0.7)*Z39+0.3*0.3*AD39+(1-0.3*0.7-0.3*0.7-0.3*0.3)*V39</f>
        <v>6.2000000000000006E-3</v>
      </c>
      <c r="X209">
        <f>(0.3*0.7+0.3*0.7)*X46+0.3*0.3*AB46+(1-0.3*0.7-0.3*0.7-0.3*0.3)*T46</f>
        <v>4.6582000000000009E-5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0</v>
      </c>
      <c r="J210">
        <f t="shared" si="192"/>
        <v>1.5E-3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0</v>
      </c>
      <c r="V210">
        <f t="shared" si="196"/>
        <v>1.5000000000000002E-3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6.0381600000000007E-4</v>
      </c>
      <c r="I211">
        <f t="shared" si="191"/>
        <v>0</v>
      </c>
      <c r="J211">
        <f t="shared" si="192"/>
        <v>5.7863599999999999E-4</v>
      </c>
      <c r="O211" s="70"/>
      <c r="P211" s="66"/>
      <c r="Q211" t="s">
        <v>39</v>
      </c>
      <c r="R211">
        <f t="shared" si="193"/>
        <v>0</v>
      </c>
      <c r="S211">
        <f t="shared" si="194"/>
        <v>6.1533099999999999E-4</v>
      </c>
      <c r="U211">
        <f t="shared" si="195"/>
        <v>0</v>
      </c>
      <c r="V211">
        <f t="shared" si="196"/>
        <v>5.7886600000000004E-4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3.849259</v>
      </c>
      <c r="I216">
        <f t="shared" ref="I216:I218" si="200">3*0.05*(1-0.05)*(1-0.05)*Y39+3*0.05*0.05*(1-0.05)*AC39+0.05*0.05*0.05*AG39+(1-3*0.05*(1-0.05)*(1-0.05)-3*0.05*0.05*(1-0.05)-0.05*0.05*0.05)*U39</f>
        <v>0</v>
      </c>
      <c r="J216">
        <f t="shared" ref="J216:J218" si="201">3*0.05*(1-0.05)*(1-0.05)*Z39+3*0.05*0.05*(1-0.05)*AD39+0.05*0.05*0.05*AH39+(1-3*0.05*(1-0.05)*(1-0.05)-3*0.05*0.05*(1-0.05)-0.05*0.05*0.05)*V39</f>
        <v>6.1999999999999989E-3</v>
      </c>
      <c r="K216">
        <f t="shared" ref="K216:K218" si="202">AI39+AE39+AA39+W39</f>
        <v>5.6338220000000003</v>
      </c>
      <c r="L216">
        <f>3*0.05*(1-0.05)*(1-0.05)*X46+3*0.05*0.05*(1-0.05)*AB46+0.05*0.05*0.05*AF46+(1-3*0.05*(1-0.05)*(1-0.05)-3*0.05*0.05*(1-0.05)-0.05*0.05*0.05)*T46</f>
        <v>4.3898199999999999E-5</v>
      </c>
      <c r="M216">
        <f>AI46+AE46+AA46+W46</f>
        <v>15.266743999999999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0</v>
      </c>
      <c r="V216">
        <f t="shared" ref="V216:V218" si="206">3*0.1*(1-0.1)*(1-0.1)*Z39+3*0.1*0.1*(1-0.1)*AD39+0.1*0.1*0.1*AH39+(1-3*0.1*(1-0.1)*(1-0.1)-3*0.1*0.1*(1-0.1)-0.1*0.1*0.1)*V39</f>
        <v>6.1999999999999998E-3</v>
      </c>
      <c r="X216">
        <f>3*0.1*(1-0.1)*(1-0.1)*X46+3*0.1*0.1*(1-0.1)*AB46+0.1*0.1*0.1*AF46+(1-3*0.1*(1-0.1)*(1-0.1)-3*0.1*0.1*(1-0.1)-0.1*0.1*0.1)*T46</f>
        <v>4.47916E-5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4.3489209999999998</v>
      </c>
      <c r="I217">
        <f t="shared" si="200"/>
        <v>0</v>
      </c>
      <c r="J217">
        <f t="shared" si="201"/>
        <v>1.4999999999999998E-3</v>
      </c>
      <c r="K217">
        <f t="shared" si="202"/>
        <v>301.26449299999996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0</v>
      </c>
      <c r="V217">
        <f t="shared" si="206"/>
        <v>1.5E-3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5.8828038750000002E-4</v>
      </c>
      <c r="H218">
        <f t="shared" si="199"/>
        <v>4.7913880000000004</v>
      </c>
      <c r="I218">
        <f t="shared" si="200"/>
        <v>0</v>
      </c>
      <c r="J218">
        <f t="shared" si="201"/>
        <v>5.7851046249999996E-4</v>
      </c>
      <c r="K218">
        <f t="shared" si="202"/>
        <v>724.07991300000003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5.9749609999999991E-4</v>
      </c>
      <c r="U218">
        <f t="shared" si="205"/>
        <v>0</v>
      </c>
      <c r="V218">
        <f t="shared" si="206"/>
        <v>5.7860170000000001E-4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0</v>
      </c>
      <c r="J222">
        <f t="shared" ref="J222:J224" si="210">3*0.2*(1-0.2)*(1-0.2)*Z39+3*0.2*0.2*(1-0.2)*AD39+0.2*0.2*0.2*AH39+(1-3*0.2*(1-0.2)*(1-0.2)-3*0.2*0.2*(1-0.2)-0.2*0.2*0.2)*V39</f>
        <v>6.1999999999999989E-3</v>
      </c>
      <c r="L222">
        <f>3*0.2*(1-0.2)*(1-0.2)*X46+3*0.2*0.2*(1-0.2)*AB46+0.2*0.2*0.2*AF46+(1-3*0.2*(1-0.2)*(1-0.2)-3*0.2*0.2*(1-0.2)-0.2*0.2*0.2)*T46</f>
        <v>4.6556799999999994E-5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0</v>
      </c>
      <c r="V222">
        <f t="shared" ref="V222:V224" si="214">3*0.3*(1-0.3)*(1-0.3)*Z39+3*0.3*0.3*(1-0.3)*AD39+0.3*0.3*0.3*AH39+(1-3*0.3*(1-0.3)*(1-0.3)-3*0.3*0.3*(1-0.3)-0.3*0.3*0.3)*V39</f>
        <v>6.1999999999999998E-3</v>
      </c>
      <c r="X222">
        <f>3*0.3*(1-0.3)*(1-0.3)*X46+3*0.3*0.3*(1-0.3)*AB46+0.3*0.3*0.3*AF46+(1-3*0.3*(1-0.3)*(1-0.3)-3*0.3*0.3*(1-0.3)-0.3*0.3*0.3)*T46</f>
        <v>4.8281200000000001E-5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0</v>
      </c>
      <c r="J223">
        <f t="shared" si="210"/>
        <v>1.5E-3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0</v>
      </c>
      <c r="V223">
        <f t="shared" si="214"/>
        <v>1.5E-3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6.1426079999999999E-4</v>
      </c>
      <c r="I224">
        <f t="shared" si="209"/>
        <v>0</v>
      </c>
      <c r="J224">
        <f t="shared" si="210"/>
        <v>5.7902559999999993E-4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6.2884870000000002E-4</v>
      </c>
      <c r="U224">
        <f t="shared" si="213"/>
        <v>0</v>
      </c>
      <c r="V224">
        <f t="shared" si="214"/>
        <v>5.7976990000000003E-4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1.8785080000000001</v>
      </c>
      <c r="I229">
        <f t="shared" ref="I229:I231" si="218">0.05*G59+(1-0.05)*C59</f>
        <v>0</v>
      </c>
      <c r="J229">
        <f t="shared" ref="J229:J231" si="219">0.05*H59+(1-0.05)*D59</f>
        <v>6.1999999999999998E-3</v>
      </c>
      <c r="K229">
        <f t="shared" ref="K229:K231" si="220">I59+E59</f>
        <v>2.8940409999999996</v>
      </c>
      <c r="L229">
        <f>0.05*G66+(1-0.05)*B66</f>
        <v>7.89655E-4</v>
      </c>
      <c r="M229">
        <f>I66+E66</f>
        <v>7.7991390000000003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0</v>
      </c>
      <c r="V229">
        <f t="shared" ref="V229:V231" si="224">0.1*H59+(1-0.1)*D59</f>
        <v>6.1999999999999998E-3</v>
      </c>
      <c r="X229">
        <f>0.1*G66+(1-0.1)*B66</f>
        <v>7.9100999999999998E-4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2.075447</v>
      </c>
      <c r="I230">
        <f t="shared" si="218"/>
        <v>0</v>
      </c>
      <c r="J230">
        <f t="shared" si="219"/>
        <v>3.2949999999999998E-3</v>
      </c>
      <c r="K230">
        <f t="shared" si="220"/>
        <v>150.02641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0</v>
      </c>
      <c r="V230">
        <f t="shared" si="224"/>
        <v>3.29E-3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2.1999999999999997E-3</v>
      </c>
      <c r="H231">
        <f t="shared" si="217"/>
        <v>2.3029440000000001</v>
      </c>
      <c r="I231">
        <f t="shared" si="218"/>
        <v>0</v>
      </c>
      <c r="J231">
        <f t="shared" si="219"/>
        <v>2.1999999999999997E-3</v>
      </c>
      <c r="K231">
        <f t="shared" si="220"/>
        <v>399.23577399999999</v>
      </c>
      <c r="P231" s="66"/>
      <c r="Q231" t="s">
        <v>39</v>
      </c>
      <c r="R231">
        <f t="shared" si="221"/>
        <v>0</v>
      </c>
      <c r="S231">
        <f t="shared" si="222"/>
        <v>2.2000000000000001E-3</v>
      </c>
      <c r="U231">
        <f t="shared" si="223"/>
        <v>0</v>
      </c>
      <c r="V231">
        <f t="shared" si="224"/>
        <v>2.2000000000000001E-3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0</v>
      </c>
      <c r="J235">
        <f t="shared" ref="J235:J237" si="228">0.2*H59+(1-0.2)*D59</f>
        <v>6.1999999999999998E-3</v>
      </c>
      <c r="L235">
        <f>0.2*G66+(1-0.2)*B66</f>
        <v>7.9372000000000004E-4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0</v>
      </c>
      <c r="V235">
        <f t="shared" ref="V235:V237" si="232">0.3*H59+(1-0.3)*D59</f>
        <v>6.1999999999999989E-3</v>
      </c>
      <c r="X235">
        <f>0.3*G66+(1-0.3)*B66</f>
        <v>7.9642999999999999E-4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0</v>
      </c>
      <c r="J236">
        <f t="shared" si="228"/>
        <v>3.2799999999999999E-3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0</v>
      </c>
      <c r="V236">
        <f t="shared" si="232"/>
        <v>3.2699999999999999E-3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2.2000000000000006E-3</v>
      </c>
      <c r="I237">
        <f t="shared" si="227"/>
        <v>0</v>
      </c>
      <c r="J237">
        <f t="shared" si="228"/>
        <v>2.2000000000000006E-3</v>
      </c>
      <c r="P237" s="66"/>
      <c r="Q237" t="s">
        <v>39</v>
      </c>
      <c r="R237">
        <f t="shared" si="229"/>
        <v>0</v>
      </c>
      <c r="S237">
        <f t="shared" si="230"/>
        <v>2.1999999999999997E-3</v>
      </c>
      <c r="U237">
        <f t="shared" si="231"/>
        <v>0</v>
      </c>
      <c r="V237">
        <f t="shared" si="232"/>
        <v>2.1999999999999997E-3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2.756847</v>
      </c>
      <c r="I242">
        <f t="shared" ref="I242:I244" si="236">(0.05*(1-0.05)+0.05*(1-0.05))*G59+0.05*0.05*K59+(1-0.05*(1-0.05)-0.05*(1-0.05)-0.05*0.05)*C59</f>
        <v>0</v>
      </c>
      <c r="J242">
        <f t="shared" ref="J242:J244" si="237">(0.05*(1-0.05)+0.05*(1-0.05))*H59+0.05*0.05*L59+(1-0.05*(1-0.05)-0.05*(1-0.05)-0.05*0.05)*D59</f>
        <v>6.2000000000000006E-3</v>
      </c>
      <c r="K242">
        <f t="shared" ref="K242:K244" si="238">M59+I59+E59</f>
        <v>4.2201570000000004</v>
      </c>
      <c r="L242">
        <f>(0.05*(1-0.05)+0.05*(1-0.05))*G66+0.05*0.05*J66+(1-0.05*(1-0.05)-0.05*(1-0.05)-0.05*0.05)*B66</f>
        <v>7.9100075000000008E-4</v>
      </c>
      <c r="M242">
        <f>M66+I66+E66</f>
        <v>11.684034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0</v>
      </c>
      <c r="V242">
        <f t="shared" ref="V242:V244" si="242">(0.1*0.9+0.1*0.9)*H59+0.1*0.1*L59+(1-0.1*0.9-0.1*0.9-0.1*0.1)*D59</f>
        <v>6.2000000000000006E-3</v>
      </c>
      <c r="X242">
        <f>(0.1*0.9+0.1*0.9)*G66+0.1*0.1*J66+(1-0.1*0.9-0.1*0.9-0.1*0.1)*B66</f>
        <v>7.9368300000000011E-4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3.1086900000000002</v>
      </c>
      <c r="I243">
        <f t="shared" si="236"/>
        <v>0</v>
      </c>
      <c r="J243">
        <f t="shared" si="237"/>
        <v>3.2900000000000004E-3</v>
      </c>
      <c r="K243">
        <f t="shared" si="238"/>
        <v>220.55298399999998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0</v>
      </c>
      <c r="V243">
        <f t="shared" si="242"/>
        <v>3.2799999999999999E-3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2.2005000000000002E-3</v>
      </c>
      <c r="H244">
        <f t="shared" si="235"/>
        <v>3.455921</v>
      </c>
      <c r="I244">
        <f t="shared" si="236"/>
        <v>0</v>
      </c>
      <c r="J244">
        <f t="shared" si="237"/>
        <v>2.1997500000000003E-3</v>
      </c>
      <c r="K244">
        <f t="shared" si="238"/>
        <v>570.57946900000002</v>
      </c>
      <c r="O244" s="70"/>
      <c r="P244" s="66"/>
      <c r="Q244" t="s">
        <v>39</v>
      </c>
      <c r="R244">
        <f t="shared" si="239"/>
        <v>0</v>
      </c>
      <c r="S244">
        <f t="shared" si="240"/>
        <v>2.2020000000000004E-3</v>
      </c>
      <c r="U244">
        <f t="shared" si="241"/>
        <v>0</v>
      </c>
      <c r="V244">
        <f t="shared" si="242"/>
        <v>2.1990000000000004E-3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0</v>
      </c>
      <c r="J248">
        <f t="shared" ref="J248:J250" si="246">(0.2*0.8+0.2*0.8)*H59+0.2*0.2*L59+(1-0.2*0.8-0.2*0.8-0.2*0.2)*D59</f>
        <v>6.1999999999999998E-3</v>
      </c>
      <c r="L248">
        <f>(0.2*0.8+0.2*0.8)*G66+0.2*0.2*J66+(1-0.2*0.8-0.2*0.8-0.2*0.2)*B66</f>
        <v>7.98992E-4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0</v>
      </c>
      <c r="V248">
        <f t="shared" ref="V248:V250" si="250">(0.3*0.7+0.3*0.7)*H59+0.3*0.3*L59+(1-0.3*0.7-0.3*0.7-0.3*0.3)*D59</f>
        <v>6.2000000000000006E-3</v>
      </c>
      <c r="X248">
        <f>(0.3*0.7+0.3*0.7)*G66+0.3*0.3*J66+(1-0.3*0.7-0.3*0.7-0.3*0.3)*B66</f>
        <v>8.0422700000000002E-4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0</v>
      </c>
      <c r="J249">
        <f t="shared" si="246"/>
        <v>3.2599999999999999E-3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0</v>
      </c>
      <c r="V249">
        <f t="shared" si="250"/>
        <v>3.2400000000000003E-3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2.2080000000000003E-3</v>
      </c>
      <c r="I250">
        <f t="shared" si="245"/>
        <v>0</v>
      </c>
      <c r="J250">
        <f t="shared" si="246"/>
        <v>2.196E-3</v>
      </c>
      <c r="O250" s="70"/>
      <c r="P250" s="66"/>
      <c r="Q250" t="s">
        <v>39</v>
      </c>
      <c r="R250">
        <f t="shared" si="247"/>
        <v>0</v>
      </c>
      <c r="S250">
        <f t="shared" si="248"/>
        <v>2.2180000000000004E-3</v>
      </c>
      <c r="U250">
        <f t="shared" si="249"/>
        <v>0</v>
      </c>
      <c r="V250">
        <f t="shared" si="250"/>
        <v>2.1910000000000002E-3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3.827674</v>
      </c>
      <c r="I255">
        <f t="shared" ref="I255:I257" si="254">3*0.05*(1-0.05)*(1-0.05)*G59+3*0.05*0.05*(1-0.05)*K59+0.05*0.05*0.05*O59+(1-3*0.05*(1-0.05)*(1-0.05)-3*0.05*0.05*(1-0.05)-0.05*0.05*0.05)*C59</f>
        <v>0</v>
      </c>
      <c r="J255">
        <f t="shared" ref="J255:J257" si="255">3*0.05*(1-0.05)*(1-0.05)*H59+3*0.05*0.05*(1-0.05)*L59+0.05*0.05*0.05*P59+(1-3*0.05*(1-0.05)*(1-0.05)-3*0.05*0.05*(1-0.05)-0.05*0.05*0.05)*D59</f>
        <v>6.1999999999999989E-3</v>
      </c>
      <c r="K255">
        <f t="shared" ref="K255:K257" si="256">Q59+M59+I59+E59</f>
        <v>5.3135719999999997</v>
      </c>
      <c r="L255">
        <f>3*0.05*(1-0.05)*(1-0.05)*G66+3*0.05*0.05*(1-0.05)*J66+0.05*0.05*0.05*N66+(1-3*0.05*(1-0.05)*(1-0.05)-3*0.05*0.05*(1-0.05)-0.05*0.05*0.05)*B66</f>
        <v>7.9234018749999989E-4</v>
      </c>
      <c r="M255">
        <f>Q66+M66+I66+E66</f>
        <v>18.930116000000002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0</v>
      </c>
      <c r="V255">
        <f t="shared" ref="V255:V257" si="260">3*0.1*(1-0.1)*(1-0.1)*H59+3*0.1*0.1*(1-0.1)*L59+0.1*0.1*0.1*P59+(1-3*0.1*(1-0.1)*(1-0.1)-3*0.1*0.1*(1-0.1)-0.1*0.1*0.1)*D59</f>
        <v>6.1999999999999998E-3</v>
      </c>
      <c r="X255">
        <f>3*0.1*(1-0.1)*(1-0.1)*G66+3*0.1*0.1*(1-0.1)*J66+0.1*0.1*0.1*N66+(1-3*0.1*(1-0.1)*(1-0.1)-3*0.1*0.1*(1-0.1)-0.1*0.1*0.1)*B66</f>
        <v>7.9634249999999997E-4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4.2088529999999995</v>
      </c>
      <c r="I256">
        <f t="shared" si="254"/>
        <v>0</v>
      </c>
      <c r="J256">
        <f t="shared" si="255"/>
        <v>3.2849874999999998E-3</v>
      </c>
      <c r="K256">
        <f t="shared" si="256"/>
        <v>298.67873199999997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0</v>
      </c>
      <c r="V256">
        <f t="shared" si="260"/>
        <v>3.2699000000000001E-3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2.2014499999999998E-3</v>
      </c>
      <c r="H257">
        <f t="shared" si="253"/>
        <v>4.69536</v>
      </c>
      <c r="I257">
        <f t="shared" si="254"/>
        <v>0</v>
      </c>
      <c r="J257">
        <f t="shared" si="255"/>
        <v>2.1992749999999997E-3</v>
      </c>
      <c r="K257">
        <f t="shared" si="256"/>
        <v>754.63578800000005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2.2056000000000003E-3</v>
      </c>
      <c r="U257">
        <f t="shared" si="259"/>
        <v>0</v>
      </c>
      <c r="V257">
        <f t="shared" si="260"/>
        <v>2.1971999999999998E-3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0</v>
      </c>
      <c r="J261">
        <f t="shared" ref="J261:J263" si="264">3*0.2*(1-0.2)*(1-0.2)*H59+3*0.2*0.2*(1-0.2)*L59+0.2*0.2*0.2*P59+(1-3*0.2*(1-0.2)*(1-0.2)-3*0.2*0.2*(1-0.2)-0.2*0.2*0.2)*D59</f>
        <v>6.1999999999999989E-3</v>
      </c>
      <c r="L261">
        <f>3*0.2*(1-0.2)*(1-0.2)*G66+3*0.2*0.2*(1-0.2)*J66+0.2*0.2*0.2*N66+(1-3*0.2*(1-0.2)*(1-0.2)-3*0.2*0.2*(1-0.2)-0.2*0.2*0.2)*B66</f>
        <v>8.0430400000000004E-4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0</v>
      </c>
      <c r="V261">
        <f t="shared" ref="V261:V263" si="268">3*0.3*(1-0.3)*(1-0.3)*H59+3*0.3*0.3*(1-0.3)*L59+0.3*0.3*0.3*P59+(1-3*0.3*(1-0.3)*(1-0.3)-3*0.3*0.3*(1-0.3)-0.3*0.3*0.3)*D59</f>
        <v>6.1999999999999998E-3</v>
      </c>
      <c r="X261">
        <f>3*0.3*(1-0.3)*(1-0.3)*G66+3*0.3*0.3*(1-0.3)*J66+0.3*0.3*0.3*N66+(1-3*0.3*(1-0.3)*(1-0.3)-3*0.3*0.3*(1-0.3)-0.3*0.3*0.3)*B66</f>
        <v>8.1232550000000009E-4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0</v>
      </c>
      <c r="J262">
        <f t="shared" si="264"/>
        <v>3.2391999999999994E-3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0</v>
      </c>
      <c r="V262">
        <f t="shared" si="268"/>
        <v>3.2073000000000006E-3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2.2208000000000002E-3</v>
      </c>
      <c r="I263">
        <f t="shared" si="263"/>
        <v>0</v>
      </c>
      <c r="J263">
        <f t="shared" si="264"/>
        <v>2.1895999999999999E-3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2.2432000000000003E-3</v>
      </c>
      <c r="U263">
        <f t="shared" si="267"/>
        <v>0</v>
      </c>
      <c r="V263">
        <f t="shared" si="268"/>
        <v>2.1784000000000005E-3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63"/>
  <sheetViews>
    <sheetView topLeftCell="A224" zoomScale="55" zoomScaleNormal="55" workbookViewId="0">
      <pane xSplit="1" topLeftCell="N1" activePane="topRight" state="frozen"/>
      <selection pane="topRight" activeCell="A71" sqref="A71:Y2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1.33203125" customWidth="1"/>
    <col min="9" max="9" width="12.44140625" customWidth="1"/>
    <col min="10" max="10" width="10.33203125" customWidth="1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3.77734375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86</v>
      </c>
      <c r="C9" s="74"/>
      <c r="D9" s="74"/>
      <c r="E9" s="74"/>
      <c r="F9" s="77" t="s">
        <v>87</v>
      </c>
      <c r="G9" s="77"/>
      <c r="H9" s="77"/>
      <c r="I9" s="77"/>
      <c r="J9" s="77" t="s">
        <v>88</v>
      </c>
      <c r="K9" s="77"/>
      <c r="L9" s="77"/>
      <c r="M9" s="77"/>
      <c r="N9" s="77" t="s">
        <v>89</v>
      </c>
      <c r="O9" s="77"/>
      <c r="P9" s="77"/>
      <c r="Q9" s="77"/>
      <c r="S9" s="67" t="s">
        <v>12</v>
      </c>
      <c r="T9" s="74" t="s">
        <v>86</v>
      </c>
      <c r="U9" s="74"/>
      <c r="V9" s="74"/>
      <c r="W9" s="74"/>
      <c r="X9" s="77" t="s">
        <v>87</v>
      </c>
      <c r="Y9" s="77"/>
      <c r="Z9" s="77"/>
      <c r="AA9" s="77"/>
      <c r="AB9" s="77" t="s">
        <v>88</v>
      </c>
      <c r="AC9" s="77"/>
      <c r="AD9" s="77"/>
      <c r="AE9" s="77"/>
      <c r="AF9" s="77" t="s">
        <v>89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1.1455679999999999</v>
      </c>
      <c r="F11" s="27" t="s">
        <v>20</v>
      </c>
      <c r="G11" s="27">
        <v>0</v>
      </c>
      <c r="H11" s="27">
        <v>6.1999999999999998E-3</v>
      </c>
      <c r="I11" s="27">
        <v>1.028448</v>
      </c>
      <c r="J11" s="27" t="s">
        <v>20</v>
      </c>
      <c r="K11" s="27">
        <v>0</v>
      </c>
      <c r="L11" s="27">
        <v>6.1999999999999998E-3</v>
      </c>
      <c r="M11" s="27">
        <v>1.0800179999999999</v>
      </c>
      <c r="N11" s="27" t="s">
        <v>20</v>
      </c>
      <c r="O11" s="27">
        <v>0</v>
      </c>
      <c r="P11" s="27">
        <v>6.1999999999999998E-3</v>
      </c>
      <c r="Q11" s="27">
        <v>1.02762</v>
      </c>
      <c r="S11" s="67"/>
      <c r="T11" t="s">
        <v>20</v>
      </c>
      <c r="U11">
        <v>0</v>
      </c>
      <c r="V11">
        <v>6.1999999999999998E-3</v>
      </c>
      <c r="W11">
        <v>1.0233289999999999</v>
      </c>
      <c r="X11" s="27" t="s">
        <v>20</v>
      </c>
      <c r="Y11" s="27">
        <v>0</v>
      </c>
      <c r="Z11" s="27">
        <v>6.1999999999999998E-3</v>
      </c>
      <c r="AA11" s="27">
        <v>1.034848</v>
      </c>
      <c r="AB11" s="27" t="s">
        <v>20</v>
      </c>
      <c r="AC11" s="27">
        <v>0</v>
      </c>
      <c r="AD11" s="27">
        <v>6.1999999999999998E-3</v>
      </c>
      <c r="AE11" s="27">
        <v>1.0808219999999999</v>
      </c>
      <c r="AF11" s="27" t="s">
        <v>20</v>
      </c>
      <c r="AG11" s="27">
        <v>0</v>
      </c>
      <c r="AH11" s="27">
        <v>6.1999999999999998E-3</v>
      </c>
      <c r="AI11" s="27">
        <v>1.0273490000000001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1.0965609999999999</v>
      </c>
      <c r="F12" s="27" t="s">
        <v>21</v>
      </c>
      <c r="G12" s="27">
        <v>0</v>
      </c>
      <c r="H12" s="27">
        <v>8.038E-5</v>
      </c>
      <c r="I12" s="27">
        <v>1.1419950000000001</v>
      </c>
      <c r="J12" s="27" t="s">
        <v>21</v>
      </c>
      <c r="K12" s="27">
        <v>0</v>
      </c>
      <c r="L12" s="27">
        <v>8.038E-5</v>
      </c>
      <c r="M12" s="27">
        <v>1.0937920000000001</v>
      </c>
      <c r="N12" s="27" t="s">
        <v>21</v>
      </c>
      <c r="O12" s="27">
        <v>0</v>
      </c>
      <c r="P12" s="27">
        <v>8.038E-5</v>
      </c>
      <c r="Q12" s="27">
        <v>1.1015969999999999</v>
      </c>
      <c r="S12" s="67"/>
      <c r="T12" t="s">
        <v>21</v>
      </c>
      <c r="U12">
        <v>0</v>
      </c>
      <c r="V12">
        <v>2.6219999999999998E-4</v>
      </c>
      <c r="W12">
        <v>1.075318</v>
      </c>
      <c r="X12" s="27" t="s">
        <v>21</v>
      </c>
      <c r="Y12" s="27">
        <v>0</v>
      </c>
      <c r="Z12" s="27">
        <v>2.6219999999999998E-4</v>
      </c>
      <c r="AA12" s="27">
        <v>1.0868660000000001</v>
      </c>
      <c r="AB12" s="27" t="s">
        <v>21</v>
      </c>
      <c r="AC12" s="27">
        <v>0</v>
      </c>
      <c r="AD12" s="27">
        <v>2.6219999999999998E-4</v>
      </c>
      <c r="AE12" s="27">
        <v>1.094271</v>
      </c>
      <c r="AF12" s="27" t="s">
        <v>21</v>
      </c>
      <c r="AG12" s="27">
        <v>0</v>
      </c>
      <c r="AH12" s="27">
        <v>2.6219999999999998E-4</v>
      </c>
      <c r="AI12" s="27">
        <v>1.0892010000000001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1.3299339999999999</v>
      </c>
      <c r="F13" s="27" t="s">
        <v>22</v>
      </c>
      <c r="G13" s="27">
        <v>0</v>
      </c>
      <c r="H13" s="27">
        <v>2.4990000000000001E-6</v>
      </c>
      <c r="I13" s="27">
        <v>1.5046459999999999</v>
      </c>
      <c r="J13" s="27" t="s">
        <v>22</v>
      </c>
      <c r="K13" s="27">
        <v>0</v>
      </c>
      <c r="L13" s="27">
        <v>1.832E-6</v>
      </c>
      <c r="M13" s="27">
        <v>1.3210390000000001</v>
      </c>
      <c r="N13" s="27" t="s">
        <v>22</v>
      </c>
      <c r="O13" s="27">
        <v>0</v>
      </c>
      <c r="P13" s="27">
        <v>1.832E-6</v>
      </c>
      <c r="Q13" s="27">
        <v>1.366182</v>
      </c>
      <c r="S13" s="67"/>
      <c r="T13" t="s">
        <v>22</v>
      </c>
      <c r="U13">
        <v>0</v>
      </c>
      <c r="V13">
        <v>2.7699999999999999E-5</v>
      </c>
      <c r="W13">
        <v>1.2934030000000001</v>
      </c>
      <c r="X13" s="27" t="s">
        <v>22</v>
      </c>
      <c r="Y13" s="27">
        <v>0</v>
      </c>
      <c r="Z13" s="27">
        <v>2.7699999999999999E-5</v>
      </c>
      <c r="AA13" s="27">
        <v>1.3895500000000001</v>
      </c>
      <c r="AB13" s="27" t="s">
        <v>22</v>
      </c>
      <c r="AC13" s="27">
        <v>0</v>
      </c>
      <c r="AD13" s="27">
        <v>2.7699999999999999E-5</v>
      </c>
      <c r="AE13" s="27">
        <v>1.3088930000000001</v>
      </c>
      <c r="AF13" s="27" t="s">
        <v>22</v>
      </c>
      <c r="AG13" s="27">
        <v>0</v>
      </c>
      <c r="AH13" s="27">
        <v>2.7699999999999999E-5</v>
      </c>
      <c r="AI13" s="27">
        <v>1.3709290000000001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86</v>
      </c>
      <c r="C16" s="81"/>
      <c r="D16" s="81"/>
      <c r="E16" s="81"/>
      <c r="F16" s="81" t="s">
        <v>87</v>
      </c>
      <c r="G16" s="81"/>
      <c r="H16" s="81"/>
      <c r="I16" s="81"/>
      <c r="J16" s="81" t="s">
        <v>88</v>
      </c>
      <c r="K16" s="81"/>
      <c r="L16" s="81"/>
      <c r="M16" s="81"/>
      <c r="N16" s="81" t="s">
        <v>89</v>
      </c>
      <c r="O16" s="81"/>
      <c r="P16" s="81"/>
      <c r="Q16" s="81"/>
      <c r="R16" s="35"/>
      <c r="S16" s="82" t="s">
        <v>23</v>
      </c>
      <c r="T16" s="81" t="s">
        <v>86</v>
      </c>
      <c r="U16" s="81"/>
      <c r="V16" s="81"/>
      <c r="W16" s="81"/>
      <c r="X16" s="81" t="s">
        <v>87</v>
      </c>
      <c r="Y16" s="81"/>
      <c r="Z16" s="81"/>
      <c r="AA16" s="81"/>
      <c r="AB16" s="81" t="s">
        <v>88</v>
      </c>
      <c r="AC16" s="81"/>
      <c r="AD16" s="81"/>
      <c r="AE16" s="81"/>
      <c r="AF16" s="81" t="s">
        <v>89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0</v>
      </c>
      <c r="D18" s="35">
        <v>2.5999999999999999E-3</v>
      </c>
      <c r="E18" s="35">
        <v>160.182928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86</v>
      </c>
      <c r="C23" s="74"/>
      <c r="D23" s="74"/>
      <c r="E23" s="74"/>
      <c r="F23" s="77" t="s">
        <v>87</v>
      </c>
      <c r="G23" s="77"/>
      <c r="H23" s="77"/>
      <c r="I23" s="77"/>
      <c r="J23" s="77" t="s">
        <v>88</v>
      </c>
      <c r="K23" s="77"/>
      <c r="L23" s="77"/>
      <c r="M23" s="77"/>
      <c r="N23" s="77" t="s">
        <v>89</v>
      </c>
      <c r="O23" s="77"/>
      <c r="P23" s="77"/>
      <c r="Q23" s="77"/>
      <c r="S23" s="69" t="s">
        <v>24</v>
      </c>
      <c r="T23" s="74" t="s">
        <v>86</v>
      </c>
      <c r="U23" s="74"/>
      <c r="V23" s="74"/>
      <c r="W23" s="74"/>
      <c r="X23" s="77" t="s">
        <v>87</v>
      </c>
      <c r="Y23" s="77"/>
      <c r="Z23" s="77"/>
      <c r="AA23" s="77"/>
      <c r="AB23" s="77" t="s">
        <v>88</v>
      </c>
      <c r="AC23" s="77"/>
      <c r="AD23" s="77"/>
      <c r="AE23" s="77"/>
      <c r="AF23" s="77" t="s">
        <v>89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4.3876410000000003</v>
      </c>
      <c r="F25" s="28">
        <v>0</v>
      </c>
      <c r="G25" s="28"/>
      <c r="H25" s="28"/>
      <c r="I25" s="27">
        <v>3.7892969999999999</v>
      </c>
      <c r="J25" s="28">
        <v>0</v>
      </c>
      <c r="K25" s="28"/>
      <c r="L25" s="28"/>
      <c r="M25" s="27">
        <v>4.0747809999999998</v>
      </c>
      <c r="N25" s="28">
        <v>0</v>
      </c>
      <c r="O25" s="28"/>
      <c r="P25" s="28"/>
      <c r="Q25" s="27">
        <v>3.9517630000000001</v>
      </c>
      <c r="S25" s="69"/>
      <c r="T25" s="5">
        <v>0</v>
      </c>
      <c r="U25" s="5"/>
      <c r="V25" s="5"/>
      <c r="W25">
        <v>4.2294179999999999</v>
      </c>
      <c r="X25" s="28">
        <v>0</v>
      </c>
      <c r="Y25" s="28"/>
      <c r="Z25" s="28"/>
      <c r="AA25" s="27">
        <v>4.1322400000000004</v>
      </c>
      <c r="AB25" s="28">
        <v>0</v>
      </c>
      <c r="AC25" s="28"/>
      <c r="AD25" s="28"/>
      <c r="AE25" s="27">
        <v>4.0515319999999999</v>
      </c>
      <c r="AF25" s="28">
        <v>0</v>
      </c>
      <c r="AG25" s="28"/>
      <c r="AH25" s="28"/>
      <c r="AI25" s="27">
        <v>4.0627719999999998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7" t="s">
        <v>8</v>
      </c>
      <c r="U29" s="77"/>
      <c r="V29" s="77"/>
      <c r="W29" s="77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86</v>
      </c>
      <c r="C30" s="74"/>
      <c r="D30" s="74"/>
      <c r="E30" s="74"/>
      <c r="F30" s="77" t="s">
        <v>87</v>
      </c>
      <c r="G30" s="77"/>
      <c r="H30" s="77"/>
      <c r="I30" s="77"/>
      <c r="J30" s="77" t="s">
        <v>88</v>
      </c>
      <c r="K30" s="77"/>
      <c r="L30" s="77"/>
      <c r="M30" s="77"/>
      <c r="N30" s="77" t="s">
        <v>89</v>
      </c>
      <c r="O30" s="77"/>
      <c r="P30" s="77"/>
      <c r="Q30" s="77"/>
      <c r="S30" s="67" t="s">
        <v>12</v>
      </c>
      <c r="T30" s="77" t="s">
        <v>86</v>
      </c>
      <c r="U30" s="77"/>
      <c r="V30" s="77"/>
      <c r="W30" s="77"/>
      <c r="X30" s="77" t="s">
        <v>87</v>
      </c>
      <c r="Y30" s="77"/>
      <c r="Z30" s="77"/>
      <c r="AA30" s="77"/>
      <c r="AB30" s="77" t="s">
        <v>88</v>
      </c>
      <c r="AC30" s="77"/>
      <c r="AD30" s="77"/>
      <c r="AE30" s="77"/>
      <c r="AF30" s="77" t="s">
        <v>89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27"/>
      <c r="U31" s="27" t="s">
        <v>17</v>
      </c>
      <c r="V31" s="27" t="s">
        <v>18</v>
      </c>
      <c r="W31" s="27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1.0697749999999999</v>
      </c>
      <c r="F32" s="27" t="s">
        <v>20</v>
      </c>
      <c r="G32" s="27">
        <v>0</v>
      </c>
      <c r="H32" s="27">
        <v>6.1999999999999998E-3</v>
      </c>
      <c r="I32" s="27">
        <v>1.036543</v>
      </c>
      <c r="J32" s="27" t="s">
        <v>20</v>
      </c>
      <c r="K32" s="27">
        <v>0</v>
      </c>
      <c r="L32" s="27">
        <v>6.1999999999999998E-3</v>
      </c>
      <c r="M32" s="27">
        <v>1.036994</v>
      </c>
      <c r="N32" s="27" t="s">
        <v>20</v>
      </c>
      <c r="O32" s="27">
        <v>0</v>
      </c>
      <c r="P32" s="27">
        <v>6.1999999999999998E-3</v>
      </c>
      <c r="Q32" s="27">
        <v>1.0233540000000001</v>
      </c>
      <c r="S32" s="67"/>
      <c r="T32" s="27" t="s">
        <v>20</v>
      </c>
      <c r="U32" s="27">
        <v>0</v>
      </c>
      <c r="V32" s="27">
        <v>6.1999999999999998E-3</v>
      </c>
      <c r="W32" s="27">
        <v>1.0208820000000001</v>
      </c>
      <c r="X32" s="27" t="s">
        <v>20</v>
      </c>
      <c r="Y32" s="27">
        <v>0</v>
      </c>
      <c r="Z32" s="27">
        <v>6.1999999999999998E-3</v>
      </c>
      <c r="AA32" s="27">
        <v>1.032287</v>
      </c>
      <c r="AB32" s="27" t="s">
        <v>20</v>
      </c>
      <c r="AC32" s="27">
        <v>0</v>
      </c>
      <c r="AD32" s="27">
        <v>6.1999999999999998E-3</v>
      </c>
      <c r="AE32" s="27">
        <v>1.06752</v>
      </c>
      <c r="AF32" s="27" t="s">
        <v>20</v>
      </c>
      <c r="AG32" s="27">
        <v>0</v>
      </c>
      <c r="AH32" s="27">
        <v>6.1999999999999998E-3</v>
      </c>
      <c r="AI32" s="27">
        <v>1.028551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1.0937570000000001</v>
      </c>
      <c r="F33" s="27" t="s">
        <v>21</v>
      </c>
      <c r="G33" s="27">
        <v>0</v>
      </c>
      <c r="H33" s="27">
        <v>6.6879999999999999E-4</v>
      </c>
      <c r="I33" s="27">
        <v>1.0809280000000001</v>
      </c>
      <c r="J33" s="27" t="s">
        <v>21</v>
      </c>
      <c r="K33" s="27">
        <v>0</v>
      </c>
      <c r="L33" s="27">
        <v>6.6879999999999999E-4</v>
      </c>
      <c r="M33" s="27">
        <v>1.0925419999999999</v>
      </c>
      <c r="N33" s="27" t="s">
        <v>21</v>
      </c>
      <c r="O33" s="27">
        <v>0</v>
      </c>
      <c r="P33" s="27">
        <v>6.6879999999999999E-4</v>
      </c>
      <c r="Q33" s="27">
        <v>1.097723</v>
      </c>
      <c r="S33" s="67"/>
      <c r="T33" s="27" t="s">
        <v>21</v>
      </c>
      <c r="U33" s="27">
        <v>0</v>
      </c>
      <c r="V33" s="27">
        <v>1.5E-3</v>
      </c>
      <c r="W33" s="27">
        <v>1.087653</v>
      </c>
      <c r="X33" s="27" t="s">
        <v>21</v>
      </c>
      <c r="Y33" s="27">
        <v>0</v>
      </c>
      <c r="Z33" s="27">
        <v>1.5E-3</v>
      </c>
      <c r="AA33" s="27">
        <v>1.0720460000000001</v>
      </c>
      <c r="AB33" s="27" t="s">
        <v>21</v>
      </c>
      <c r="AC33" s="27">
        <v>0</v>
      </c>
      <c r="AD33" s="27">
        <v>1.5E-3</v>
      </c>
      <c r="AE33" s="27">
        <v>1.080317</v>
      </c>
      <c r="AF33" s="27" t="s">
        <v>21</v>
      </c>
      <c r="AG33" s="27">
        <v>0</v>
      </c>
      <c r="AH33" s="27">
        <v>1.5E-3</v>
      </c>
      <c r="AI33" s="27">
        <v>1.0876459999999999</v>
      </c>
    </row>
    <row r="34" spans="1:35" x14ac:dyDescent="0.25">
      <c r="A34" s="67"/>
      <c r="B34" t="s">
        <v>22</v>
      </c>
      <c r="C34">
        <v>0</v>
      </c>
      <c r="D34">
        <v>1.526E-4</v>
      </c>
      <c r="E34">
        <v>1.2856639999999999</v>
      </c>
      <c r="F34" s="27" t="s">
        <v>22</v>
      </c>
      <c r="G34" s="27">
        <v>0</v>
      </c>
      <c r="H34" s="27">
        <v>1.6860000000000001E-4</v>
      </c>
      <c r="I34" s="27">
        <v>1.283846</v>
      </c>
      <c r="J34" s="27" t="s">
        <v>22</v>
      </c>
      <c r="K34" s="27">
        <v>0</v>
      </c>
      <c r="L34" s="27">
        <v>1.6860000000000001E-4</v>
      </c>
      <c r="M34" s="27">
        <v>1.46763</v>
      </c>
      <c r="N34" s="27" t="s">
        <v>22</v>
      </c>
      <c r="O34" s="27">
        <v>0</v>
      </c>
      <c r="P34" s="27">
        <v>1.6860000000000001E-4</v>
      </c>
      <c r="Q34" s="27">
        <v>1.292718</v>
      </c>
      <c r="S34" s="67"/>
      <c r="T34" s="27" t="s">
        <v>22</v>
      </c>
      <c r="U34" s="27">
        <v>0</v>
      </c>
      <c r="V34" s="27">
        <v>5.7229999999999998E-4</v>
      </c>
      <c r="W34" s="27">
        <v>1.2534700000000001</v>
      </c>
      <c r="X34" s="27" t="s">
        <v>22</v>
      </c>
      <c r="Y34" s="27">
        <v>0</v>
      </c>
      <c r="Z34" s="27">
        <v>6.332E-4</v>
      </c>
      <c r="AA34" s="27">
        <v>1.315599</v>
      </c>
      <c r="AB34" s="27" t="s">
        <v>22</v>
      </c>
      <c r="AC34" s="27">
        <v>0</v>
      </c>
      <c r="AD34" s="27">
        <v>6.7460000000000003E-4</v>
      </c>
      <c r="AE34" s="27">
        <v>1.256067</v>
      </c>
      <c r="AF34" s="27" t="s">
        <v>22</v>
      </c>
      <c r="AG34" s="27">
        <v>0</v>
      </c>
      <c r="AH34" s="27">
        <v>6.7460000000000003E-4</v>
      </c>
      <c r="AI34" s="27">
        <v>1.3611709999999999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86</v>
      </c>
      <c r="C37" s="81"/>
      <c r="D37" s="81"/>
      <c r="E37" s="81"/>
      <c r="F37" s="81" t="s">
        <v>87</v>
      </c>
      <c r="G37" s="81"/>
      <c r="H37" s="81"/>
      <c r="I37" s="81"/>
      <c r="J37" s="81" t="s">
        <v>88</v>
      </c>
      <c r="K37" s="81"/>
      <c r="L37" s="81"/>
      <c r="M37" s="81"/>
      <c r="N37" s="81" t="s">
        <v>89</v>
      </c>
      <c r="O37" s="81"/>
      <c r="P37" s="81"/>
      <c r="Q37" s="81"/>
      <c r="R37" s="35"/>
      <c r="S37" s="82" t="s">
        <v>23</v>
      </c>
      <c r="T37" s="81" t="s">
        <v>86</v>
      </c>
      <c r="U37" s="81"/>
      <c r="V37" s="81"/>
      <c r="W37" s="81"/>
      <c r="X37" s="81" t="s">
        <v>87</v>
      </c>
      <c r="Y37" s="81"/>
      <c r="Z37" s="81"/>
      <c r="AA37" s="81"/>
      <c r="AB37" s="81" t="s">
        <v>88</v>
      </c>
      <c r="AC37" s="81"/>
      <c r="AD37" s="81"/>
      <c r="AE37" s="81"/>
      <c r="AF37" s="81" t="s">
        <v>89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9" t="s">
        <v>24</v>
      </c>
      <c r="B44" s="74" t="s">
        <v>86</v>
      </c>
      <c r="C44" s="74"/>
      <c r="D44" s="74"/>
      <c r="E44" s="74"/>
      <c r="F44" s="77" t="s">
        <v>87</v>
      </c>
      <c r="G44" s="77"/>
      <c r="H44" s="77"/>
      <c r="I44" s="77"/>
      <c r="J44" s="77" t="s">
        <v>88</v>
      </c>
      <c r="K44" s="77"/>
      <c r="L44" s="77"/>
      <c r="M44" s="77"/>
      <c r="N44" s="77" t="s">
        <v>89</v>
      </c>
      <c r="O44" s="77"/>
      <c r="P44" s="77"/>
      <c r="Q44" s="77"/>
      <c r="S44" s="69" t="s">
        <v>24</v>
      </c>
      <c r="T44" s="74" t="s">
        <v>86</v>
      </c>
      <c r="U44" s="74"/>
      <c r="V44" s="74"/>
      <c r="W44" s="74"/>
      <c r="X44" s="77" t="s">
        <v>87</v>
      </c>
      <c r="Y44" s="77"/>
      <c r="Z44" s="77"/>
      <c r="AA44" s="77"/>
      <c r="AB44" s="77" t="s">
        <v>88</v>
      </c>
      <c r="AC44" s="77"/>
      <c r="AD44" s="77"/>
      <c r="AE44" s="77"/>
      <c r="AF44" s="77" t="s">
        <v>89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1.1000000000000001E-7</v>
      </c>
      <c r="C46" s="5"/>
      <c r="D46" s="5"/>
      <c r="E46">
        <v>3.8427410000000002</v>
      </c>
      <c r="F46" s="29">
        <v>6.9999999999999997E-7</v>
      </c>
      <c r="G46" s="28"/>
      <c r="H46" s="28"/>
      <c r="I46" s="27">
        <v>3.8026249999999999</v>
      </c>
      <c r="J46" s="29">
        <v>4.9999999999999998E-7</v>
      </c>
      <c r="K46" s="28"/>
      <c r="L46" s="28"/>
      <c r="M46" s="27">
        <v>4.27182</v>
      </c>
      <c r="N46" s="29">
        <v>1.3E-6</v>
      </c>
      <c r="O46" s="28"/>
      <c r="P46" s="28"/>
      <c r="Q46" s="27">
        <v>3.920715</v>
      </c>
      <c r="S46" s="69"/>
      <c r="T46" s="18">
        <v>4.0299999999999997E-5</v>
      </c>
      <c r="U46" s="18"/>
      <c r="V46" s="5"/>
      <c r="W46">
        <v>4.2977420000000004</v>
      </c>
      <c r="X46" s="29">
        <v>4.74E-5</v>
      </c>
      <c r="Y46" s="28"/>
      <c r="Z46" s="28"/>
      <c r="AA46" s="27">
        <v>4.2044009999999998</v>
      </c>
      <c r="AB46" s="29">
        <v>4.9599999999999999E-5</v>
      </c>
      <c r="AC46" s="28"/>
      <c r="AD46" s="28"/>
      <c r="AE46" s="27">
        <v>3.8945479999999999</v>
      </c>
      <c r="AF46" s="29">
        <v>5.0300000000000003E-5</v>
      </c>
      <c r="AG46" s="28"/>
      <c r="AH46" s="28"/>
      <c r="AI46" s="27">
        <v>3.8875609999999998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7" t="s">
        <v>8</v>
      </c>
      <c r="C49" s="77"/>
      <c r="D49" s="77"/>
      <c r="E49" s="77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86</v>
      </c>
      <c r="C50" s="77"/>
      <c r="D50" s="77"/>
      <c r="E50" s="77"/>
      <c r="F50" s="77" t="s">
        <v>87</v>
      </c>
      <c r="G50" s="77"/>
      <c r="H50" s="77"/>
      <c r="I50" s="77"/>
      <c r="J50" s="77" t="s">
        <v>88</v>
      </c>
      <c r="K50" s="77"/>
      <c r="L50" s="77"/>
      <c r="M50" s="77"/>
      <c r="N50" s="77" t="s">
        <v>89</v>
      </c>
      <c r="O50" s="77"/>
      <c r="P50" s="77"/>
      <c r="Q50" s="77"/>
    </row>
    <row r="51" spans="1:17" x14ac:dyDescent="0.25">
      <c r="A51" s="67"/>
      <c r="B51" s="27"/>
      <c r="C51" s="27" t="s">
        <v>17</v>
      </c>
      <c r="D51" s="27" t="s">
        <v>18</v>
      </c>
      <c r="E51" s="27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27" t="s">
        <v>20</v>
      </c>
      <c r="C52" s="27">
        <v>0</v>
      </c>
      <c r="D52" s="27">
        <v>6.1999999999999998E-3</v>
      </c>
      <c r="E52" s="27">
        <v>0.91644700000000001</v>
      </c>
      <c r="F52" s="27" t="s">
        <v>20</v>
      </c>
      <c r="G52" s="27">
        <v>0</v>
      </c>
      <c r="H52" s="27">
        <v>6.1999999999999998E-3</v>
      </c>
      <c r="I52" s="27">
        <v>1.052389</v>
      </c>
      <c r="J52" s="27" t="s">
        <v>20</v>
      </c>
      <c r="K52" s="27">
        <v>0</v>
      </c>
      <c r="L52" s="27">
        <v>6.1999999999999998E-3</v>
      </c>
      <c r="M52" s="27">
        <v>1.0426820000000001</v>
      </c>
      <c r="N52" s="27" t="s">
        <v>20</v>
      </c>
      <c r="O52" s="27">
        <v>0</v>
      </c>
      <c r="P52" s="27">
        <v>6.1999999999999998E-3</v>
      </c>
      <c r="Q52" s="27">
        <v>1.0343279999999999</v>
      </c>
    </row>
    <row r="53" spans="1:17" x14ac:dyDescent="0.25">
      <c r="A53" s="67"/>
      <c r="B53" s="27" t="s">
        <v>21</v>
      </c>
      <c r="C53" s="27">
        <v>0</v>
      </c>
      <c r="D53" s="27">
        <v>3.3E-3</v>
      </c>
      <c r="E53" s="27">
        <v>1.0534269999999999</v>
      </c>
      <c r="F53" s="27" t="s">
        <v>21</v>
      </c>
      <c r="G53" s="27">
        <v>0</v>
      </c>
      <c r="H53" s="27">
        <v>3.3E-3</v>
      </c>
      <c r="I53" s="27">
        <v>1.0710569999999999</v>
      </c>
      <c r="J53" s="27" t="s">
        <v>21</v>
      </c>
      <c r="K53" s="27">
        <v>0</v>
      </c>
      <c r="L53" s="27">
        <v>3.3E-3</v>
      </c>
      <c r="M53" s="27">
        <v>1.108498</v>
      </c>
      <c r="N53" s="27" t="s">
        <v>21</v>
      </c>
      <c r="O53" s="27">
        <v>0</v>
      </c>
      <c r="P53" s="27">
        <v>3.3E-3</v>
      </c>
      <c r="Q53" s="27">
        <v>1.0661989999999999</v>
      </c>
    </row>
    <row r="54" spans="1:17" x14ac:dyDescent="0.25">
      <c r="A54" s="67"/>
      <c r="B54" s="27" t="s">
        <v>22</v>
      </c>
      <c r="C54" s="27">
        <v>0</v>
      </c>
      <c r="D54" s="27">
        <v>2.0999999999999999E-3</v>
      </c>
      <c r="E54" s="27">
        <v>1.221265</v>
      </c>
      <c r="F54" s="27" t="s">
        <v>22</v>
      </c>
      <c r="G54" s="27">
        <v>0</v>
      </c>
      <c r="H54" s="27">
        <v>2.2000000000000001E-3</v>
      </c>
      <c r="I54" s="27">
        <v>1.236057</v>
      </c>
      <c r="J54" s="27" t="s">
        <v>22</v>
      </c>
      <c r="K54" s="27">
        <v>0</v>
      </c>
      <c r="L54" s="27">
        <v>2.3999999999999998E-3</v>
      </c>
      <c r="M54" s="27">
        <v>1.2127669999999999</v>
      </c>
      <c r="N54" s="27" t="s">
        <v>22</v>
      </c>
      <c r="O54" s="27">
        <v>0</v>
      </c>
      <c r="P54" s="27">
        <v>2.3999999999999998E-3</v>
      </c>
      <c r="Q54" s="27">
        <v>1.232003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86</v>
      </c>
      <c r="C57" s="81"/>
      <c r="D57" s="81"/>
      <c r="E57" s="81"/>
      <c r="F57" s="81" t="s">
        <v>87</v>
      </c>
      <c r="G57" s="81"/>
      <c r="H57" s="81"/>
      <c r="I57" s="81"/>
      <c r="J57" s="81" t="s">
        <v>88</v>
      </c>
      <c r="K57" s="81"/>
      <c r="L57" s="81"/>
      <c r="M57" s="81"/>
      <c r="N57" s="81" t="s">
        <v>89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9" t="s">
        <v>24</v>
      </c>
      <c r="B64" s="74" t="s">
        <v>86</v>
      </c>
      <c r="C64" s="74"/>
      <c r="D64" s="74"/>
      <c r="E64" s="74"/>
      <c r="F64" s="77" t="s">
        <v>87</v>
      </c>
      <c r="G64" s="77"/>
      <c r="H64" s="77"/>
      <c r="I64" s="77"/>
      <c r="J64" s="77" t="s">
        <v>88</v>
      </c>
      <c r="K64" s="77"/>
      <c r="L64" s="77"/>
      <c r="M64" s="77"/>
      <c r="N64" s="77" t="s">
        <v>89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7.3720000000000003E-4</v>
      </c>
      <c r="C66" s="5"/>
      <c r="D66" s="5"/>
      <c r="E66">
        <v>4.5125659999999996</v>
      </c>
      <c r="F66" s="28"/>
      <c r="G66" s="29">
        <v>7.7729999999999997E-4</v>
      </c>
      <c r="H66" s="28"/>
      <c r="I66" s="27">
        <v>3.9372500000000001</v>
      </c>
      <c r="J66" s="29">
        <v>7.9980000000000003E-4</v>
      </c>
      <c r="K66" s="28"/>
      <c r="L66" s="28"/>
      <c r="M66" s="27">
        <v>3.82978</v>
      </c>
      <c r="N66" s="29">
        <v>8.3509999999999997E-4</v>
      </c>
      <c r="O66" s="28"/>
      <c r="P66" s="28"/>
      <c r="Q66" s="27">
        <v>3.9452250000000002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2.1740159999999999</v>
      </c>
      <c r="I73">
        <f t="shared" ref="I73:I75" si="3">0.05*G18+(1-0.05)*C18</f>
        <v>1.2999999999999999E-4</v>
      </c>
      <c r="J73">
        <f t="shared" ref="J73:J75" si="4">0.05*H18+(1-0.05)*D18</f>
        <v>3.545E-3</v>
      </c>
      <c r="K73">
        <f t="shared" ref="K73:K75" si="5">I18+E18</f>
        <v>194.69355899999999</v>
      </c>
      <c r="L73">
        <f>0.05*F25+(1-0.05)*B25</f>
        <v>0</v>
      </c>
      <c r="M73">
        <f>I25+E25</f>
        <v>8.1769379999999998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2.5999999999999998E-4</v>
      </c>
      <c r="V73">
        <f t="shared" ref="V73:V75" si="9">0.1*H18+(1-0.1)*D18</f>
        <v>4.4900000000000001E-3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2.238556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1.8653499999999999E-6</v>
      </c>
      <c r="H75">
        <f t="shared" si="2"/>
        <v>2.8345799999999999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1.8987000000000001E-6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5.1999999999999995E-4</v>
      </c>
      <c r="J79">
        <f t="shared" ref="J79:J81" si="13">0.2*H18+(1-0.2)*D18</f>
        <v>6.3800000000000003E-3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7.7999999999999999E-4</v>
      </c>
      <c r="V79">
        <f t="shared" ref="V79:V81" si="17">0.3*H18+(1-0.3)*D18</f>
        <v>8.2699999999999996E-3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1.9653999999999999E-6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2.0321E-6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3.2540339999999999</v>
      </c>
      <c r="I86">
        <f t="shared" ref="I86:I88" si="21">(0.05*(1-0.05)+0.05*(1-0.05))*G18+0.05*0.05*K18+(1-0.05*(1-0.05)-0.05*(1-0.05)-0.05*0.05)*C18</f>
        <v>2.5349999999999998E-4</v>
      </c>
      <c r="J86">
        <f t="shared" ref="J86:J88" si="22">(0.05*(1-0.05)+0.05*(1-0.05))*H18+0.05*0.05*L18+(1-0.05*(1-0.05)-0.05*(1-0.05)-0.05*0.05)*D18</f>
        <v>4.44575E-3</v>
      </c>
      <c r="K86">
        <f t="shared" ref="K86:K88" si="23">M18+I18+E18</f>
        <v>223.294882</v>
      </c>
      <c r="L86">
        <f>(0.05*(1-0.05)+0.05*(1-0.05))*F25+0.05*0.05*J25+(1-0.05*(1-0.05)-0.05*(1-0.05)-0.05*0.05)*B25</f>
        <v>0</v>
      </c>
      <c r="M86">
        <f>M25+I25+E25</f>
        <v>12.251719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4.9400000000000008E-4</v>
      </c>
      <c r="V86">
        <f t="shared" ref="V86:V88" si="27">(0.1*0.9+0.1*0.9)*H18+0.1*0.1*L18+(1-0.1*0.9-0.1*0.9-0.1*0.1)*D18</f>
        <v>6.2030000000000002E-3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3.3323480000000001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1.8953650000000002E-6</v>
      </c>
      <c r="H88">
        <f t="shared" si="20"/>
        <v>4.1556189999999997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1.9520600000000001E-6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9.360000000000002E-4</v>
      </c>
      <c r="J92">
        <f t="shared" ref="J92:J94" si="31">(0.2*0.8+0.2*0.8)*H18+0.2*0.2*L18+(1-0.2*0.8-0.2*0.8-0.2*0.2)*D18</f>
        <v>9.4520000000000003E-3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1.3259999999999999E-3</v>
      </c>
      <c r="V92">
        <f t="shared" ref="V92:V94" si="35">(0.3*0.7+0.3*0.7)*H18+0.3*0.3*L18+(1-0.3*0.7-0.3*0.7-0.3*0.3)*D18</f>
        <v>1.2346999999999999E-2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2.0454400000000002E-6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2.1121399999999999E-6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4.2816539999999996</v>
      </c>
      <c r="I99">
        <f t="shared" ref="I99:I101" si="39">3*0.05*(1-0.05)*(1-0.05)*G18+3*0.05*0.05*(1-0.05)*K18+0.05*0.05*0.05*O18+(1-3*0.05*(1-0.05)*(1-0.05)-3*0.05*0.05*(1-0.05)-0.05*0.05*0.05)*C18</f>
        <v>3.7082499999999997E-4</v>
      </c>
      <c r="J99">
        <f t="shared" ref="J99:J101" si="40">3*0.05*(1-0.05)*(1-0.05)*H18+3*0.05*0.05*(1-0.05)*L18+0.05*0.05*0.05*P18+(1-3*0.05*(1-0.05)*(1-0.05)-3*0.05*0.05*(1-0.05)-0.05*0.05*0.05)*D18</f>
        <v>5.3044624999999991E-3</v>
      </c>
      <c r="K99">
        <f t="shared" ref="K99:K101" si="41">Q18+M18+E18+I18</f>
        <v>252.014884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16.203482000000001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7.046000000000001E-4</v>
      </c>
      <c r="V99">
        <f t="shared" ref="V99:V101" si="45">3*0.1*(1-0.1)*(1-0.1)*H18+3*0.1*0.1*(1-0.1)*L18+0.1*0.1*0.1*P18+(1-3*0.1*(1-0.1)*(1-0.1)-3*0.1*0.1*(1-0.1)-0.1*0.1*0.1)*D18</f>
        <v>7.7567000000000009E-3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4.4339449999999996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1.9222951249999998E-6</v>
      </c>
      <c r="H101">
        <f t="shared" si="38"/>
        <v>5.521801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1.9940809999999998E-6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1.2688000000000003E-3</v>
      </c>
      <c r="J105">
        <f t="shared" ref="J105:J107" si="49">3*0.2*(1-0.2)*(1-0.2)*H18+3*0.2*0.2*(1-0.2)*L18+0.2*0.2*0.2*P18+(1-3*0.2*(1-0.2)*(1-0.2)-3*0.2*0.2*(1-0.2)-0.2*0.2*0.2)*D18</f>
        <v>1.1957600000000002E-2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1.7081999999999996E-3</v>
      </c>
      <c r="V105">
        <f t="shared" ref="V105:V107" si="53">3*0.3*(1-0.3)*(1-0.3)*H18+3*0.3*0.3*(1-0.3)*L18+0.3*0.3*0.3*P18+(1-3*0.3*(1-0.3)*(1-0.3)-3*0.3*0.3*(1-0.3)-0.3*0.3*0.3)*D18</f>
        <v>1.5308899999999997E-2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2.0881280000000003E-6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2.1261470000000001E-6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2.0581769999999997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8.3616580000000003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2.1621839999999999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2.6829530000000004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3.1389989999999997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12.41319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3.2564549999999999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3.9918460000000002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4.1663479999999993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16.475961999999999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4.345656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5.362775000000001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2.1063179999999999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1.395E-7</v>
      </c>
      <c r="M151">
        <f>I46+E46</f>
        <v>7.6453660000000001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1.6900000000000002E-7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2.1746850000000002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1.5339999999999999E-4</v>
      </c>
      <c r="H153">
        <f t="shared" si="110"/>
        <v>2.5695100000000002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1.5420000000000001E-4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2.2800000000000003E-7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2.8699999999999996E-7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1.5579999999999999E-4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1.5739999999999998E-4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3.1433119999999999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1.67025E-7</v>
      </c>
      <c r="M164">
        <f>M46+I46+E46</f>
        <v>11.917186000000001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2.2010000000000002E-7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3.2672270000000001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1.5416E-4</v>
      </c>
      <c r="H166">
        <f t="shared" si="128"/>
        <v>4.03714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1.5564000000000002E-4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3.1440000000000001E-7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3.9289999999999998E-7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1.5835999999999999E-4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1.6076000000000003E-4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4.1666660000000002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1.9279875E-7</v>
      </c>
      <c r="M177">
        <f>Q46+M46+I46+E46</f>
        <v>15.837900999999999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2.6509000000000005E-7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4.3649500000000003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1.5488199999999996E-4</v>
      </c>
      <c r="H179">
        <f t="shared" si="146"/>
        <v>5.3298579999999998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1.5693599999999999E-4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3.8352000000000004E-7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4.760299999999999E-7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1.6040800000000001E-4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1.6311200000000001E-4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2.053169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4.0654999999999996E-5</v>
      </c>
      <c r="M190">
        <f>AA46+W46</f>
        <v>8.5021430000000002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4.1009999999999995E-5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2.1596989999999998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5.7534499999999989E-4</v>
      </c>
      <c r="H192">
        <f t="shared" si="164"/>
        <v>2.5690689999999998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5.7838999999999992E-4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4.172E-5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4.2429999999999999E-5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5.8447999999999996E-4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5.9057000000000001E-4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3.1206890000000005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4.0997749999999999E-5</v>
      </c>
      <c r="M203">
        <f>AE46+AA46+W46</f>
        <v>12.396691000000001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4.1671000000000001E-5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3.2400160000000002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5.783412500000001E-4</v>
      </c>
      <c r="H205">
        <f t="shared" si="182"/>
        <v>3.8251360000000001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5.8428500000000003E-4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4.2944000000000001E-5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4.4119000000000002E-5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5.9588000000000002E-4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6.0708500000000005E-4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4.1492400000000007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4.1328674999999994E-5</v>
      </c>
      <c r="M216">
        <f>AI46+AE46+AA46+W46</f>
        <v>16.284251999999999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4.2286399999999995E-5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4.3276620000000001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5.8128601249999993E-4</v>
      </c>
      <c r="H218">
        <f t="shared" si="199"/>
        <v>5.1863070000000002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5.8996309999999991E-4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4.3999199999999997E-5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4.5458799999999999E-5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6.0632479999999994E-4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6.2125370000000002E-4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1.968836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7.3920500000000005E-4</v>
      </c>
      <c r="M229">
        <f>I66+E66</f>
        <v>8.4498160000000002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7.4121000000000007E-4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2.1244839999999998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2.457322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7.4522E-4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7.4922999999999993E-4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3.0115179999999997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7.4116600000000013E-4</v>
      </c>
      <c r="M242">
        <f>M66+I66+E66</f>
        <v>12.279596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7.4504400000000015E-4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3.2329819999999998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2.1102500000000001E-3</v>
      </c>
      <c r="H244">
        <f t="shared" si="235"/>
        <v>3.6700889999999999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2.1210000000000001E-3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7.5253600000000005E-4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7.5967600000000014E-4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2.1440000000000001E-3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2.1689999999999999E-3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4.0458460000000001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7.4308679999999995E-4</v>
      </c>
      <c r="M255">
        <f>Q66+M66+I66+E66</f>
        <v>16.224820999999999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7.4873240000000003E-4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4.2991809999999999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2.1157124999999998E-3</v>
      </c>
      <c r="H257">
        <f t="shared" si="253"/>
        <v>4.9020919999999997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2.1326999999999995E-3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7.5939119999999995E-4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7.6935879999999999E-4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2.1695999999999998E-3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2.2089000000000002E-3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3"/>
  <sheetViews>
    <sheetView topLeftCell="A12" zoomScale="55" zoomScaleNormal="55" workbookViewId="0">
      <selection activeCell="D34" sqref="D34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0.33203125" customWidth="1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90</v>
      </c>
      <c r="C9" s="78"/>
      <c r="D9" s="78"/>
      <c r="E9" s="78"/>
      <c r="F9" s="78" t="s">
        <v>91</v>
      </c>
      <c r="G9" s="78"/>
      <c r="H9" s="78"/>
      <c r="I9" s="78"/>
      <c r="J9" s="78" t="s">
        <v>92</v>
      </c>
      <c r="K9" s="78"/>
      <c r="L9" s="78"/>
      <c r="M9" s="78"/>
      <c r="N9" s="77" t="s">
        <v>93</v>
      </c>
      <c r="O9" s="77"/>
      <c r="P9" s="77"/>
      <c r="Q9" s="77"/>
      <c r="S9" s="67" t="s">
        <v>12</v>
      </c>
      <c r="T9" s="78" t="s">
        <v>90</v>
      </c>
      <c r="U9" s="78"/>
      <c r="V9" s="78"/>
      <c r="W9" s="78"/>
      <c r="X9" s="78" t="s">
        <v>91</v>
      </c>
      <c r="Y9" s="78"/>
      <c r="Z9" s="78"/>
      <c r="AA9" s="78"/>
      <c r="AB9" s="78" t="s">
        <v>92</v>
      </c>
      <c r="AC9" s="78"/>
      <c r="AD9" s="78"/>
      <c r="AE9" s="78"/>
      <c r="AF9" s="77" t="s">
        <v>93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0.93273300000000003</v>
      </c>
      <c r="F11" s="30" t="s">
        <v>20</v>
      </c>
      <c r="G11" s="40">
        <v>0</v>
      </c>
      <c r="H11" s="40">
        <v>6.1999999999999998E-3</v>
      </c>
      <c r="I11" s="40">
        <v>0.97025799999999995</v>
      </c>
      <c r="J11" s="30" t="s">
        <v>20</v>
      </c>
      <c r="K11" s="40">
        <v>0</v>
      </c>
      <c r="L11" s="40">
        <v>6.1999999999999998E-3</v>
      </c>
      <c r="M11" s="40">
        <v>0.96894400000000003</v>
      </c>
      <c r="N11" s="27" t="s">
        <v>20</v>
      </c>
      <c r="O11" s="61">
        <v>0</v>
      </c>
      <c r="P11" s="61">
        <v>6.1999999999999998E-3</v>
      </c>
      <c r="Q11" s="27">
        <v>1.089278</v>
      </c>
      <c r="S11" s="67"/>
      <c r="T11" s="30" t="s">
        <v>20</v>
      </c>
      <c r="U11" s="40">
        <v>0</v>
      </c>
      <c r="V11" s="40">
        <v>6.1999999999999998E-3</v>
      </c>
      <c r="W11" s="40">
        <v>0.93430599999999997</v>
      </c>
      <c r="X11" s="30" t="s">
        <v>20</v>
      </c>
      <c r="Y11" s="40">
        <v>0</v>
      </c>
      <c r="Z11" s="40">
        <v>6.1999999999999998E-3</v>
      </c>
      <c r="AA11" s="40">
        <v>0.893127</v>
      </c>
      <c r="AB11" s="30" t="s">
        <v>20</v>
      </c>
      <c r="AC11" s="40">
        <v>0</v>
      </c>
      <c r="AD11" s="40">
        <v>6.1999999999999998E-3</v>
      </c>
      <c r="AE11" s="40">
        <v>0.981294</v>
      </c>
      <c r="AF11" s="27" t="s">
        <v>20</v>
      </c>
      <c r="AG11" s="61">
        <v>0</v>
      </c>
      <c r="AH11" s="61">
        <v>6.1999999999999998E-3</v>
      </c>
      <c r="AI11" s="27">
        <v>1.025555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1.0563739999999999</v>
      </c>
      <c r="F12" s="30" t="s">
        <v>21</v>
      </c>
      <c r="G12" s="40">
        <v>0</v>
      </c>
      <c r="H12" s="40">
        <v>8.038E-5</v>
      </c>
      <c r="I12" s="40">
        <v>1.078911</v>
      </c>
      <c r="J12" s="30" t="s">
        <v>21</v>
      </c>
      <c r="K12" s="40">
        <v>0</v>
      </c>
      <c r="L12" s="40">
        <v>8.038E-5</v>
      </c>
      <c r="M12" s="40">
        <v>1.0742640000000001</v>
      </c>
      <c r="N12" s="27" t="s">
        <v>21</v>
      </c>
      <c r="O12" s="61">
        <v>0</v>
      </c>
      <c r="P12" s="61">
        <v>8.038E-5</v>
      </c>
      <c r="Q12" s="27">
        <v>1.1118619999999999</v>
      </c>
      <c r="S12" s="67"/>
      <c r="T12" s="30" t="s">
        <v>21</v>
      </c>
      <c r="U12" s="40">
        <v>0</v>
      </c>
      <c r="V12" s="40">
        <v>2.6219999999999998E-4</v>
      </c>
      <c r="W12" s="40">
        <v>1.0939890000000001</v>
      </c>
      <c r="X12" s="30" t="s">
        <v>21</v>
      </c>
      <c r="Y12" s="40">
        <v>0</v>
      </c>
      <c r="Z12" s="40">
        <v>2.6219999999999998E-4</v>
      </c>
      <c r="AA12" s="40">
        <v>1.0869629999999999</v>
      </c>
      <c r="AB12" s="30" t="s">
        <v>21</v>
      </c>
      <c r="AC12" s="40">
        <v>0</v>
      </c>
      <c r="AD12" s="40">
        <v>2.6219999999999998E-4</v>
      </c>
      <c r="AE12" s="40">
        <v>1.128252</v>
      </c>
      <c r="AF12" s="27" t="s">
        <v>21</v>
      </c>
      <c r="AG12" s="61">
        <v>0</v>
      </c>
      <c r="AH12" s="61">
        <v>2.6219999999999998E-4</v>
      </c>
      <c r="AI12" s="27">
        <v>1.1115999999999999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1.4311179999999999</v>
      </c>
      <c r="F13" s="30" t="s">
        <v>22</v>
      </c>
      <c r="G13" s="40">
        <v>0</v>
      </c>
      <c r="H13" s="40">
        <v>2.4600000000000002E-6</v>
      </c>
      <c r="I13" s="40">
        <v>1.3905479999999999</v>
      </c>
      <c r="J13" s="30" t="s">
        <v>22</v>
      </c>
      <c r="K13" s="40">
        <v>0</v>
      </c>
      <c r="L13" s="40">
        <v>1.832E-6</v>
      </c>
      <c r="M13" s="40">
        <v>1.398274</v>
      </c>
      <c r="N13" s="27" t="s">
        <v>22</v>
      </c>
      <c r="O13" s="61">
        <v>0</v>
      </c>
      <c r="P13" s="61">
        <v>1.832E-6</v>
      </c>
      <c r="Q13" s="27">
        <v>1.421681</v>
      </c>
      <c r="S13" s="67"/>
      <c r="T13" s="30" t="s">
        <v>22</v>
      </c>
      <c r="U13" s="40">
        <v>0</v>
      </c>
      <c r="V13" s="40">
        <v>2.7699999999999999E-5</v>
      </c>
      <c r="W13" s="40">
        <v>1.429905</v>
      </c>
      <c r="X13" s="30" t="s">
        <v>22</v>
      </c>
      <c r="Y13" s="40">
        <v>0</v>
      </c>
      <c r="Z13" s="40">
        <v>2.7699999999999999E-5</v>
      </c>
      <c r="AA13" s="40">
        <v>1.4168750000000001</v>
      </c>
      <c r="AB13" s="30" t="s">
        <v>22</v>
      </c>
      <c r="AC13" s="40">
        <v>0</v>
      </c>
      <c r="AD13" s="40">
        <v>2.7699999999999999E-5</v>
      </c>
      <c r="AE13" s="40">
        <v>1.3426670000000001</v>
      </c>
      <c r="AF13" s="27" t="s">
        <v>22</v>
      </c>
      <c r="AG13" s="61">
        <v>0</v>
      </c>
      <c r="AH13" s="61">
        <v>2.7699999999999999E-5</v>
      </c>
      <c r="AI13" s="27">
        <v>1.4476089999999999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90</v>
      </c>
      <c r="C16" s="83"/>
      <c r="D16" s="83"/>
      <c r="E16" s="83"/>
      <c r="F16" s="83" t="s">
        <v>91</v>
      </c>
      <c r="G16" s="83"/>
      <c r="H16" s="83"/>
      <c r="I16" s="83"/>
      <c r="J16" s="83" t="s">
        <v>92</v>
      </c>
      <c r="K16" s="83"/>
      <c r="L16" s="83"/>
      <c r="M16" s="83"/>
      <c r="N16" s="81" t="s">
        <v>93</v>
      </c>
      <c r="O16" s="81"/>
      <c r="P16" s="81"/>
      <c r="Q16" s="81"/>
      <c r="S16" s="68" t="s">
        <v>23</v>
      </c>
      <c r="T16" s="83" t="s">
        <v>90</v>
      </c>
      <c r="U16" s="83"/>
      <c r="V16" s="83"/>
      <c r="W16" s="83"/>
      <c r="X16" s="83" t="s">
        <v>91</v>
      </c>
      <c r="Y16" s="83"/>
      <c r="Z16" s="83"/>
      <c r="AA16" s="83"/>
      <c r="AB16" s="83" t="s">
        <v>92</v>
      </c>
      <c r="AC16" s="83"/>
      <c r="AD16" s="83"/>
      <c r="AE16" s="83"/>
      <c r="AF16" s="81" t="s">
        <v>93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90</v>
      </c>
      <c r="C23" s="78"/>
      <c r="D23" s="78"/>
      <c r="E23" s="78"/>
      <c r="F23" s="78" t="s">
        <v>91</v>
      </c>
      <c r="G23" s="78"/>
      <c r="H23" s="78"/>
      <c r="I23" s="78"/>
      <c r="J23" s="78" t="s">
        <v>92</v>
      </c>
      <c r="K23" s="78"/>
      <c r="L23" s="78"/>
      <c r="M23" s="78"/>
      <c r="N23" s="77" t="s">
        <v>93</v>
      </c>
      <c r="O23" s="77"/>
      <c r="P23" s="77"/>
      <c r="Q23" s="77"/>
      <c r="S23" s="69" t="s">
        <v>24</v>
      </c>
      <c r="T23" s="78" t="s">
        <v>90</v>
      </c>
      <c r="U23" s="78"/>
      <c r="V23" s="78"/>
      <c r="W23" s="78"/>
      <c r="X23" s="78" t="s">
        <v>91</v>
      </c>
      <c r="Y23" s="78"/>
      <c r="Z23" s="78"/>
      <c r="AA23" s="78"/>
      <c r="AB23" s="78" t="s">
        <v>92</v>
      </c>
      <c r="AC23" s="78"/>
      <c r="AD23" s="78"/>
      <c r="AE23" s="78"/>
      <c r="AF23" s="81" t="s">
        <v>93</v>
      </c>
      <c r="AG23" s="81"/>
      <c r="AH23" s="81"/>
      <c r="AI23" s="81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31">
        <v>0</v>
      </c>
      <c r="C25" s="31"/>
      <c r="D25" s="31"/>
      <c r="E25" s="40">
        <v>4.5987520000000002</v>
      </c>
      <c r="F25" s="31">
        <v>0</v>
      </c>
      <c r="G25" s="31"/>
      <c r="H25" s="31"/>
      <c r="I25" s="40">
        <v>4.0515470000000002</v>
      </c>
      <c r="J25" s="31">
        <v>0</v>
      </c>
      <c r="K25" s="31"/>
      <c r="L25" s="31"/>
      <c r="M25" s="40">
        <v>4.4188520000000002</v>
      </c>
      <c r="N25" s="28">
        <v>0</v>
      </c>
      <c r="O25" s="28"/>
      <c r="P25" s="28"/>
      <c r="Q25" s="27">
        <v>4.1434259999999998</v>
      </c>
      <c r="S25" s="69"/>
      <c r="T25" s="31">
        <v>0</v>
      </c>
      <c r="U25" s="31"/>
      <c r="V25" s="31"/>
      <c r="W25" s="40">
        <v>4.4157630000000001</v>
      </c>
      <c r="X25" s="31">
        <v>0</v>
      </c>
      <c r="Y25" s="31"/>
      <c r="Z25" s="31"/>
      <c r="AA25" s="40">
        <v>4.388954</v>
      </c>
      <c r="AB25" s="31">
        <v>0</v>
      </c>
      <c r="AC25" s="31"/>
      <c r="AD25" s="31"/>
      <c r="AE25" s="40">
        <v>4.0222259999999999</v>
      </c>
      <c r="AF25" s="37">
        <v>0</v>
      </c>
      <c r="AG25" s="37"/>
      <c r="AH25" s="37"/>
      <c r="AI25" s="35">
        <v>4.2160339999999996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/>
      <c r="O26" s="27"/>
      <c r="P26" s="27"/>
      <c r="Q26" s="27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90</v>
      </c>
      <c r="C30" s="78"/>
      <c r="D30" s="78"/>
      <c r="E30" s="78"/>
      <c r="F30" s="78" t="s">
        <v>91</v>
      </c>
      <c r="G30" s="78"/>
      <c r="H30" s="78"/>
      <c r="I30" s="78"/>
      <c r="J30" s="78" t="s">
        <v>92</v>
      </c>
      <c r="K30" s="78"/>
      <c r="L30" s="78"/>
      <c r="M30" s="78"/>
      <c r="N30" s="77" t="s">
        <v>93</v>
      </c>
      <c r="O30" s="77"/>
      <c r="P30" s="77"/>
      <c r="Q30" s="77"/>
      <c r="S30" s="67" t="s">
        <v>12</v>
      </c>
      <c r="T30" s="78" t="s">
        <v>90</v>
      </c>
      <c r="U30" s="78"/>
      <c r="V30" s="78"/>
      <c r="W30" s="78"/>
      <c r="X30" s="78" t="s">
        <v>91</v>
      </c>
      <c r="Y30" s="78"/>
      <c r="Z30" s="78"/>
      <c r="AA30" s="78"/>
      <c r="AB30" s="78" t="s">
        <v>92</v>
      </c>
      <c r="AC30" s="78"/>
      <c r="AD30" s="78"/>
      <c r="AE30" s="78"/>
      <c r="AF30" s="77" t="s">
        <v>93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50" t="s">
        <v>17</v>
      </c>
      <c r="AH31" s="50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0.98064399999999996</v>
      </c>
      <c r="F32" s="30" t="s">
        <v>20</v>
      </c>
      <c r="G32" s="40">
        <v>0</v>
      </c>
      <c r="H32" s="40">
        <v>6.1999999999999998E-3</v>
      </c>
      <c r="I32" s="40">
        <v>0.98611800000000005</v>
      </c>
      <c r="J32" s="30" t="s">
        <v>20</v>
      </c>
      <c r="K32" s="40">
        <v>0</v>
      </c>
      <c r="L32" s="40">
        <v>6.1999999999999998E-3</v>
      </c>
      <c r="M32" s="40">
        <v>0.97081399999999995</v>
      </c>
      <c r="N32" s="27" t="s">
        <v>20</v>
      </c>
      <c r="O32" s="61">
        <v>0</v>
      </c>
      <c r="P32" s="61">
        <v>6.1999999999999998E-3</v>
      </c>
      <c r="Q32" s="27">
        <v>1.033363</v>
      </c>
      <c r="S32" s="67"/>
      <c r="T32" s="30" t="s">
        <v>20</v>
      </c>
      <c r="U32" s="40">
        <v>0</v>
      </c>
      <c r="V32" s="40">
        <v>6.1999999999999998E-3</v>
      </c>
      <c r="W32" s="40">
        <v>0.97352399999999994</v>
      </c>
      <c r="X32" s="30" t="s">
        <v>20</v>
      </c>
      <c r="Y32" s="40">
        <v>0</v>
      </c>
      <c r="Z32" s="40">
        <v>6.1999999999999998E-3</v>
      </c>
      <c r="AA32" s="40">
        <v>0.87189300000000003</v>
      </c>
      <c r="AB32" s="30" t="s">
        <v>20</v>
      </c>
      <c r="AC32" s="40">
        <v>0</v>
      </c>
      <c r="AD32" s="40">
        <v>6.1999999999999998E-3</v>
      </c>
      <c r="AE32" s="40">
        <v>1.065812</v>
      </c>
      <c r="AF32" s="27" t="s">
        <v>20</v>
      </c>
      <c r="AG32" s="61">
        <v>0</v>
      </c>
      <c r="AH32" s="61">
        <v>6.1999999999999998E-3</v>
      </c>
      <c r="AI32" s="27">
        <v>1.0615680000000001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6.6879999999999997E-5</v>
      </c>
      <c r="E33" s="40">
        <v>1.072811</v>
      </c>
      <c r="F33" s="30" t="s">
        <v>21</v>
      </c>
      <c r="G33" s="40">
        <v>0</v>
      </c>
      <c r="H33" s="40">
        <v>6.6879999999999997E-5</v>
      </c>
      <c r="I33" s="40">
        <v>1.121008</v>
      </c>
      <c r="J33" s="30" t="s">
        <v>21</v>
      </c>
      <c r="K33" s="40">
        <v>0</v>
      </c>
      <c r="L33" s="40">
        <v>6.6879999999999997E-5</v>
      </c>
      <c r="M33" s="40">
        <v>1.048141</v>
      </c>
      <c r="N33" s="27" t="s">
        <v>21</v>
      </c>
      <c r="O33" s="61">
        <v>0</v>
      </c>
      <c r="P33" s="61">
        <v>6.6879999999999997E-5</v>
      </c>
      <c r="Q33" s="27">
        <v>1.0951340000000001</v>
      </c>
      <c r="S33" s="67"/>
      <c r="T33" s="30" t="s">
        <v>21</v>
      </c>
      <c r="U33" s="40">
        <v>0</v>
      </c>
      <c r="V33" s="40">
        <v>1.5E-3</v>
      </c>
      <c r="W33" s="40">
        <v>1.0685070000000001</v>
      </c>
      <c r="X33" s="30" t="s">
        <v>21</v>
      </c>
      <c r="Y33" s="40">
        <v>0</v>
      </c>
      <c r="Z33" s="40">
        <v>1.5E-3</v>
      </c>
      <c r="AA33" s="40">
        <v>1.0790630000000001</v>
      </c>
      <c r="AB33" s="30" t="s">
        <v>21</v>
      </c>
      <c r="AC33" s="40">
        <v>0</v>
      </c>
      <c r="AD33" s="40">
        <v>1.5E-3</v>
      </c>
      <c r="AE33" s="40">
        <v>1.0495399999999999</v>
      </c>
      <c r="AF33" s="27" t="s">
        <v>21</v>
      </c>
      <c r="AG33" s="61">
        <v>0</v>
      </c>
      <c r="AH33" s="61">
        <v>1.5E-3</v>
      </c>
      <c r="AI33" s="27">
        <v>1.085734</v>
      </c>
    </row>
    <row r="34" spans="1:35" x14ac:dyDescent="0.25">
      <c r="A34" s="67"/>
      <c r="B34" s="30" t="s">
        <v>22</v>
      </c>
      <c r="C34" s="40">
        <v>0</v>
      </c>
      <c r="D34" s="40">
        <v>1.4990000000000001E-4</v>
      </c>
      <c r="E34" s="40">
        <v>1.392031</v>
      </c>
      <c r="F34" s="30" t="s">
        <v>22</v>
      </c>
      <c r="G34" s="40">
        <v>0</v>
      </c>
      <c r="H34" s="40">
        <v>1.6860000000000001E-4</v>
      </c>
      <c r="I34" s="40">
        <v>1.30684</v>
      </c>
      <c r="J34" s="30" t="s">
        <v>22</v>
      </c>
      <c r="K34" s="40">
        <v>0</v>
      </c>
      <c r="L34" s="40">
        <v>1.6860000000000001E-4</v>
      </c>
      <c r="M34" s="40">
        <v>1.343969</v>
      </c>
      <c r="N34" s="27" t="s">
        <v>22</v>
      </c>
      <c r="O34" s="61">
        <v>0</v>
      </c>
      <c r="P34" s="61">
        <v>1.6860000000000001E-4</v>
      </c>
      <c r="Q34" s="27">
        <v>1.404701</v>
      </c>
      <c r="S34" s="67"/>
      <c r="T34" s="30" t="s">
        <v>22</v>
      </c>
      <c r="U34" s="40">
        <v>0</v>
      </c>
      <c r="V34" s="40">
        <v>5.689E-4</v>
      </c>
      <c r="W34" s="40">
        <v>1.3252269999999999</v>
      </c>
      <c r="X34" s="30" t="s">
        <v>22</v>
      </c>
      <c r="Y34" s="40">
        <v>0</v>
      </c>
      <c r="Z34" s="40">
        <v>6.2500000000000001E-4</v>
      </c>
      <c r="AA34" s="40">
        <v>1.2725230000000001</v>
      </c>
      <c r="AB34" s="30" t="s">
        <v>22</v>
      </c>
      <c r="AC34" s="40">
        <v>0</v>
      </c>
      <c r="AD34" s="40">
        <v>6.7460000000000003E-4</v>
      </c>
      <c r="AE34" s="40">
        <v>1.325483</v>
      </c>
      <c r="AF34" s="27" t="s">
        <v>22</v>
      </c>
      <c r="AG34" s="61">
        <v>0</v>
      </c>
      <c r="AH34" s="61">
        <v>6.7460000000000003E-4</v>
      </c>
      <c r="AI34" s="27">
        <v>1.3165849999999999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40"/>
      <c r="Z35" s="40"/>
      <c r="AA35" s="40"/>
      <c r="AB35" s="30"/>
      <c r="AC35" s="30"/>
      <c r="AD35" s="30"/>
      <c r="AE35" s="30"/>
      <c r="AF35" s="27"/>
      <c r="AG35" s="27"/>
      <c r="AH35" s="27"/>
      <c r="AI35" s="27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90</v>
      </c>
      <c r="C37" s="83"/>
      <c r="D37" s="83"/>
      <c r="E37" s="83"/>
      <c r="F37" s="83" t="s">
        <v>91</v>
      </c>
      <c r="G37" s="83"/>
      <c r="H37" s="83"/>
      <c r="I37" s="83"/>
      <c r="J37" s="83" t="s">
        <v>92</v>
      </c>
      <c r="K37" s="83"/>
      <c r="L37" s="83"/>
      <c r="M37" s="83"/>
      <c r="N37" s="81" t="s">
        <v>93</v>
      </c>
      <c r="O37" s="81"/>
      <c r="P37" s="81"/>
      <c r="Q37" s="81"/>
      <c r="S37" s="68" t="s">
        <v>23</v>
      </c>
      <c r="T37" s="83" t="s">
        <v>90</v>
      </c>
      <c r="U37" s="83"/>
      <c r="V37" s="83"/>
      <c r="W37" s="83"/>
      <c r="X37" s="83" t="s">
        <v>91</v>
      </c>
      <c r="Y37" s="83"/>
      <c r="Z37" s="83"/>
      <c r="AA37" s="83"/>
      <c r="AB37" s="83" t="s">
        <v>92</v>
      </c>
      <c r="AC37" s="83"/>
      <c r="AD37" s="83"/>
      <c r="AE37" s="83"/>
      <c r="AF37" s="81" t="s">
        <v>93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90</v>
      </c>
      <c r="C44" s="78"/>
      <c r="D44" s="78"/>
      <c r="E44" s="78"/>
      <c r="F44" s="78" t="s">
        <v>91</v>
      </c>
      <c r="G44" s="78"/>
      <c r="H44" s="78"/>
      <c r="I44" s="78"/>
      <c r="J44" s="78" t="s">
        <v>92</v>
      </c>
      <c r="K44" s="78"/>
      <c r="L44" s="78"/>
      <c r="M44" s="78"/>
      <c r="N44" s="77" t="s">
        <v>93</v>
      </c>
      <c r="O44" s="77"/>
      <c r="P44" s="77"/>
      <c r="Q44" s="77"/>
      <c r="S44" s="69" t="s">
        <v>24</v>
      </c>
      <c r="T44" s="78" t="s">
        <v>90</v>
      </c>
      <c r="U44" s="78"/>
      <c r="V44" s="78"/>
      <c r="W44" s="78"/>
      <c r="X44" s="78" t="s">
        <v>91</v>
      </c>
      <c r="Y44" s="78"/>
      <c r="Z44" s="78"/>
      <c r="AA44" s="78"/>
      <c r="AB44" s="78" t="s">
        <v>92</v>
      </c>
      <c r="AC44" s="78"/>
      <c r="AD44" s="78"/>
      <c r="AE44" s="78"/>
      <c r="AF44" s="77" t="s">
        <v>93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7.9999999999999996E-7</v>
      </c>
      <c r="C46" s="31"/>
      <c r="D46" s="31"/>
      <c r="E46" s="40">
        <v>4.0402899999999997</v>
      </c>
      <c r="F46" s="32">
        <v>4.9999999999999998E-7</v>
      </c>
      <c r="G46" s="31"/>
      <c r="H46" s="31"/>
      <c r="I46" s="40">
        <v>4.4267989999999999</v>
      </c>
      <c r="J46" s="32">
        <v>1.1000000000000001E-6</v>
      </c>
      <c r="K46" s="31"/>
      <c r="L46" s="31"/>
      <c r="M46" s="40">
        <v>4.4136579999999999</v>
      </c>
      <c r="N46" s="29">
        <v>1.1000000000000001E-6</v>
      </c>
      <c r="O46" s="28"/>
      <c r="P46" s="28"/>
      <c r="Q46" s="27">
        <v>4.427079</v>
      </c>
      <c r="S46" s="69"/>
      <c r="T46" s="32">
        <v>3.4400000000000003E-5</v>
      </c>
      <c r="U46" s="31"/>
      <c r="V46" s="31"/>
      <c r="W46" s="40">
        <v>4.1126649999999998</v>
      </c>
      <c r="X46" s="32">
        <v>3.8000000000000002E-5</v>
      </c>
      <c r="Y46" s="31"/>
      <c r="Z46" s="31"/>
      <c r="AA46" s="40">
        <v>3.912963</v>
      </c>
      <c r="AB46" s="32">
        <v>4.5800000000000002E-5</v>
      </c>
      <c r="AC46" s="31"/>
      <c r="AD46" s="31"/>
      <c r="AE46" s="40">
        <v>4.4481799999999998</v>
      </c>
      <c r="AF46" s="29">
        <v>4.6799999999999999E-5</v>
      </c>
      <c r="AG46" s="28"/>
      <c r="AH46" s="28"/>
      <c r="AI46" s="27">
        <v>4.107151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90</v>
      </c>
      <c r="C50" s="78"/>
      <c r="D50" s="78"/>
      <c r="E50" s="78"/>
      <c r="F50" s="78" t="s">
        <v>91</v>
      </c>
      <c r="G50" s="78"/>
      <c r="H50" s="78"/>
      <c r="I50" s="78"/>
      <c r="J50" s="78" t="s">
        <v>92</v>
      </c>
      <c r="K50" s="78"/>
      <c r="L50" s="78"/>
      <c r="M50" s="78"/>
      <c r="N50" s="77" t="s">
        <v>93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1.00092</v>
      </c>
      <c r="F52" s="30" t="s">
        <v>20</v>
      </c>
      <c r="G52" s="40">
        <v>0</v>
      </c>
      <c r="H52" s="40">
        <v>6.1999999999999998E-3</v>
      </c>
      <c r="I52" s="40">
        <v>0.99651299999999998</v>
      </c>
      <c r="J52" s="30" t="s">
        <v>20</v>
      </c>
      <c r="K52" s="40">
        <v>0</v>
      </c>
      <c r="L52" s="40">
        <v>6.1999999999999998E-3</v>
      </c>
      <c r="M52" s="40">
        <v>0.87837100000000001</v>
      </c>
      <c r="N52" s="27" t="s">
        <v>20</v>
      </c>
      <c r="O52" s="61">
        <v>0</v>
      </c>
      <c r="P52" s="61">
        <v>6.1999999999999998E-3</v>
      </c>
      <c r="Q52" s="27">
        <v>1.0296639999999999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1.0428839999999999</v>
      </c>
      <c r="F53" s="30" t="s">
        <v>21</v>
      </c>
      <c r="G53" s="40">
        <v>0</v>
      </c>
      <c r="H53" s="40">
        <v>3.3E-3</v>
      </c>
      <c r="I53" s="40">
        <v>1.038724</v>
      </c>
      <c r="J53" s="30" t="s">
        <v>21</v>
      </c>
      <c r="K53" s="40">
        <v>0</v>
      </c>
      <c r="L53" s="40">
        <v>3.3E-3</v>
      </c>
      <c r="M53" s="40">
        <v>1.050295</v>
      </c>
      <c r="N53" s="27" t="s">
        <v>21</v>
      </c>
      <c r="O53" s="61">
        <v>0</v>
      </c>
      <c r="P53" s="61">
        <v>3.3E-3</v>
      </c>
      <c r="Q53" s="27">
        <v>1.06616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1.2606200000000001</v>
      </c>
      <c r="F54" s="30" t="s">
        <v>22</v>
      </c>
      <c r="G54" s="40">
        <v>0</v>
      </c>
      <c r="H54" s="40">
        <v>2.2000000000000001E-3</v>
      </c>
      <c r="I54" s="40">
        <v>1.3839760000000001</v>
      </c>
      <c r="J54" s="30" t="s">
        <v>22</v>
      </c>
      <c r="K54" s="40">
        <v>0</v>
      </c>
      <c r="L54" s="40">
        <v>2.3999999999999998E-3</v>
      </c>
      <c r="M54" s="40">
        <v>1.2665900000000001</v>
      </c>
      <c r="N54" s="27" t="s">
        <v>22</v>
      </c>
      <c r="O54" s="61">
        <v>0</v>
      </c>
      <c r="P54" s="61">
        <v>2.3999999999999998E-3</v>
      </c>
      <c r="Q54" s="27">
        <v>1.3335030000000001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90</v>
      </c>
      <c r="C57" s="83"/>
      <c r="D57" s="83"/>
      <c r="E57" s="83"/>
      <c r="F57" s="83" t="s">
        <v>91</v>
      </c>
      <c r="G57" s="83"/>
      <c r="H57" s="83"/>
      <c r="I57" s="83"/>
      <c r="J57" s="83" t="s">
        <v>92</v>
      </c>
      <c r="K57" s="83"/>
      <c r="L57" s="83"/>
      <c r="M57" s="83"/>
      <c r="N57" s="81" t="s">
        <v>93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90</v>
      </c>
      <c r="C64" s="78"/>
      <c r="D64" s="78"/>
      <c r="E64" s="78"/>
      <c r="F64" s="78" t="s">
        <v>91</v>
      </c>
      <c r="G64" s="78"/>
      <c r="H64" s="78"/>
      <c r="I64" s="78"/>
      <c r="J64" s="78" t="s">
        <v>92</v>
      </c>
      <c r="K64" s="78"/>
      <c r="L64" s="78"/>
      <c r="M64" s="78"/>
      <c r="N64" s="77" t="s">
        <v>93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7.272E-4</v>
      </c>
      <c r="C66" s="31"/>
      <c r="D66" s="31"/>
      <c r="E66" s="40">
        <v>4.0418479999999999</v>
      </c>
      <c r="F66" s="31"/>
      <c r="G66" s="32">
        <v>7.5250000000000002E-4</v>
      </c>
      <c r="H66" s="31"/>
      <c r="I66" s="40">
        <v>4.0083380000000002</v>
      </c>
      <c r="J66" s="32">
        <v>7.8160000000000002E-4</v>
      </c>
      <c r="K66" s="31"/>
      <c r="L66" s="31"/>
      <c r="M66" s="40">
        <v>3.9400300000000001</v>
      </c>
      <c r="N66" s="29">
        <v>8.0360000000000002E-4</v>
      </c>
      <c r="O66" s="28"/>
      <c r="P66" s="28"/>
      <c r="Q66" s="27">
        <v>4.3144010000000002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1.9029910000000001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8.6502990000000004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2.1352849999999997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1.8633999999999998E-6</v>
      </c>
      <c r="H75">
        <f t="shared" si="2"/>
        <v>2.8216659999999996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1.8948000000000001E-6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1.9576000000000001E-6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2.0204000000000002E-6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2.8719349999999997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13.069151000000002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3.209549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1.8916600000000002E-6</v>
      </c>
      <c r="H88">
        <f t="shared" si="20"/>
        <v>4.2199399999999994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1.9450400000000003E-6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2.03296E-6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2.0957600000000001E-6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3.9612129999999999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17.212577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4.3214109999999994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1.9170154999999999E-6</v>
      </c>
      <c r="H101">
        <f t="shared" si="38"/>
        <v>5.6416209999999998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1.9846039999999997E-6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2.0731520000000003E-6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2.1089479999999999E-6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1.8274330000000001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8.8047170000000001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2.180952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2.8467799999999999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2.8087269999999998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12.826943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3.3092039999999998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4.1894470000000004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3.8342819999999995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17.042977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4.4208040000000004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5.6370559999999994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1.9667620000000001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7.849999999999999E-7</v>
      </c>
      <c r="M151">
        <f>I46+E46</f>
        <v>8.4670889999999996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7.7000000000000004E-7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6.6879999999999997E-5</v>
      </c>
      <c r="H152">
        <f t="shared" si="110"/>
        <v>2.193819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6.6879999999999997E-5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1.5083500000000002E-4</v>
      </c>
      <c r="H153">
        <f t="shared" si="110"/>
        <v>2.698871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1.5177000000000002E-4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7.4000000000000001E-7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7.0999999999999998E-7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6.6879999999999997E-5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6.6879999999999997E-5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1.5364000000000003E-4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1.5551000000000001E-4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2.937576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7.7225E-7</v>
      </c>
      <c r="M164">
        <f>M46+I46+E46</f>
        <v>12.880747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7.4899999999999994E-7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6.6879999999999997E-5</v>
      </c>
      <c r="H165">
        <f t="shared" si="128"/>
        <v>3.2419599999999997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6.688000000000001E-5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1.5172325000000001E-4</v>
      </c>
      <c r="H166">
        <f t="shared" si="128"/>
        <v>4.04284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1.5345300000000001E-4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7.1600000000000001E-7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7.0100000000000004E-7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6.6879999999999997E-5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6.6879999999999997E-5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1.5663200000000003E-4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1.5943700000000001E-4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3.9709389999999996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7.6156249999999986E-7</v>
      </c>
      <c r="M177">
        <f>Q46+M46+I46+E46</f>
        <v>17.307825999999999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7.3549999999999988E-7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6.6879999999999983E-5</v>
      </c>
      <c r="H178">
        <f t="shared" si="146"/>
        <v>4.3370939999999996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6.6879999999999997E-5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1.5256708749999997E-4</v>
      </c>
      <c r="H179">
        <f t="shared" si="146"/>
        <v>5.4475410000000002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1.5496769999999999E-4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7.159999999999999E-7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7.3249999999999997E-7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6.6879999999999983E-5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6.6879999999999997E-5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1.5902560000000002E-4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1.621859E-4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1.8454169999999999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3.4579999999999998E-5</v>
      </c>
      <c r="M190">
        <f>AA46+W46</f>
        <v>8.0256279999999993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3.4759999999999999E-5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2.14757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5.7170500000000004E-4</v>
      </c>
      <c r="H192">
        <f t="shared" si="164"/>
        <v>2.59775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5.7451000000000008E-4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3.5120000000000003E-5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3.5479999999999999E-5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5.8012000000000005E-4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5.8573000000000002E-4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2.9112290000000001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3.4770500000000009E-5</v>
      </c>
      <c r="M203">
        <f>AE46+AA46+W46</f>
        <v>12.473808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3.5162000000000007E-5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3.1971100000000003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5.7449375000000007E-4</v>
      </c>
      <c r="H205">
        <f t="shared" si="182"/>
        <v>3.9232329999999997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5.80055E-4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3.6007999999999998E-5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3.6938000000000004E-5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5.9108000000000001E-4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6.0197500000000004E-4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3.9727969999999999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3.4970125000000001E-5</v>
      </c>
      <c r="M216">
        <f>AI46+AE46+AA46+W46</f>
        <v>16.580959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3.5595000000000001E-5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4.2828439999999999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5.7726086249999993E-4</v>
      </c>
      <c r="H218">
        <f t="shared" si="199"/>
        <v>5.2398179999999996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5.8549189999999992E-4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3.6976000000000006E-5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3.8477000000000004E-5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6.0143520000000006E-4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6.1647130000000005E-4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1.997433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7.2846499999999997E-4</v>
      </c>
      <c r="M229">
        <f>I66+E66</f>
        <v>8.0501860000000001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7.2973000000000005E-4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2.0816080000000001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2.6445959999999999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7.3226000000000009E-4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7.3478999999999992E-4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2.875804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7.2973950000000004E-4</v>
      </c>
      <c r="M242">
        <f>M66+I66+E66</f>
        <v>11.990216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7.3229800000000015E-4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3.1319029999999999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2.1102500000000001E-3</v>
      </c>
      <c r="H244">
        <f t="shared" si="235"/>
        <v>3.9111860000000007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2.1210000000000001E-3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7.3747199999999998E-4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7.4272200000000013E-4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2.1440000000000001E-3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2.1689999999999999E-3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3.9054679999999999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7.3102213749999989E-4</v>
      </c>
      <c r="M255">
        <f>Q66+M66+I66+E66</f>
        <v>16.304617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7.3489309999999995E-4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4.1980630000000003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2.1157124999999998E-3</v>
      </c>
      <c r="H257">
        <f t="shared" si="253"/>
        <v>5.2446890000000002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2.1326999999999995E-3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7.4274879999999995E-4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7.5070170000000012E-4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2.1695999999999998E-3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2.2089000000000002E-3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263"/>
  <sheetViews>
    <sheetView topLeftCell="A84" zoomScale="40" zoomScaleNormal="40" workbookViewId="0">
      <selection activeCell="G153" sqref="G15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6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6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6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6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6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6" x14ac:dyDescent="0.25">
      <c r="A7" s="1" t="s">
        <v>6</v>
      </c>
      <c r="S7" s="1" t="s">
        <v>7</v>
      </c>
    </row>
    <row r="8" spans="1:36" x14ac:dyDescent="0.25">
      <c r="B8" s="74" t="s">
        <v>8</v>
      </c>
      <c r="C8" s="74"/>
      <c r="D8" s="74"/>
      <c r="E8" s="74"/>
      <c r="F8" s="77" t="s">
        <v>258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  <c r="AJ8" s="27"/>
    </row>
    <row r="9" spans="1:36" x14ac:dyDescent="0.25">
      <c r="A9" s="67" t="s">
        <v>12</v>
      </c>
      <c r="B9" s="74" t="s">
        <v>94</v>
      </c>
      <c r="C9" s="74"/>
      <c r="D9" s="74"/>
      <c r="E9" s="74"/>
      <c r="F9" s="77" t="s">
        <v>95</v>
      </c>
      <c r="G9" s="77"/>
      <c r="H9" s="77"/>
      <c r="I9" s="77"/>
      <c r="J9" s="77" t="s">
        <v>96</v>
      </c>
      <c r="K9" s="77"/>
      <c r="L9" s="77"/>
      <c r="M9" s="77"/>
      <c r="N9" s="77" t="s">
        <v>97</v>
      </c>
      <c r="O9" s="77"/>
      <c r="P9" s="77"/>
      <c r="Q9" s="77"/>
      <c r="S9" s="67" t="s">
        <v>12</v>
      </c>
      <c r="T9" s="74" t="s">
        <v>94</v>
      </c>
      <c r="U9" s="74"/>
      <c r="V9" s="74"/>
      <c r="W9" s="74"/>
      <c r="X9" s="77" t="s">
        <v>95</v>
      </c>
      <c r="Y9" s="77"/>
      <c r="Z9" s="77"/>
      <c r="AA9" s="77"/>
      <c r="AB9" s="77" t="s">
        <v>96</v>
      </c>
      <c r="AC9" s="77"/>
      <c r="AD9" s="77"/>
      <c r="AE9" s="77"/>
      <c r="AF9" s="77" t="s">
        <v>97</v>
      </c>
      <c r="AG9" s="77"/>
      <c r="AH9" s="77"/>
      <c r="AI9" s="77"/>
      <c r="AJ9" s="27"/>
    </row>
    <row r="10" spans="1:36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  <c r="AJ10" s="27"/>
    </row>
    <row r="11" spans="1:36" x14ac:dyDescent="0.25">
      <c r="A11" s="67"/>
      <c r="B11" t="s">
        <v>20</v>
      </c>
      <c r="C11">
        <v>0</v>
      </c>
      <c r="D11">
        <v>6.1999999999999998E-3</v>
      </c>
      <c r="E11">
        <v>1.035239</v>
      </c>
      <c r="F11" s="27" t="s">
        <v>20</v>
      </c>
      <c r="G11" s="27">
        <v>0</v>
      </c>
      <c r="H11" s="27">
        <v>6.1999999999999998E-3</v>
      </c>
      <c r="I11" s="27">
        <v>1.0428139999999999</v>
      </c>
      <c r="J11" s="27" t="s">
        <v>20</v>
      </c>
      <c r="K11" s="27">
        <v>0</v>
      </c>
      <c r="L11" s="27">
        <v>6.1999999999999998E-3</v>
      </c>
      <c r="M11" s="27">
        <v>1.211541</v>
      </c>
      <c r="N11" s="27" t="s">
        <v>20</v>
      </c>
      <c r="O11" s="27">
        <v>0</v>
      </c>
      <c r="P11" s="27">
        <v>6.1999999999999998E-3</v>
      </c>
      <c r="Q11" s="27">
        <v>1.000192</v>
      </c>
      <c r="S11" s="67"/>
      <c r="T11" t="s">
        <v>20</v>
      </c>
      <c r="U11">
        <v>0</v>
      </c>
      <c r="V11">
        <v>6.1999999999999998E-3</v>
      </c>
      <c r="W11">
        <v>1.0187660000000001</v>
      </c>
      <c r="X11" s="27" t="s">
        <v>20</v>
      </c>
      <c r="Y11" s="27">
        <v>0</v>
      </c>
      <c r="Z11" s="27">
        <v>6.1999999999999998E-3</v>
      </c>
      <c r="AA11" s="27">
        <v>1.0279499999999999</v>
      </c>
      <c r="AB11" s="27" t="s">
        <v>20</v>
      </c>
      <c r="AC11" s="27">
        <v>0</v>
      </c>
      <c r="AD11" s="27">
        <v>6.1999999999999998E-3</v>
      </c>
      <c r="AE11" s="27">
        <v>1.028616</v>
      </c>
      <c r="AF11" s="27" t="s">
        <v>20</v>
      </c>
      <c r="AG11" s="27">
        <v>0</v>
      </c>
      <c r="AH11" s="27">
        <v>6.1999999999999998E-3</v>
      </c>
      <c r="AI11" s="27">
        <v>1.028581</v>
      </c>
      <c r="AJ11" s="27"/>
    </row>
    <row r="12" spans="1:36" x14ac:dyDescent="0.25">
      <c r="A12" s="67"/>
      <c r="B12" t="s">
        <v>21</v>
      </c>
      <c r="C12">
        <v>0</v>
      </c>
      <c r="D12">
        <v>8.038E-5</v>
      </c>
      <c r="E12">
        <v>1.1303129999999999</v>
      </c>
      <c r="F12" s="27" t="s">
        <v>21</v>
      </c>
      <c r="G12" s="27">
        <v>0</v>
      </c>
      <c r="H12" s="27">
        <v>8.038E-5</v>
      </c>
      <c r="I12" s="27">
        <v>1.1356649999999999</v>
      </c>
      <c r="J12" s="27" t="s">
        <v>21</v>
      </c>
      <c r="K12" s="27">
        <v>0</v>
      </c>
      <c r="L12" s="27">
        <v>8.038E-5</v>
      </c>
      <c r="M12" s="27">
        <v>1.133669</v>
      </c>
      <c r="N12" s="27" t="s">
        <v>21</v>
      </c>
      <c r="O12" s="27">
        <v>0</v>
      </c>
      <c r="P12" s="27">
        <v>8.038E-5</v>
      </c>
      <c r="Q12" s="27">
        <v>1.1606190000000001</v>
      </c>
      <c r="S12" s="67"/>
      <c r="T12" t="s">
        <v>21</v>
      </c>
      <c r="U12">
        <v>0</v>
      </c>
      <c r="V12">
        <v>2.6219999999999998E-4</v>
      </c>
      <c r="W12">
        <v>1.1303350000000001</v>
      </c>
      <c r="X12" s="27" t="s">
        <v>21</v>
      </c>
      <c r="Y12" s="27">
        <v>0</v>
      </c>
      <c r="Z12" s="27">
        <v>2.6219999999999998E-4</v>
      </c>
      <c r="AA12" s="27">
        <v>1.1227339999999999</v>
      </c>
      <c r="AB12" s="27" t="s">
        <v>21</v>
      </c>
      <c r="AC12" s="27">
        <v>0</v>
      </c>
      <c r="AD12" s="27">
        <v>2.6219999999999998E-4</v>
      </c>
      <c r="AE12" s="27">
        <v>1.1283829999999999</v>
      </c>
      <c r="AF12" s="27" t="s">
        <v>21</v>
      </c>
      <c r="AG12" s="27">
        <v>0</v>
      </c>
      <c r="AH12" s="27">
        <v>2.6219999999999998E-4</v>
      </c>
      <c r="AI12" s="27">
        <v>1.125694</v>
      </c>
      <c r="AJ12" s="27"/>
    </row>
    <row r="13" spans="1:36" x14ac:dyDescent="0.25">
      <c r="A13" s="67"/>
      <c r="B13" t="s">
        <v>22</v>
      </c>
      <c r="C13">
        <v>0</v>
      </c>
      <c r="D13">
        <v>1.832E-6</v>
      </c>
      <c r="E13">
        <v>1.57935</v>
      </c>
      <c r="F13" s="27" t="s">
        <v>22</v>
      </c>
      <c r="G13" s="27">
        <v>0</v>
      </c>
      <c r="H13" s="27">
        <v>2.4260000000000002E-6</v>
      </c>
      <c r="I13" s="27">
        <v>1.572837</v>
      </c>
      <c r="J13" s="27" t="s">
        <v>22</v>
      </c>
      <c r="K13" s="27">
        <v>0</v>
      </c>
      <c r="L13" s="27">
        <v>1.832E-6</v>
      </c>
      <c r="M13" s="27">
        <v>1.5847659999999999</v>
      </c>
      <c r="N13" s="27" t="s">
        <v>22</v>
      </c>
      <c r="O13" s="27">
        <v>0</v>
      </c>
      <c r="P13" s="27">
        <v>1.832E-6</v>
      </c>
      <c r="Q13" s="27">
        <v>1.6186229999999999</v>
      </c>
      <c r="S13" s="67"/>
      <c r="T13" t="s">
        <v>22</v>
      </c>
      <c r="U13">
        <v>0</v>
      </c>
      <c r="V13">
        <v>2.7699999999999999E-5</v>
      </c>
      <c r="W13">
        <v>1.5240549999999999</v>
      </c>
      <c r="X13" s="27" t="s">
        <v>22</v>
      </c>
      <c r="Y13" s="27">
        <v>0</v>
      </c>
      <c r="Z13" s="27">
        <v>2.7699999999999999E-5</v>
      </c>
      <c r="AA13" s="27">
        <v>1.5328569999999999</v>
      </c>
      <c r="AB13" s="27" t="s">
        <v>22</v>
      </c>
      <c r="AC13" s="27">
        <v>0</v>
      </c>
      <c r="AD13" s="27">
        <v>2.7699999999999999E-5</v>
      </c>
      <c r="AE13" s="27">
        <v>1.540591</v>
      </c>
      <c r="AF13" s="27" t="s">
        <v>22</v>
      </c>
      <c r="AG13" s="27">
        <v>0</v>
      </c>
      <c r="AH13" s="27">
        <v>2.7699999999999999E-5</v>
      </c>
      <c r="AI13" s="27">
        <v>1.605037</v>
      </c>
      <c r="AJ13" s="27"/>
    </row>
    <row r="14" spans="1:36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6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6" x14ac:dyDescent="0.25">
      <c r="A16" s="68" t="s">
        <v>23</v>
      </c>
      <c r="B16" s="81" t="s">
        <v>94</v>
      </c>
      <c r="C16" s="81"/>
      <c r="D16" s="81"/>
      <c r="E16" s="81"/>
      <c r="F16" s="81" t="s">
        <v>95</v>
      </c>
      <c r="G16" s="81"/>
      <c r="H16" s="81"/>
      <c r="I16" s="81"/>
      <c r="J16" s="81" t="s">
        <v>96</v>
      </c>
      <c r="K16" s="81"/>
      <c r="L16" s="81"/>
      <c r="M16" s="81"/>
      <c r="N16" s="81" t="s">
        <v>97</v>
      </c>
      <c r="O16" s="81"/>
      <c r="P16" s="81"/>
      <c r="Q16" s="81"/>
      <c r="S16" s="68" t="s">
        <v>23</v>
      </c>
      <c r="T16" s="81" t="s">
        <v>94</v>
      </c>
      <c r="U16" s="81"/>
      <c r="V16" s="81"/>
      <c r="W16" s="81"/>
      <c r="X16" s="81" t="s">
        <v>95</v>
      </c>
      <c r="Y16" s="81"/>
      <c r="Z16" s="81"/>
      <c r="AA16" s="81"/>
      <c r="AB16" s="81" t="s">
        <v>96</v>
      </c>
      <c r="AC16" s="81"/>
      <c r="AD16" s="81"/>
      <c r="AE16" s="81"/>
      <c r="AF16" s="81" t="s">
        <v>97</v>
      </c>
      <c r="AG16" s="81"/>
      <c r="AH16" s="81"/>
      <c r="AI16" s="81"/>
    </row>
    <row r="17" spans="1:36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6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6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6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6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6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6" x14ac:dyDescent="0.25">
      <c r="A23" s="69" t="s">
        <v>24</v>
      </c>
      <c r="B23" s="74" t="s">
        <v>94</v>
      </c>
      <c r="C23" s="74"/>
      <c r="D23" s="74"/>
      <c r="E23" s="74"/>
      <c r="F23" s="77" t="s">
        <v>95</v>
      </c>
      <c r="G23" s="77"/>
      <c r="H23" s="77"/>
      <c r="I23" s="77"/>
      <c r="J23" s="77" t="s">
        <v>96</v>
      </c>
      <c r="K23" s="77"/>
      <c r="L23" s="77"/>
      <c r="M23" s="77"/>
      <c r="N23" s="77" t="s">
        <v>97</v>
      </c>
      <c r="O23" s="77"/>
      <c r="P23" s="77"/>
      <c r="Q23" s="77"/>
      <c r="S23" s="69" t="s">
        <v>24</v>
      </c>
      <c r="T23" s="74" t="s">
        <v>94</v>
      </c>
      <c r="U23" s="74"/>
      <c r="V23" s="74"/>
      <c r="W23" s="74"/>
      <c r="X23" s="77" t="s">
        <v>95</v>
      </c>
      <c r="Y23" s="77"/>
      <c r="Z23" s="77"/>
      <c r="AA23" s="77"/>
      <c r="AB23" s="77" t="s">
        <v>96</v>
      </c>
      <c r="AC23" s="77"/>
      <c r="AD23" s="77"/>
      <c r="AE23" s="77"/>
      <c r="AF23" s="77" t="s">
        <v>97</v>
      </c>
      <c r="AG23" s="77"/>
      <c r="AH23" s="77"/>
      <c r="AI23" s="77"/>
      <c r="AJ23" s="27"/>
    </row>
    <row r="24" spans="1:36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  <c r="AJ24" s="27"/>
    </row>
    <row r="25" spans="1:36" x14ac:dyDescent="0.25">
      <c r="A25" s="69"/>
      <c r="B25" s="5">
        <v>0</v>
      </c>
      <c r="C25" s="5"/>
      <c r="D25" s="5"/>
      <c r="E25">
        <v>5.328595</v>
      </c>
      <c r="F25" s="28">
        <v>0</v>
      </c>
      <c r="G25" s="28"/>
      <c r="H25" s="28"/>
      <c r="I25" s="27">
        <v>4.5345129999999996</v>
      </c>
      <c r="J25" s="27">
        <v>0</v>
      </c>
      <c r="K25" s="28"/>
      <c r="L25" s="28"/>
      <c r="M25" s="27">
        <v>4.686966</v>
      </c>
      <c r="N25" s="28">
        <v>0</v>
      </c>
      <c r="O25" s="28"/>
      <c r="P25" s="28"/>
      <c r="Q25" s="27">
        <v>4.3638079999999997</v>
      </c>
      <c r="S25" s="69"/>
      <c r="T25" s="5">
        <v>0</v>
      </c>
      <c r="U25" s="5"/>
      <c r="V25" s="5"/>
      <c r="W25">
        <v>4.2562819999999997</v>
      </c>
      <c r="X25" s="28">
        <v>0</v>
      </c>
      <c r="Y25" s="28"/>
      <c r="Z25" s="28"/>
      <c r="AA25" s="27">
        <v>4.4424359999999998</v>
      </c>
      <c r="AB25" s="28">
        <v>0</v>
      </c>
      <c r="AC25" s="28"/>
      <c r="AD25" s="28"/>
      <c r="AE25" s="27">
        <v>4.3614680000000003</v>
      </c>
      <c r="AF25" s="28">
        <v>0</v>
      </c>
      <c r="AG25" s="28"/>
      <c r="AH25" s="28"/>
      <c r="AI25" s="27">
        <v>4.2955040000000002</v>
      </c>
      <c r="AJ25" s="27"/>
    </row>
    <row r="26" spans="1:36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27"/>
    </row>
    <row r="27" spans="1:36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6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6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6" x14ac:dyDescent="0.25">
      <c r="A30" s="67" t="s">
        <v>12</v>
      </c>
      <c r="B30" s="74" t="s">
        <v>94</v>
      </c>
      <c r="C30" s="74"/>
      <c r="D30" s="74"/>
      <c r="E30" s="74"/>
      <c r="F30" s="77" t="s">
        <v>95</v>
      </c>
      <c r="G30" s="77"/>
      <c r="H30" s="77"/>
      <c r="I30" s="77"/>
      <c r="J30" s="77" t="s">
        <v>96</v>
      </c>
      <c r="K30" s="77"/>
      <c r="L30" s="77"/>
      <c r="M30" s="77"/>
      <c r="N30" s="77" t="s">
        <v>97</v>
      </c>
      <c r="O30" s="77"/>
      <c r="P30" s="77"/>
      <c r="Q30" s="77"/>
      <c r="S30" s="67" t="s">
        <v>12</v>
      </c>
      <c r="T30" s="74" t="s">
        <v>94</v>
      </c>
      <c r="U30" s="74"/>
      <c r="V30" s="74"/>
      <c r="W30" s="74"/>
      <c r="X30" s="77" t="s">
        <v>95</v>
      </c>
      <c r="Y30" s="77"/>
      <c r="Z30" s="77"/>
      <c r="AA30" s="77"/>
      <c r="AB30" s="77" t="s">
        <v>96</v>
      </c>
      <c r="AC30" s="77"/>
      <c r="AD30" s="77"/>
      <c r="AE30" s="77"/>
      <c r="AF30" s="77" t="s">
        <v>97</v>
      </c>
      <c r="AG30" s="77"/>
      <c r="AH30" s="77"/>
      <c r="AI30" s="77"/>
    </row>
    <row r="31" spans="1:36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6" x14ac:dyDescent="0.25">
      <c r="A32" s="67"/>
      <c r="B32" t="s">
        <v>20</v>
      </c>
      <c r="C32">
        <v>0</v>
      </c>
      <c r="D32">
        <v>6.1999999999999998E-3</v>
      </c>
      <c r="E32">
        <v>1.012632</v>
      </c>
      <c r="F32" s="27" t="s">
        <v>20</v>
      </c>
      <c r="G32" s="27">
        <v>0</v>
      </c>
      <c r="H32" s="27">
        <v>6.1999999999999998E-3</v>
      </c>
      <c r="I32" s="27">
        <v>1.0448170000000001</v>
      </c>
      <c r="J32" s="27" t="s">
        <v>20</v>
      </c>
      <c r="K32" s="27">
        <v>0</v>
      </c>
      <c r="L32" s="27">
        <v>6.1999999999999998E-3</v>
      </c>
      <c r="M32" s="27">
        <v>1.0334319999999999</v>
      </c>
      <c r="N32" s="27" t="s">
        <v>20</v>
      </c>
      <c r="O32" s="27">
        <v>0</v>
      </c>
      <c r="P32" s="27">
        <v>6.1999999999999998E-3</v>
      </c>
      <c r="Q32" s="27">
        <v>1.053166</v>
      </c>
      <c r="S32" s="67"/>
      <c r="T32" t="s">
        <v>20</v>
      </c>
      <c r="U32">
        <v>0</v>
      </c>
      <c r="V32">
        <v>6.1999999999999998E-3</v>
      </c>
      <c r="W32">
        <v>1.017744</v>
      </c>
      <c r="X32" s="27" t="s">
        <v>20</v>
      </c>
      <c r="Y32" s="27">
        <v>0</v>
      </c>
      <c r="Z32" s="27">
        <v>6.1999999999999998E-3</v>
      </c>
      <c r="AA32" s="27">
        <v>1.034508</v>
      </c>
      <c r="AB32" s="27" t="s">
        <v>20</v>
      </c>
      <c r="AC32" s="27">
        <v>0</v>
      </c>
      <c r="AD32" s="27">
        <v>6.1999999999999998E-3</v>
      </c>
      <c r="AE32" s="27">
        <v>1.0255590000000001</v>
      </c>
      <c r="AF32" s="27" t="s">
        <v>20</v>
      </c>
      <c r="AG32" s="27">
        <v>0</v>
      </c>
      <c r="AH32" s="27">
        <v>6.1999999999999998E-3</v>
      </c>
      <c r="AI32" s="27">
        <v>1.0330170000000001</v>
      </c>
    </row>
    <row r="33" spans="1:36" x14ac:dyDescent="0.25">
      <c r="A33" s="67"/>
      <c r="B33" t="s">
        <v>21</v>
      </c>
      <c r="C33">
        <v>0</v>
      </c>
      <c r="D33">
        <v>6.6879999999999999E-4</v>
      </c>
      <c r="E33">
        <v>1.106304</v>
      </c>
      <c r="F33" s="27" t="s">
        <v>21</v>
      </c>
      <c r="G33" s="27">
        <v>0</v>
      </c>
      <c r="H33" s="27">
        <v>1.964E-4</v>
      </c>
      <c r="I33" s="27">
        <v>1.1142240000000001</v>
      </c>
      <c r="J33" s="27" t="s">
        <v>21</v>
      </c>
      <c r="K33" s="27">
        <v>0</v>
      </c>
      <c r="L33" s="27">
        <v>6.6879999999999999E-4</v>
      </c>
      <c r="M33" s="27">
        <v>1.1136189999999999</v>
      </c>
      <c r="N33" s="27" t="s">
        <v>21</v>
      </c>
      <c r="O33" s="27">
        <v>0</v>
      </c>
      <c r="P33" s="27">
        <v>6.6879999999999999E-4</v>
      </c>
      <c r="Q33" s="27">
        <v>1.1222700000000001</v>
      </c>
      <c r="S33" s="67"/>
      <c r="T33" t="s">
        <v>21</v>
      </c>
      <c r="U33">
        <v>0</v>
      </c>
      <c r="V33">
        <v>1.5E-3</v>
      </c>
      <c r="W33">
        <v>1.20872</v>
      </c>
      <c r="X33" s="27" t="s">
        <v>21</v>
      </c>
      <c r="Y33" s="27">
        <v>0</v>
      </c>
      <c r="Z33" s="27">
        <v>1.5E-3</v>
      </c>
      <c r="AA33" s="27">
        <v>1.1094120000000001</v>
      </c>
      <c r="AB33" s="27" t="s">
        <v>21</v>
      </c>
      <c r="AC33" s="27">
        <v>0</v>
      </c>
      <c r="AD33" s="27">
        <v>1.5E-3</v>
      </c>
      <c r="AE33" s="27">
        <v>1.1407689999999999</v>
      </c>
      <c r="AF33" s="27" t="s">
        <v>21</v>
      </c>
      <c r="AG33" s="27">
        <v>0</v>
      </c>
      <c r="AH33" s="27">
        <v>1.5E-3</v>
      </c>
      <c r="AI33" s="27">
        <v>1.1025149999999999</v>
      </c>
    </row>
    <row r="34" spans="1:36" x14ac:dyDescent="0.25">
      <c r="A34" s="67"/>
      <c r="B34" t="s">
        <v>22</v>
      </c>
      <c r="C34">
        <v>0</v>
      </c>
      <c r="D34">
        <v>1.4809999999999999E-4</v>
      </c>
      <c r="E34">
        <v>1.4867490000000001</v>
      </c>
      <c r="F34" s="27" t="s">
        <v>22</v>
      </c>
      <c r="G34" s="27">
        <v>0</v>
      </c>
      <c r="H34" s="27">
        <v>1.6840000000000001E-5</v>
      </c>
      <c r="I34" s="27">
        <v>1.50407</v>
      </c>
      <c r="J34" s="27" t="s">
        <v>22</v>
      </c>
      <c r="K34" s="27">
        <v>0</v>
      </c>
      <c r="L34" s="27">
        <v>1.6860000000000001E-4</v>
      </c>
      <c r="M34" s="27">
        <v>1.7583409999999999</v>
      </c>
      <c r="N34" s="27" t="s">
        <v>22</v>
      </c>
      <c r="O34" s="27">
        <v>0</v>
      </c>
      <c r="P34" s="27">
        <v>1.6860000000000001E-4</v>
      </c>
      <c r="Q34" s="27">
        <v>1.5291490000000001</v>
      </c>
      <c r="S34" s="67"/>
      <c r="T34" t="s">
        <v>22</v>
      </c>
      <c r="U34">
        <v>0</v>
      </c>
      <c r="V34">
        <v>5.6740000000000002E-4</v>
      </c>
      <c r="W34">
        <v>1.4304319999999999</v>
      </c>
      <c r="X34" s="27" t="s">
        <v>22</v>
      </c>
      <c r="Y34" s="27">
        <v>0</v>
      </c>
      <c r="Z34" s="27">
        <v>6.1950000000000004E-4</v>
      </c>
      <c r="AA34" s="27">
        <v>1.4967029999999999</v>
      </c>
      <c r="AB34" s="27" t="s">
        <v>22</v>
      </c>
      <c r="AC34" s="27">
        <v>0</v>
      </c>
      <c r="AD34" s="27">
        <v>6.7460000000000003E-4</v>
      </c>
      <c r="AE34" s="27">
        <v>1.4242189999999999</v>
      </c>
      <c r="AF34" s="27" t="s">
        <v>22</v>
      </c>
      <c r="AG34" s="27">
        <v>0</v>
      </c>
      <c r="AH34" s="27">
        <v>6.7460000000000003E-4</v>
      </c>
      <c r="AI34" s="27">
        <v>1.4803569999999999</v>
      </c>
    </row>
    <row r="35" spans="1:36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6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6" x14ac:dyDescent="0.25">
      <c r="A37" s="68" t="s">
        <v>23</v>
      </c>
      <c r="B37" s="74" t="s">
        <v>94</v>
      </c>
      <c r="C37" s="74"/>
      <c r="D37" s="74"/>
      <c r="E37" s="74"/>
      <c r="F37" s="81" t="s">
        <v>95</v>
      </c>
      <c r="G37" s="81"/>
      <c r="H37" s="81"/>
      <c r="I37" s="81"/>
      <c r="J37" s="81" t="s">
        <v>96</v>
      </c>
      <c r="K37" s="81"/>
      <c r="L37" s="81"/>
      <c r="M37" s="81"/>
      <c r="N37" s="81" t="s">
        <v>97</v>
      </c>
      <c r="O37" s="81"/>
      <c r="P37" s="81"/>
      <c r="Q37" s="81"/>
      <c r="S37" s="68" t="s">
        <v>23</v>
      </c>
      <c r="T37" s="81" t="s">
        <v>94</v>
      </c>
      <c r="U37" s="81"/>
      <c r="V37" s="81"/>
      <c r="W37" s="81"/>
      <c r="X37" s="81" t="s">
        <v>95</v>
      </c>
      <c r="Y37" s="81"/>
      <c r="Z37" s="81"/>
      <c r="AA37" s="81"/>
      <c r="AB37" s="81" t="s">
        <v>96</v>
      </c>
      <c r="AC37" s="81"/>
      <c r="AD37" s="81"/>
      <c r="AE37" s="81"/>
      <c r="AF37" s="81" t="s">
        <v>97</v>
      </c>
      <c r="AG37" s="81"/>
      <c r="AH37" s="81"/>
      <c r="AI37" s="81"/>
    </row>
    <row r="38" spans="1:36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6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6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6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6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6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27"/>
    </row>
    <row r="44" spans="1:36" x14ac:dyDescent="0.25">
      <c r="A44" s="69" t="s">
        <v>24</v>
      </c>
      <c r="B44" s="74" t="s">
        <v>94</v>
      </c>
      <c r="C44" s="74"/>
      <c r="D44" s="74"/>
      <c r="E44" s="74"/>
      <c r="F44" s="77" t="s">
        <v>95</v>
      </c>
      <c r="G44" s="77"/>
      <c r="H44" s="77"/>
      <c r="I44" s="77"/>
      <c r="J44" s="77" t="s">
        <v>96</v>
      </c>
      <c r="K44" s="77"/>
      <c r="L44" s="77"/>
      <c r="M44" s="77"/>
      <c r="N44" s="77" t="s">
        <v>97</v>
      </c>
      <c r="O44" s="77"/>
      <c r="P44" s="77"/>
      <c r="Q44" s="77"/>
      <c r="S44" s="69" t="s">
        <v>24</v>
      </c>
      <c r="T44" s="74" t="s">
        <v>94</v>
      </c>
      <c r="U44" s="74"/>
      <c r="V44" s="74"/>
      <c r="W44" s="74"/>
      <c r="X44" s="77" t="s">
        <v>95</v>
      </c>
      <c r="Y44" s="77"/>
      <c r="Z44" s="77"/>
      <c r="AA44" s="77"/>
      <c r="AB44" s="77" t="s">
        <v>96</v>
      </c>
      <c r="AC44" s="77"/>
      <c r="AD44" s="77"/>
      <c r="AE44" s="77"/>
      <c r="AF44" s="77" t="s">
        <v>97</v>
      </c>
      <c r="AG44" s="77"/>
      <c r="AH44" s="77"/>
      <c r="AI44" s="77"/>
      <c r="AJ44" s="27"/>
    </row>
    <row r="45" spans="1:36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  <c r="AJ45" s="27"/>
    </row>
    <row r="46" spans="1:36" x14ac:dyDescent="0.25">
      <c r="A46" s="69"/>
      <c r="B46" s="5">
        <v>6.9999999999999997E-7</v>
      </c>
      <c r="C46" s="5"/>
      <c r="D46" s="5"/>
      <c r="E46">
        <v>4.3501029999999998</v>
      </c>
      <c r="F46" s="29">
        <v>8.9999999999999996E-7</v>
      </c>
      <c r="G46" s="28"/>
      <c r="H46" s="28"/>
      <c r="I46" s="27">
        <v>4.313059</v>
      </c>
      <c r="J46" s="29">
        <v>7.9999999999999996E-7</v>
      </c>
      <c r="K46" s="28"/>
      <c r="L46" s="28"/>
      <c r="M46" s="27">
        <v>4.3297429999999997</v>
      </c>
      <c r="N46" s="29">
        <v>7.9999999999999996E-7</v>
      </c>
      <c r="O46" s="28"/>
      <c r="P46" s="28"/>
      <c r="Q46" s="27">
        <v>4.2637689999999999</v>
      </c>
      <c r="S46" s="69"/>
      <c r="T46" s="5">
        <v>3.3300000000000003E-5</v>
      </c>
      <c r="U46" s="5"/>
      <c r="V46" s="5"/>
      <c r="W46">
        <v>4.7294020000000003</v>
      </c>
      <c r="X46" s="29">
        <v>3.8300000000000003E-5</v>
      </c>
      <c r="Y46" s="28"/>
      <c r="Z46" s="28"/>
      <c r="AA46" s="27">
        <v>4.6523680000000001</v>
      </c>
      <c r="AB46" s="29">
        <v>4.35E-5</v>
      </c>
      <c r="AC46" s="28"/>
      <c r="AD46" s="28"/>
      <c r="AE46" s="27">
        <v>4.2560070000000003</v>
      </c>
      <c r="AF46" s="29">
        <v>4.1199999999999999E-5</v>
      </c>
      <c r="AG46" s="28"/>
      <c r="AH46" s="28"/>
      <c r="AI46" s="27">
        <v>4.4274300000000002</v>
      </c>
      <c r="AJ46" s="27"/>
    </row>
    <row r="47" spans="1:36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J47" s="27"/>
    </row>
    <row r="48" spans="1:36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AJ48" s="27"/>
    </row>
    <row r="49" spans="1:36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  <c r="AJ49" s="27"/>
    </row>
    <row r="50" spans="1:36" x14ac:dyDescent="0.25">
      <c r="A50" s="67" t="s">
        <v>12</v>
      </c>
      <c r="B50" s="74" t="s">
        <v>94</v>
      </c>
      <c r="C50" s="74"/>
      <c r="D50" s="74"/>
      <c r="E50" s="74"/>
      <c r="F50" s="77" t="s">
        <v>95</v>
      </c>
      <c r="G50" s="77"/>
      <c r="H50" s="77"/>
      <c r="I50" s="77"/>
      <c r="J50" s="77" t="s">
        <v>96</v>
      </c>
      <c r="K50" s="77"/>
      <c r="L50" s="77"/>
      <c r="M50" s="77"/>
      <c r="N50" s="77" t="s">
        <v>97</v>
      </c>
      <c r="O50" s="77"/>
      <c r="P50" s="77"/>
      <c r="Q50" s="77"/>
    </row>
    <row r="51" spans="1:36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36" x14ac:dyDescent="0.25">
      <c r="A52" s="67"/>
      <c r="B52" t="s">
        <v>20</v>
      </c>
      <c r="C52">
        <v>0</v>
      </c>
      <c r="D52">
        <v>6.1999999999999998E-3</v>
      </c>
      <c r="E52">
        <v>1.015577</v>
      </c>
      <c r="F52" s="27" t="s">
        <v>20</v>
      </c>
      <c r="G52" s="27">
        <v>0</v>
      </c>
      <c r="H52" s="27">
        <v>6.1999999999999998E-3</v>
      </c>
      <c r="I52" s="27">
        <v>1.087966</v>
      </c>
      <c r="J52" s="27" t="s">
        <v>20</v>
      </c>
      <c r="K52" s="27">
        <v>0</v>
      </c>
      <c r="L52" s="27">
        <v>6.1999999999999998E-3</v>
      </c>
      <c r="M52" s="27">
        <v>0.91536200000000001</v>
      </c>
      <c r="N52" s="27" t="s">
        <v>20</v>
      </c>
      <c r="O52" s="27">
        <v>0</v>
      </c>
      <c r="P52" s="27">
        <v>6.1999999999999998E-3</v>
      </c>
      <c r="Q52" s="27">
        <v>1.071733</v>
      </c>
    </row>
    <row r="53" spans="1:36" x14ac:dyDescent="0.25">
      <c r="A53" s="67"/>
      <c r="B53" t="s">
        <v>21</v>
      </c>
      <c r="C53">
        <v>0</v>
      </c>
      <c r="D53">
        <v>3.3E-3</v>
      </c>
      <c r="E53">
        <v>1.075072</v>
      </c>
      <c r="F53" s="27" t="s">
        <v>21</v>
      </c>
      <c r="G53" s="27">
        <v>0</v>
      </c>
      <c r="H53" s="27">
        <v>3.3E-3</v>
      </c>
      <c r="I53" s="27">
        <v>1.0914790000000001</v>
      </c>
      <c r="J53" s="27" t="s">
        <v>21</v>
      </c>
      <c r="K53" s="27">
        <v>0</v>
      </c>
      <c r="L53" s="27">
        <v>3.3E-3</v>
      </c>
      <c r="M53" s="27">
        <v>1.151751</v>
      </c>
      <c r="N53" s="27" t="s">
        <v>21</v>
      </c>
      <c r="O53" s="27">
        <v>0</v>
      </c>
      <c r="P53" s="27">
        <v>3.3E-3</v>
      </c>
      <c r="Q53" s="27">
        <v>1.081377</v>
      </c>
    </row>
    <row r="54" spans="1:36" x14ac:dyDescent="0.25">
      <c r="A54" s="67"/>
      <c r="B54" t="s">
        <v>22</v>
      </c>
      <c r="C54">
        <v>0</v>
      </c>
      <c r="D54">
        <v>2.0999999999999999E-3</v>
      </c>
      <c r="E54">
        <v>1.2283189999999999</v>
      </c>
      <c r="F54" s="27" t="s">
        <v>22</v>
      </c>
      <c r="G54" s="27">
        <v>0</v>
      </c>
      <c r="H54" s="27">
        <v>2.0999999999999999E-3</v>
      </c>
      <c r="I54" s="27">
        <v>1.3613679999999999</v>
      </c>
      <c r="J54" s="27" t="s">
        <v>22</v>
      </c>
      <c r="K54" s="27">
        <v>0</v>
      </c>
      <c r="L54" s="27">
        <v>2.3E-3</v>
      </c>
      <c r="M54" s="27">
        <v>1.510928</v>
      </c>
      <c r="N54" s="27" t="s">
        <v>22</v>
      </c>
      <c r="O54" s="27">
        <v>0</v>
      </c>
      <c r="P54" s="27">
        <v>2.3999999999999998E-3</v>
      </c>
      <c r="Q54" s="27">
        <v>1.3294520000000001</v>
      </c>
    </row>
    <row r="55" spans="1:36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36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36" x14ac:dyDescent="0.25">
      <c r="A57" s="68" t="s">
        <v>23</v>
      </c>
      <c r="B57" s="81" t="s">
        <v>94</v>
      </c>
      <c r="C57" s="81"/>
      <c r="D57" s="81"/>
      <c r="E57" s="81"/>
      <c r="F57" s="81" t="s">
        <v>95</v>
      </c>
      <c r="G57" s="81"/>
      <c r="H57" s="81"/>
      <c r="I57" s="81"/>
      <c r="J57" s="81" t="s">
        <v>96</v>
      </c>
      <c r="K57" s="81"/>
      <c r="L57" s="81"/>
      <c r="M57" s="81"/>
      <c r="N57" s="81" t="s">
        <v>97</v>
      </c>
      <c r="O57" s="81"/>
      <c r="P57" s="81"/>
      <c r="Q57" s="81"/>
    </row>
    <row r="58" spans="1:36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36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36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36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36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36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36" x14ac:dyDescent="0.25">
      <c r="A64" s="69" t="s">
        <v>24</v>
      </c>
      <c r="B64" s="74" t="s">
        <v>94</v>
      </c>
      <c r="C64" s="74"/>
      <c r="D64" s="74"/>
      <c r="E64" s="74"/>
      <c r="F64" s="77" t="s">
        <v>95</v>
      </c>
      <c r="G64" s="77"/>
      <c r="H64" s="77"/>
      <c r="I64" s="77"/>
      <c r="J64" s="77" t="s">
        <v>96</v>
      </c>
      <c r="K64" s="77"/>
      <c r="L64" s="77"/>
      <c r="M64" s="77"/>
      <c r="N64" s="77" t="s">
        <v>97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5">
        <v>6.9269999999999998E-4</v>
      </c>
      <c r="C66" s="5"/>
      <c r="D66" s="5"/>
      <c r="E66">
        <v>4.2536579999999997</v>
      </c>
      <c r="F66" s="28"/>
      <c r="G66" s="29">
        <v>7.2630000000000004E-4</v>
      </c>
      <c r="H66" s="28"/>
      <c r="I66" s="27">
        <v>4.3940330000000003</v>
      </c>
      <c r="J66" s="29">
        <v>7.36E-4</v>
      </c>
      <c r="K66" s="28"/>
      <c r="L66" s="28"/>
      <c r="M66" s="27">
        <v>4.3247299999999997</v>
      </c>
      <c r="N66" s="29">
        <v>7.6340000000000002E-4</v>
      </c>
      <c r="O66" s="28"/>
      <c r="P66" s="28"/>
      <c r="Q66" s="27">
        <v>4.7380880000000003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2.0780529999999997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9.8631080000000004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2.2659779999999996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1.8616999999999999E-6</v>
      </c>
      <c r="H75">
        <f t="shared" si="2"/>
        <v>3.1521870000000001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1.8914E-6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1.9508E-6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2.0101999999999998E-6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3.2895940000000001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14.550073999999999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3.3996469999999999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1.8884300000000002E-6</v>
      </c>
      <c r="H88">
        <f t="shared" si="20"/>
        <v>4.7369529999999997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1.9389199999999999E-6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2.02208E-6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2.0814800000000002E-6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4.2897859999999994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18.913882000000001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4.5602659999999995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1.9124127499999996E-6</v>
      </c>
      <c r="H101">
        <f t="shared" si="38"/>
        <v>6.3555759999999992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1.9763419999999999E-6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2.0600960000000003E-6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2.0939540000000002E-6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2.046716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8.6987179999999995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2.253069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3.0569119999999996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3.0753320000000004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13.060185999999998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3.3814519999999999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4.5975029999999997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4.1039130000000004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17.355689999999999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4.5071459999999997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6.2025399999999999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2.0574490000000001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7.0999999999999998E-7</v>
      </c>
      <c r="M151">
        <f>I46+E46</f>
        <v>8.6631619999999998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7.1999999999999999E-7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6.4517999999999997E-4</v>
      </c>
      <c r="H152">
        <f t="shared" si="110"/>
        <v>2.2205279999999998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6.2156000000000006E-4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1.4153699999999998E-4</v>
      </c>
      <c r="H153">
        <f t="shared" si="110"/>
        <v>2.9908190000000001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1.34974E-4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7.4000000000000001E-7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7.5999999999999992E-7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5.7432000000000002E-4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5.2707999999999997E-4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1.21848E-4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1.0872199999999999E-4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3.090881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7.1925000000000004E-7</v>
      </c>
      <c r="M164">
        <f>M46+I46+E46</f>
        <v>12.992905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7.370000000000001E-7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6.2392200000000006E-4</v>
      </c>
      <c r="H165">
        <f t="shared" si="128"/>
        <v>3.3341469999999997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5.8376800000000003E-4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1.3568154999999999E-4</v>
      </c>
      <c r="H166">
        <f t="shared" si="128"/>
        <v>4.7491599999999998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1.2467819999999999E-4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7.6799999999999999E-7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7.9300000000000007E-7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5.1763199999999997E-4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4.7039200000000009E-4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1.0691679999999998E-4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9.4815800000000021E-5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4.1440470000000005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7.2779999999999994E-7</v>
      </c>
      <c r="M177">
        <f>Q46+M46+I46+E46</f>
        <v>17.256674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7.5139999999999991E-7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6.0484884999999992E-4</v>
      </c>
      <c r="H178">
        <f t="shared" si="146"/>
        <v>4.4564170000000001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5.5400679999999996E-4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1.3047930249999998E-4</v>
      </c>
      <c r="H179">
        <f t="shared" si="146"/>
        <v>6.2783090000000001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1.1677781999999999E-4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7.8719999999999985E-7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8.0980000000000006E-7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4.8739839999999992E-4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4.604716000000001E-4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9.9828159999999978E-5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9.4642340000000017E-5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2.0522520000000002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3.3550000000000002E-5</v>
      </c>
      <c r="M190">
        <f>AA46+W46</f>
        <v>9.3817699999999995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3.3800000000000002E-5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2.3181320000000003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5.7000500000000006E-4</v>
      </c>
      <c r="H192">
        <f t="shared" si="164"/>
        <v>2.9271349999999998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5.7260999999999998E-4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3.4300000000000007E-5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3.4800000000000006E-5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5.7782000000000005E-4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5.8303000000000001E-4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3.0778110000000001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3.3800500000000003E-5</v>
      </c>
      <c r="M203">
        <f>AE46+AA46+W46</f>
        <v>13.637777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3.4302000000000005E-5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3.458901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5.7261750000000004E-4</v>
      </c>
      <c r="H205">
        <f t="shared" si="182"/>
        <v>4.3513539999999997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5.7785000000000009E-4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3.5308000000000001E-5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3.6318000000000007E-5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5.8836000000000001E-4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5.9893000000000012E-4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4.1108279999999997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3.4050537500000001E-5</v>
      </c>
      <c r="M216">
        <f>AI46+AE46+AA46+W46</f>
        <v>18.065207000000001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3.4798300000000002E-5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4.5614159999999995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5.7523023749999995E-4</v>
      </c>
      <c r="H218">
        <f t="shared" si="199"/>
        <v>5.8317109999999994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5.8306190000000004E-4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3.62624E-5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3.7646100000000005E-5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5.9855520000000003E-4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6.1353130000000005E-4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2.1035430000000002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6.9437999999999998E-4</v>
      </c>
      <c r="M229">
        <f>I66+E66</f>
        <v>8.647691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6.9605999999999997E-4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2.1665510000000001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2.5896869999999996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6.9942000000000008E-4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7.0277999999999996E-4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3.0189049999999997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6.9600024999999998E-4</v>
      </c>
      <c r="M242">
        <f>M66+I66+E66</f>
        <v>12.972420999999999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6.9918100000000011E-4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3.3183020000000001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2.1004999999999999E-3</v>
      </c>
      <c r="H244">
        <f t="shared" si="235"/>
        <v>4.1006149999999995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2.1020000000000001E-3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7.0518399999999998E-4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7.1070900000000012E-4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2.1079999999999996E-3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2.1180000000000001E-3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4.0906380000000002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6.9756594999999992E-4</v>
      </c>
      <c r="M255">
        <f>Q66+M66+I66+E66</f>
        <v>17.710509000000002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7.0210460000000004E-4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4.3996789999999999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2.1014624999999999E-3</v>
      </c>
      <c r="H257">
        <f t="shared" si="253"/>
        <v>5.4300670000000002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2.1056999999999994E-3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7.1032480000000008E-4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7.176102000000001E-4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2.1215999999999995E-3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2.1459000000000001E-3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63"/>
  <sheetViews>
    <sheetView topLeftCell="A16" zoomScale="55" zoomScaleNormal="55" workbookViewId="0">
      <selection activeCell="E34" sqref="E34"/>
    </sheetView>
  </sheetViews>
  <sheetFormatPr defaultColWidth="9" defaultRowHeight="14.4" x14ac:dyDescent="0.25"/>
  <cols>
    <col min="2" max="2" width="10.6640625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98</v>
      </c>
      <c r="C9" s="78"/>
      <c r="D9" s="78"/>
      <c r="E9" s="78"/>
      <c r="F9" s="78" t="s">
        <v>99</v>
      </c>
      <c r="G9" s="78"/>
      <c r="H9" s="78"/>
      <c r="I9" s="78"/>
      <c r="J9" s="78" t="s">
        <v>100</v>
      </c>
      <c r="K9" s="78"/>
      <c r="L9" s="78"/>
      <c r="M9" s="78"/>
      <c r="N9" s="77" t="s">
        <v>101</v>
      </c>
      <c r="O9" s="77"/>
      <c r="P9" s="77"/>
      <c r="Q9" s="77"/>
      <c r="S9" s="67" t="s">
        <v>12</v>
      </c>
      <c r="T9" s="78" t="s">
        <v>98</v>
      </c>
      <c r="U9" s="78"/>
      <c r="V9" s="78"/>
      <c r="W9" s="78"/>
      <c r="X9" s="78" t="s">
        <v>99</v>
      </c>
      <c r="Y9" s="78"/>
      <c r="Z9" s="78"/>
      <c r="AA9" s="78"/>
      <c r="AB9" s="78" t="s">
        <v>100</v>
      </c>
      <c r="AC9" s="78"/>
      <c r="AD9" s="78"/>
      <c r="AE9" s="78"/>
      <c r="AF9" s="77" t="s">
        <v>101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1.0245629999999999</v>
      </c>
      <c r="F11" s="30" t="s">
        <v>20</v>
      </c>
      <c r="G11" s="40">
        <v>0</v>
      </c>
      <c r="H11" s="40">
        <v>6.1999999999999998E-3</v>
      </c>
      <c r="I11" s="40">
        <v>1.004281</v>
      </c>
      <c r="J11" s="30" t="s">
        <v>20</v>
      </c>
      <c r="K11" s="40">
        <v>0</v>
      </c>
      <c r="L11" s="40">
        <v>6.1999999999999998E-3</v>
      </c>
      <c r="M11" s="40">
        <v>0.88834800000000003</v>
      </c>
      <c r="N11" s="27" t="s">
        <v>20</v>
      </c>
      <c r="O11" s="61">
        <v>0</v>
      </c>
      <c r="P11" s="61">
        <v>6.1999999999999998E-3</v>
      </c>
      <c r="Q11" s="27">
        <v>1.0359590000000001</v>
      </c>
      <c r="S11" s="67"/>
      <c r="T11" s="30" t="s">
        <v>20</v>
      </c>
      <c r="U11" s="40">
        <v>0</v>
      </c>
      <c r="V11" s="40">
        <v>6.1999999999999998E-3</v>
      </c>
      <c r="W11" s="40">
        <v>0.99071299999999995</v>
      </c>
      <c r="X11" s="30" t="s">
        <v>20</v>
      </c>
      <c r="Y11" s="40">
        <v>0</v>
      </c>
      <c r="Z11" s="40">
        <v>6.1999999999999998E-3</v>
      </c>
      <c r="AA11" s="40">
        <v>0.90598000000000001</v>
      </c>
      <c r="AB11" s="30" t="s">
        <v>20</v>
      </c>
      <c r="AC11" s="40">
        <v>0</v>
      </c>
      <c r="AD11" s="40">
        <v>6.1999999999999998E-3</v>
      </c>
      <c r="AE11" s="40">
        <v>0.99765700000000002</v>
      </c>
      <c r="AF11" s="27" t="s">
        <v>20</v>
      </c>
      <c r="AG11" s="61">
        <v>0</v>
      </c>
      <c r="AH11" s="61">
        <v>6.1999999999999998E-3</v>
      </c>
      <c r="AI11" s="27">
        <v>1.0076639999999999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1.126455</v>
      </c>
      <c r="F12" s="30" t="s">
        <v>21</v>
      </c>
      <c r="G12" s="40">
        <v>0</v>
      </c>
      <c r="H12" s="40">
        <v>8.038E-5</v>
      </c>
      <c r="I12" s="40">
        <v>1.0526770000000001</v>
      </c>
      <c r="J12" s="30" t="s">
        <v>21</v>
      </c>
      <c r="K12" s="40">
        <v>0</v>
      </c>
      <c r="L12" s="40">
        <v>8.038E-5</v>
      </c>
      <c r="M12" s="40">
        <v>1.0754840000000001</v>
      </c>
      <c r="N12" s="27" t="s">
        <v>21</v>
      </c>
      <c r="O12" s="61">
        <v>0</v>
      </c>
      <c r="P12" s="61">
        <v>8.038E-5</v>
      </c>
      <c r="Q12" s="27">
        <v>1.1653210000000001</v>
      </c>
      <c r="S12" s="67"/>
      <c r="T12" s="30" t="s">
        <v>21</v>
      </c>
      <c r="U12" s="40">
        <v>0</v>
      </c>
      <c r="V12" s="40">
        <v>2.6219999999999998E-4</v>
      </c>
      <c r="W12" s="40">
        <v>1.0792600000000001</v>
      </c>
      <c r="X12" s="30" t="s">
        <v>21</v>
      </c>
      <c r="Y12" s="40">
        <v>0</v>
      </c>
      <c r="Z12" s="40">
        <v>2.6219999999999998E-4</v>
      </c>
      <c r="AA12" s="40">
        <v>1.0980719999999999</v>
      </c>
      <c r="AB12" s="30" t="s">
        <v>21</v>
      </c>
      <c r="AC12" s="40">
        <v>0</v>
      </c>
      <c r="AD12" s="40">
        <v>2.6219999999999998E-4</v>
      </c>
      <c r="AE12" s="40">
        <v>1.0720160000000001</v>
      </c>
      <c r="AF12" s="27" t="s">
        <v>21</v>
      </c>
      <c r="AG12" s="61">
        <v>0</v>
      </c>
      <c r="AH12" s="61">
        <v>2.6219999999999998E-4</v>
      </c>
      <c r="AI12" s="27">
        <v>1.1497470000000001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1.387378</v>
      </c>
      <c r="F13" s="30" t="s">
        <v>22</v>
      </c>
      <c r="G13" s="40">
        <v>0</v>
      </c>
      <c r="H13" s="40">
        <v>2.3949999999999999E-6</v>
      </c>
      <c r="I13" s="40">
        <v>1.4033199999999999</v>
      </c>
      <c r="J13" s="30" t="s">
        <v>22</v>
      </c>
      <c r="K13" s="40">
        <v>0</v>
      </c>
      <c r="L13" s="40">
        <v>1.832E-6</v>
      </c>
      <c r="M13" s="40">
        <v>1.3900969999999999</v>
      </c>
      <c r="N13" s="27" t="s">
        <v>22</v>
      </c>
      <c r="O13" s="61">
        <v>0</v>
      </c>
      <c r="P13" s="61">
        <v>1.832E-6</v>
      </c>
      <c r="Q13" s="27">
        <v>1.794478</v>
      </c>
      <c r="S13" s="67"/>
      <c r="T13" s="30" t="s">
        <v>22</v>
      </c>
      <c r="U13" s="40">
        <v>0</v>
      </c>
      <c r="V13" s="40">
        <v>2.7699999999999999E-5</v>
      </c>
      <c r="W13" s="40">
        <v>1.4184589999999999</v>
      </c>
      <c r="X13" s="30" t="s">
        <v>22</v>
      </c>
      <c r="Y13" s="40">
        <v>0</v>
      </c>
      <c r="Z13" s="40">
        <v>2.7699999999999999E-5</v>
      </c>
      <c r="AA13" s="40">
        <v>1.3594139999999999</v>
      </c>
      <c r="AB13" s="30" t="s">
        <v>22</v>
      </c>
      <c r="AC13" s="40">
        <v>0</v>
      </c>
      <c r="AD13" s="40">
        <v>2.7699999999999999E-5</v>
      </c>
      <c r="AE13" s="40">
        <v>1.3681719999999999</v>
      </c>
      <c r="AF13" s="27" t="s">
        <v>22</v>
      </c>
      <c r="AG13" s="61">
        <v>0</v>
      </c>
      <c r="AH13" s="61">
        <v>2.7699999999999999E-5</v>
      </c>
      <c r="AI13" s="27">
        <v>1.7443930000000001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27"/>
      <c r="AG14" s="27"/>
      <c r="AH14" s="27"/>
      <c r="AI14" s="27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98</v>
      </c>
      <c r="C16" s="83"/>
      <c r="D16" s="83"/>
      <c r="E16" s="83"/>
      <c r="F16" s="83" t="s">
        <v>99</v>
      </c>
      <c r="G16" s="83"/>
      <c r="H16" s="83"/>
      <c r="I16" s="83"/>
      <c r="J16" s="83" t="s">
        <v>100</v>
      </c>
      <c r="K16" s="83"/>
      <c r="L16" s="83"/>
      <c r="M16" s="83"/>
      <c r="N16" s="81" t="s">
        <v>101</v>
      </c>
      <c r="O16" s="81"/>
      <c r="P16" s="81"/>
      <c r="Q16" s="81"/>
      <c r="S16" s="68" t="s">
        <v>23</v>
      </c>
      <c r="T16" s="83" t="s">
        <v>98</v>
      </c>
      <c r="U16" s="83"/>
      <c r="V16" s="83"/>
      <c r="W16" s="83"/>
      <c r="X16" s="83" t="s">
        <v>99</v>
      </c>
      <c r="Y16" s="83"/>
      <c r="Z16" s="83"/>
      <c r="AA16" s="83"/>
      <c r="AB16" s="83" t="s">
        <v>100</v>
      </c>
      <c r="AC16" s="83"/>
      <c r="AD16" s="83"/>
      <c r="AE16" s="83"/>
      <c r="AF16" s="81" t="s">
        <v>101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7"/>
      <c r="O22" s="27"/>
      <c r="P22" s="27"/>
      <c r="Q22" s="27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98</v>
      </c>
      <c r="C23" s="78"/>
      <c r="D23" s="78"/>
      <c r="E23" s="78"/>
      <c r="F23" s="78" t="s">
        <v>99</v>
      </c>
      <c r="G23" s="78"/>
      <c r="H23" s="78"/>
      <c r="I23" s="78"/>
      <c r="J23" s="78" t="s">
        <v>100</v>
      </c>
      <c r="K23" s="78"/>
      <c r="L23" s="78"/>
      <c r="M23" s="78"/>
      <c r="N23" s="77" t="s">
        <v>101</v>
      </c>
      <c r="O23" s="77"/>
      <c r="P23" s="77"/>
      <c r="Q23" s="77"/>
      <c r="S23" s="69" t="s">
        <v>24</v>
      </c>
      <c r="T23" s="78" t="s">
        <v>98</v>
      </c>
      <c r="U23" s="78"/>
      <c r="V23" s="78"/>
      <c r="W23" s="78"/>
      <c r="X23" s="78" t="s">
        <v>99</v>
      </c>
      <c r="Y23" s="78"/>
      <c r="Z23" s="78"/>
      <c r="AA23" s="78"/>
      <c r="AB23" s="78" t="s">
        <v>100</v>
      </c>
      <c r="AC23" s="78"/>
      <c r="AD23" s="78"/>
      <c r="AE23" s="78"/>
      <c r="AF23" s="77" t="s">
        <v>101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5.0296640000000004</v>
      </c>
      <c r="F25" s="31">
        <v>0</v>
      </c>
      <c r="G25" s="31"/>
      <c r="H25" s="31"/>
      <c r="I25" s="40">
        <v>4.9713529999999997</v>
      </c>
      <c r="J25" s="30">
        <v>0</v>
      </c>
      <c r="K25" s="31"/>
      <c r="L25" s="31"/>
      <c r="M25" s="40">
        <v>4.8307950000000002</v>
      </c>
      <c r="N25" s="28">
        <v>0</v>
      </c>
      <c r="O25" s="28"/>
      <c r="P25" s="28"/>
      <c r="Q25" s="61">
        <v>4.5303100000000001</v>
      </c>
      <c r="S25" s="69"/>
      <c r="T25" s="31">
        <v>0</v>
      </c>
      <c r="U25" s="31"/>
      <c r="V25" s="31"/>
      <c r="W25" s="40">
        <v>4.8570539999999998</v>
      </c>
      <c r="X25" s="31">
        <v>0</v>
      </c>
      <c r="Y25" s="31"/>
      <c r="Z25" s="31"/>
      <c r="AA25" s="40">
        <v>5.0163970000000004</v>
      </c>
      <c r="AB25" s="31">
        <v>0</v>
      </c>
      <c r="AC25" s="31"/>
      <c r="AD25" s="31"/>
      <c r="AE25" s="40">
        <v>4.9464180000000004</v>
      </c>
      <c r="AF25" s="28">
        <v>0</v>
      </c>
      <c r="AG25" s="28"/>
      <c r="AH25" s="28"/>
      <c r="AI25" s="27">
        <v>4.5273190000000003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98</v>
      </c>
      <c r="C30" s="78"/>
      <c r="D30" s="78"/>
      <c r="E30" s="78"/>
      <c r="F30" s="78" t="s">
        <v>99</v>
      </c>
      <c r="G30" s="78"/>
      <c r="H30" s="78"/>
      <c r="I30" s="78"/>
      <c r="J30" s="78" t="s">
        <v>100</v>
      </c>
      <c r="K30" s="78"/>
      <c r="L30" s="78"/>
      <c r="M30" s="78"/>
      <c r="N30" s="77" t="s">
        <v>101</v>
      </c>
      <c r="O30" s="77"/>
      <c r="P30" s="77"/>
      <c r="Q30" s="77"/>
      <c r="S30" s="67" t="s">
        <v>12</v>
      </c>
      <c r="T30" s="78" t="s">
        <v>98</v>
      </c>
      <c r="U30" s="78"/>
      <c r="V30" s="78"/>
      <c r="W30" s="78"/>
      <c r="X30" s="78" t="s">
        <v>99</v>
      </c>
      <c r="Y30" s="78"/>
      <c r="Z30" s="78"/>
      <c r="AA30" s="78"/>
      <c r="AB30" s="78" t="s">
        <v>100</v>
      </c>
      <c r="AC30" s="78"/>
      <c r="AD30" s="78"/>
      <c r="AE30" s="78"/>
      <c r="AF30" s="77" t="s">
        <v>101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0.96659899999999999</v>
      </c>
      <c r="F32" s="30" t="s">
        <v>20</v>
      </c>
      <c r="G32" s="40">
        <v>0</v>
      </c>
      <c r="H32" s="40">
        <v>6.1999999999999998E-3</v>
      </c>
      <c r="I32" s="40">
        <v>0.98068200000000005</v>
      </c>
      <c r="J32" s="30" t="s">
        <v>20</v>
      </c>
      <c r="K32" s="40">
        <v>0</v>
      </c>
      <c r="L32" s="40">
        <v>6.1999999999999998E-3</v>
      </c>
      <c r="M32" s="40">
        <v>0.99222200000000005</v>
      </c>
      <c r="N32" s="27" t="s">
        <v>20</v>
      </c>
      <c r="O32" s="61">
        <v>0</v>
      </c>
      <c r="P32" s="61">
        <v>6.1999999999999998E-3</v>
      </c>
      <c r="Q32" s="27">
        <v>1.027218</v>
      </c>
      <c r="S32" s="67"/>
      <c r="T32" s="30" t="s">
        <v>20</v>
      </c>
      <c r="U32" s="40">
        <v>0</v>
      </c>
      <c r="V32" s="40">
        <v>6.1999999999999998E-3</v>
      </c>
      <c r="W32" s="40">
        <v>0.99003399999999997</v>
      </c>
      <c r="X32" s="30" t="s">
        <v>20</v>
      </c>
      <c r="Y32" s="40">
        <v>0</v>
      </c>
      <c r="Z32" s="40">
        <v>6.1999999999999998E-3</v>
      </c>
      <c r="AA32" s="40">
        <v>1.027495</v>
      </c>
      <c r="AB32" s="30" t="s">
        <v>20</v>
      </c>
      <c r="AC32" s="40">
        <v>0</v>
      </c>
      <c r="AD32" s="40">
        <v>6.1999999999999998E-3</v>
      </c>
      <c r="AE32" s="40">
        <v>0.99380999999999997</v>
      </c>
      <c r="AF32" s="27" t="s">
        <v>20</v>
      </c>
      <c r="AG32" s="61">
        <v>0</v>
      </c>
      <c r="AH32" s="61">
        <v>6.1999999999999998E-3</v>
      </c>
      <c r="AI32" s="27">
        <v>1.0084839999999999</v>
      </c>
    </row>
    <row r="33" spans="1:35" x14ac:dyDescent="0.25">
      <c r="A33" s="67"/>
      <c r="B33" s="30" t="s">
        <v>21</v>
      </c>
      <c r="C33" s="40">
        <v>0</v>
      </c>
      <c r="D33" s="40">
        <v>6.6879999999999997E-5</v>
      </c>
      <c r="E33" s="40">
        <v>1.0940049999999999</v>
      </c>
      <c r="F33" s="30" t="s">
        <v>21</v>
      </c>
      <c r="G33" s="40">
        <v>0</v>
      </c>
      <c r="H33" s="40">
        <v>6.6879999999999997E-5</v>
      </c>
      <c r="I33" s="40">
        <v>1.0788059999999999</v>
      </c>
      <c r="J33" s="30" t="s">
        <v>21</v>
      </c>
      <c r="K33" s="40">
        <v>0</v>
      </c>
      <c r="L33" s="40">
        <v>6.6879999999999997E-5</v>
      </c>
      <c r="M33" s="40">
        <v>1.0494129999999999</v>
      </c>
      <c r="N33" s="27" t="s">
        <v>21</v>
      </c>
      <c r="O33" s="61">
        <v>0</v>
      </c>
      <c r="P33" s="61">
        <v>6.6879999999999997E-5</v>
      </c>
      <c r="Q33" s="27">
        <v>1.1467849999999999</v>
      </c>
      <c r="S33" s="67"/>
      <c r="T33" s="30" t="s">
        <v>21</v>
      </c>
      <c r="U33" s="40">
        <v>0</v>
      </c>
      <c r="V33" s="40">
        <v>1.5E-3</v>
      </c>
      <c r="W33" s="40">
        <v>1.145572</v>
      </c>
      <c r="X33" s="30" t="s">
        <v>21</v>
      </c>
      <c r="Y33" s="40">
        <v>0</v>
      </c>
      <c r="Z33" s="40">
        <v>1.5E-3</v>
      </c>
      <c r="AA33" s="40">
        <v>1.0755250000000001</v>
      </c>
      <c r="AB33" s="30" t="s">
        <v>21</v>
      </c>
      <c r="AC33" s="40">
        <v>0</v>
      </c>
      <c r="AD33" s="40">
        <v>1.5E-3</v>
      </c>
      <c r="AE33" s="40">
        <v>1.0838019999999999</v>
      </c>
      <c r="AF33" s="27" t="s">
        <v>21</v>
      </c>
      <c r="AG33" s="61">
        <v>0</v>
      </c>
      <c r="AH33" s="61">
        <v>1.5E-3</v>
      </c>
      <c r="AI33" s="27">
        <v>1.1214649999999999</v>
      </c>
    </row>
    <row r="34" spans="1:35" x14ac:dyDescent="0.25">
      <c r="A34" s="67"/>
      <c r="B34" s="30" t="s">
        <v>22</v>
      </c>
      <c r="C34" s="40">
        <v>0</v>
      </c>
      <c r="D34" s="40">
        <v>1.4679999999999999E-4</v>
      </c>
      <c r="E34" s="40">
        <v>1.3573409999999999</v>
      </c>
      <c r="F34" s="30" t="s">
        <v>22</v>
      </c>
      <c r="G34" s="40">
        <v>0</v>
      </c>
      <c r="H34" s="40">
        <v>1.6589999999999999E-4</v>
      </c>
      <c r="I34" s="40">
        <v>1.3180130000000001</v>
      </c>
      <c r="J34" s="30" t="s">
        <v>22</v>
      </c>
      <c r="K34" s="40">
        <v>0</v>
      </c>
      <c r="L34" s="40">
        <v>1.6860000000000001E-4</v>
      </c>
      <c r="M34" s="40">
        <v>1.3508979999999999</v>
      </c>
      <c r="N34" s="27" t="s">
        <v>22</v>
      </c>
      <c r="O34" s="61">
        <v>0</v>
      </c>
      <c r="P34" s="61">
        <v>1.6860000000000001E-4</v>
      </c>
      <c r="Q34" s="27">
        <v>1.68991</v>
      </c>
      <c r="S34" s="67"/>
      <c r="T34" s="30" t="s">
        <v>22</v>
      </c>
      <c r="U34" s="40">
        <v>0</v>
      </c>
      <c r="V34" s="40">
        <v>5.6709999999999996E-4</v>
      </c>
      <c r="W34" s="40">
        <v>1.3251630000000001</v>
      </c>
      <c r="X34" s="30" t="s">
        <v>22</v>
      </c>
      <c r="Y34" s="40">
        <v>0</v>
      </c>
      <c r="Z34" s="40">
        <v>6.1600000000000001E-4</v>
      </c>
      <c r="AA34" s="40">
        <v>1.31172</v>
      </c>
      <c r="AB34" s="30" t="s">
        <v>22</v>
      </c>
      <c r="AC34" s="40">
        <v>0</v>
      </c>
      <c r="AD34" s="40">
        <v>6.7089999999999999E-4</v>
      </c>
      <c r="AE34" s="40">
        <v>1.3560270000000001</v>
      </c>
      <c r="AF34" s="27" t="s">
        <v>22</v>
      </c>
      <c r="AG34" s="61">
        <v>0</v>
      </c>
      <c r="AH34" s="61">
        <v>6.7460000000000003E-4</v>
      </c>
      <c r="AI34" s="27">
        <v>1.549887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98</v>
      </c>
      <c r="C37" s="83"/>
      <c r="D37" s="83"/>
      <c r="E37" s="83"/>
      <c r="F37" s="83" t="s">
        <v>99</v>
      </c>
      <c r="G37" s="83"/>
      <c r="H37" s="83"/>
      <c r="I37" s="83"/>
      <c r="J37" s="83" t="s">
        <v>100</v>
      </c>
      <c r="K37" s="83"/>
      <c r="L37" s="83"/>
      <c r="M37" s="83"/>
      <c r="N37" s="81" t="s">
        <v>101</v>
      </c>
      <c r="O37" s="81"/>
      <c r="P37" s="81"/>
      <c r="Q37" s="81"/>
      <c r="S37" s="68" t="s">
        <v>23</v>
      </c>
      <c r="T37" s="83" t="s">
        <v>98</v>
      </c>
      <c r="U37" s="83"/>
      <c r="V37" s="83"/>
      <c r="W37" s="83"/>
      <c r="X37" s="83" t="s">
        <v>99</v>
      </c>
      <c r="Y37" s="83"/>
      <c r="Z37" s="83"/>
      <c r="AA37" s="83"/>
      <c r="AB37" s="83" t="s">
        <v>100</v>
      </c>
      <c r="AC37" s="83"/>
      <c r="AD37" s="83"/>
      <c r="AE37" s="83"/>
      <c r="AF37" s="81" t="s">
        <v>101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98</v>
      </c>
      <c r="C44" s="78"/>
      <c r="D44" s="78"/>
      <c r="E44" s="78"/>
      <c r="F44" s="78" t="s">
        <v>99</v>
      </c>
      <c r="G44" s="78"/>
      <c r="H44" s="78"/>
      <c r="I44" s="78"/>
      <c r="J44" s="78" t="s">
        <v>100</v>
      </c>
      <c r="K44" s="78"/>
      <c r="L44" s="78"/>
      <c r="M44" s="78"/>
      <c r="N44" s="77" t="s">
        <v>101</v>
      </c>
      <c r="O44" s="77"/>
      <c r="P44" s="77"/>
      <c r="Q44" s="77"/>
      <c r="S44" s="69" t="s">
        <v>24</v>
      </c>
      <c r="T44" s="78" t="s">
        <v>98</v>
      </c>
      <c r="U44" s="78"/>
      <c r="V44" s="78"/>
      <c r="W44" s="78"/>
      <c r="X44" s="78" t="s">
        <v>99</v>
      </c>
      <c r="Y44" s="78"/>
      <c r="Z44" s="78"/>
      <c r="AA44" s="78"/>
      <c r="AB44" s="78" t="s">
        <v>100</v>
      </c>
      <c r="AC44" s="78"/>
      <c r="AD44" s="78"/>
      <c r="AE44" s="78"/>
      <c r="AF44" s="77" t="s">
        <v>101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4.9999999999999998E-7</v>
      </c>
      <c r="C46" s="31"/>
      <c r="D46" s="31"/>
      <c r="E46" s="40">
        <v>5.0016360000000004</v>
      </c>
      <c r="F46" s="32">
        <v>1.3E-6</v>
      </c>
      <c r="G46" s="31"/>
      <c r="H46" s="31"/>
      <c r="I46" s="40">
        <v>4.3924810000000001</v>
      </c>
      <c r="J46" s="32">
        <v>2.9999999999999999E-7</v>
      </c>
      <c r="K46" s="31"/>
      <c r="L46" s="31"/>
      <c r="M46" s="40">
        <v>4.6153620000000002</v>
      </c>
      <c r="N46" s="29">
        <v>8.9999999999999996E-7</v>
      </c>
      <c r="O46" s="28"/>
      <c r="P46" s="28"/>
      <c r="Q46" s="27">
        <v>4.6795479999999996</v>
      </c>
      <c r="S46" s="69"/>
      <c r="T46" s="32">
        <v>2.9600000000000001E-5</v>
      </c>
      <c r="U46" s="31"/>
      <c r="V46" s="31"/>
      <c r="W46" s="40">
        <v>4.9276970000000002</v>
      </c>
      <c r="X46" s="32">
        <v>3.4400000000000003E-5</v>
      </c>
      <c r="Y46" s="31"/>
      <c r="Z46" s="31"/>
      <c r="AA46" s="40">
        <v>4.4605990000000002</v>
      </c>
      <c r="AB46" s="32">
        <v>3.5200000000000002E-5</v>
      </c>
      <c r="AC46" s="31"/>
      <c r="AD46" s="31"/>
      <c r="AE46" s="40">
        <v>4.4520520000000001</v>
      </c>
      <c r="AF46" s="29">
        <v>3.96E-5</v>
      </c>
      <c r="AG46" s="28"/>
      <c r="AH46" s="28"/>
      <c r="AI46" s="27">
        <v>4.9008950000000002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27"/>
      <c r="AG47" s="27"/>
      <c r="AH47" s="27"/>
      <c r="AI47" s="27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98</v>
      </c>
      <c r="C50" s="78"/>
      <c r="D50" s="78"/>
      <c r="E50" s="78"/>
      <c r="F50" s="78" t="s">
        <v>99</v>
      </c>
      <c r="G50" s="78"/>
      <c r="H50" s="78"/>
      <c r="I50" s="78"/>
      <c r="J50" s="78" t="s">
        <v>100</v>
      </c>
      <c r="K50" s="78"/>
      <c r="L50" s="78"/>
      <c r="M50" s="78"/>
      <c r="N50" s="77" t="s">
        <v>101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1.034508</v>
      </c>
      <c r="F52" s="30" t="s">
        <v>20</v>
      </c>
      <c r="G52" s="40">
        <v>0</v>
      </c>
      <c r="H52" s="40">
        <v>6.1999999999999998E-3</v>
      </c>
      <c r="I52" s="40">
        <v>0.90576199999999996</v>
      </c>
      <c r="J52" s="30" t="s">
        <v>20</v>
      </c>
      <c r="K52" s="40">
        <v>0</v>
      </c>
      <c r="L52" s="40">
        <v>6.1999999999999998E-3</v>
      </c>
      <c r="M52" s="40">
        <v>0.90484500000000001</v>
      </c>
      <c r="N52" s="27" t="s">
        <v>20</v>
      </c>
      <c r="O52" s="61">
        <v>0</v>
      </c>
      <c r="P52" s="61">
        <v>6.1999999999999998E-3</v>
      </c>
      <c r="Q52" s="27">
        <v>1.1113710000000001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1.0682309999999999</v>
      </c>
      <c r="F53" s="30" t="s">
        <v>21</v>
      </c>
      <c r="G53" s="40">
        <v>0</v>
      </c>
      <c r="H53" s="40">
        <v>3.3E-3</v>
      </c>
      <c r="I53" s="40">
        <v>1.0460750000000001</v>
      </c>
      <c r="J53" s="30" t="s">
        <v>21</v>
      </c>
      <c r="K53" s="40">
        <v>0</v>
      </c>
      <c r="L53" s="40">
        <v>3.3E-3</v>
      </c>
      <c r="M53" s="40">
        <v>1.0493870000000001</v>
      </c>
      <c r="N53" s="27" t="s">
        <v>21</v>
      </c>
      <c r="O53" s="61">
        <v>0</v>
      </c>
      <c r="P53" s="61">
        <v>3.3E-3</v>
      </c>
      <c r="Q53" s="27">
        <v>1.0949169999999999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1.2825789999999999</v>
      </c>
      <c r="F54" s="30" t="s">
        <v>22</v>
      </c>
      <c r="G54" s="40">
        <v>0</v>
      </c>
      <c r="H54" s="40">
        <v>2.2000000000000001E-3</v>
      </c>
      <c r="I54" s="40">
        <v>1.2526409999999999</v>
      </c>
      <c r="J54" s="30" t="s">
        <v>22</v>
      </c>
      <c r="K54" s="40">
        <v>0</v>
      </c>
      <c r="L54" s="40">
        <v>2.3E-3</v>
      </c>
      <c r="M54" s="40">
        <v>1.229773</v>
      </c>
      <c r="N54" s="27" t="s">
        <v>22</v>
      </c>
      <c r="O54" s="61">
        <v>0</v>
      </c>
      <c r="P54" s="61">
        <v>2.3999999999999998E-3</v>
      </c>
      <c r="Q54" s="27">
        <v>1.6000890000000001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98</v>
      </c>
      <c r="C57" s="83"/>
      <c r="D57" s="83"/>
      <c r="E57" s="83"/>
      <c r="F57" s="83" t="s">
        <v>99</v>
      </c>
      <c r="G57" s="83"/>
      <c r="H57" s="83"/>
      <c r="I57" s="83"/>
      <c r="J57" s="83" t="s">
        <v>100</v>
      </c>
      <c r="K57" s="83"/>
      <c r="L57" s="83"/>
      <c r="M57" s="83"/>
      <c r="N57" s="81" t="s">
        <v>101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/>
      <c r="O63" s="27"/>
      <c r="P63" s="27"/>
      <c r="Q63" s="27"/>
    </row>
    <row r="64" spans="1:17" x14ac:dyDescent="0.25">
      <c r="A64" s="69" t="s">
        <v>24</v>
      </c>
      <c r="B64" s="78" t="s">
        <v>98</v>
      </c>
      <c r="C64" s="78"/>
      <c r="D64" s="78"/>
      <c r="E64" s="78"/>
      <c r="F64" s="78" t="s">
        <v>99</v>
      </c>
      <c r="G64" s="78"/>
      <c r="H64" s="78"/>
      <c r="I64" s="78"/>
      <c r="J64" s="78" t="s">
        <v>100</v>
      </c>
      <c r="K64" s="78"/>
      <c r="L64" s="78"/>
      <c r="M64" s="78"/>
      <c r="N64" s="77" t="s">
        <v>101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6.7449999999999997E-4</v>
      </c>
      <c r="C66" s="31"/>
      <c r="D66" s="31"/>
      <c r="E66" s="40">
        <v>4.4358519999999997</v>
      </c>
      <c r="F66" s="31"/>
      <c r="G66" s="32">
        <v>6.9990000000000004E-4</v>
      </c>
      <c r="H66" s="31"/>
      <c r="I66" s="40">
        <v>4.4240719999999998</v>
      </c>
      <c r="J66" s="32">
        <v>7.383E-4</v>
      </c>
      <c r="K66" s="31"/>
      <c r="L66" s="31"/>
      <c r="M66" s="40">
        <v>4.6634529999999996</v>
      </c>
      <c r="N66" s="29">
        <v>7.2959999999999995E-4</v>
      </c>
      <c r="O66" s="28"/>
      <c r="P66" s="28"/>
      <c r="Q66" s="27">
        <v>4.8144049999999998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2.0288439999999999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10.001017000000001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2.1791320000000001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1.8601499999999999E-6</v>
      </c>
      <c r="H75">
        <f t="shared" si="2"/>
        <v>2.7906979999999999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1.8883E-6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1.9446E-6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2.0008999999999998E-6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2.917192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14.831811999999999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3.2546160000000004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1.8854850000000002E-6</v>
      </c>
      <c r="H88">
        <f t="shared" si="20"/>
        <v>4.1807949999999998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1.93334E-6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2.0121599999999997E-6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2.0684600000000004E-6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3.9531510000000001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19.362121999999999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4.419937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1.9082161249999997E-6</v>
      </c>
      <c r="H101">
        <f t="shared" si="38"/>
        <v>5.9752729999999996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1.9688089999999997E-6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2.0481919999999999E-6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2.0802830000000004E-6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1.896693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9.8734509999999993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2.1773319999999998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2.7778729999999996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2.8943500000000002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14.819869000000001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3.2493479999999999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4.1460449999999991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3.9020139999999999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19.347188000000003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4.3990950000000009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5.8904379999999996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1.947281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5.3999999999999991E-7</v>
      </c>
      <c r="M151">
        <f>I46+E46</f>
        <v>9.3941170000000014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5.7999999999999995E-7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6.6879999999999997E-5</v>
      </c>
      <c r="H152">
        <f t="shared" si="110"/>
        <v>2.1728109999999998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6.6879999999999997E-5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1.4775499999999998E-4</v>
      </c>
      <c r="H153">
        <f t="shared" si="110"/>
        <v>2.675354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1.4871E-4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6.6000000000000003E-7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7.4000000000000001E-7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6.6879999999999997E-5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6.6879999999999997E-5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1.5061999999999999E-4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1.5252999999999998E-4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2.9395030000000002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5.7550000000000004E-7</v>
      </c>
      <c r="M164">
        <f>M46+I46+E46</f>
        <v>14.009479000000002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6.4199999999999995E-7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6.6879999999999997E-5</v>
      </c>
      <c r="H165">
        <f t="shared" si="128"/>
        <v>3.2222239999999998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6.688000000000001E-5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1.4866900000000001E-4</v>
      </c>
      <c r="H166">
        <f t="shared" si="128"/>
        <v>4.0262519999999995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1.5045599999999998E-4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7.4800000000000008E-7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8.1800000000000005E-7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6.6879999999999997E-5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6.6879999999999997E-5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1.5378399999999999E-4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1.5678400000000001E-4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3.9667210000000002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6.0692499999999991E-7</v>
      </c>
      <c r="M177">
        <f>Q46+M46+I46+E46</f>
        <v>18.689026999999999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6.8940000000000012E-7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6.6879999999999983E-5</v>
      </c>
      <c r="H178">
        <f t="shared" si="146"/>
        <v>4.3690090000000001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6.6879999999999997E-5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1.4954371249999997E-4</v>
      </c>
      <c r="H179">
        <f t="shared" si="146"/>
        <v>5.7161620000000006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1.5205169999999997E-4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7.9120000000000004E-7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8.258E-7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6.6879999999999983E-5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6.6879999999999997E-5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1.5640160000000001E-4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1.5993190000000002E-4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2.0175290000000001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2.9839999999999999E-5</v>
      </c>
      <c r="M190">
        <f>AA46+W46</f>
        <v>9.3882960000000004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3.0080000000000003E-5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2.2210970000000003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5.6954499999999997E-4</v>
      </c>
      <c r="H192">
        <f t="shared" si="164"/>
        <v>2.6368830000000001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5.7198999999999998E-4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3.0560000000000006E-5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3.1040000000000001E-5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5.7687999999999999E-4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5.817699999999999E-4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3.011339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3.0070000000000002E-5</v>
      </c>
      <c r="M203">
        <f>AE46+AA46+W46</f>
        <v>13.840348000000001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3.0520000000000006E-5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3.3048990000000003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5.72005E-4</v>
      </c>
      <c r="H205">
        <f t="shared" si="182"/>
        <v>3.9929100000000002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5.7693999999999996E-4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3.1359999999999998E-5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3.2120000000000004E-5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5.8690000000000001E-4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5.9697999999999999E-4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4.0198229999999997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3.0290949999999998E-5</v>
      </c>
      <c r="M216">
        <f>AI46+AE46+AA46+W46</f>
        <v>18.741243000000001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3.0927599999999998E-5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4.4263639999999995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5.7447284999999988E-4</v>
      </c>
      <c r="H218">
        <f t="shared" si="199"/>
        <v>5.5427970000000002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5.8189279999999993E-4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3.2060800000000003E-5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3.3045200000000007E-5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5.9670239999999998E-4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6.1118560000000008E-4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1.9402699999999999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6.7576999999999991E-4</v>
      </c>
      <c r="M229">
        <f>I66+E66</f>
        <v>8.8599239999999995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6.7704000000000006E-4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2.114306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2.5352199999999998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6.7958000000000005E-4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6.8211999999999993E-4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2.8451149999999998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6.7707249999999998E-4</v>
      </c>
      <c r="M242">
        <f>M66+I66+E66</f>
        <v>13.523377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6.7971000000000004E-4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3.1636930000000003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3.7649929999999996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6.8518000000000008E-4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6.9091000000000009E-4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3.9564859999999999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6.7839998749999984E-4</v>
      </c>
      <c r="M255">
        <f>Q66+M66+I66+E66</f>
        <v>18.337782000000001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6.8244989999999999E-4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4.25861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5.3650820000000001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6.9081919999999992E-4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6.9924730000000006E-4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63"/>
  <sheetViews>
    <sheetView topLeftCell="M246" zoomScale="55" zoomScaleNormal="55" workbookViewId="0">
      <selection activeCell="A71" sqref="A71:Y263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3.8867187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102</v>
      </c>
      <c r="C9" s="74"/>
      <c r="D9" s="74"/>
      <c r="E9" s="74"/>
      <c r="F9" s="77" t="s">
        <v>103</v>
      </c>
      <c r="G9" s="77"/>
      <c r="H9" s="77"/>
      <c r="I9" s="77"/>
      <c r="J9" s="77" t="s">
        <v>104</v>
      </c>
      <c r="K9" s="77"/>
      <c r="L9" s="77"/>
      <c r="M9" s="77"/>
      <c r="N9" s="77" t="s">
        <v>105</v>
      </c>
      <c r="O9" s="77"/>
      <c r="P9" s="77"/>
      <c r="Q9" s="77"/>
      <c r="S9" s="67" t="s">
        <v>12</v>
      </c>
      <c r="T9" s="74" t="s">
        <v>102</v>
      </c>
      <c r="U9" s="74"/>
      <c r="V9" s="74"/>
      <c r="W9" s="74"/>
      <c r="X9" s="77" t="s">
        <v>103</v>
      </c>
      <c r="Y9" s="77"/>
      <c r="Z9" s="77"/>
      <c r="AA9" s="77"/>
      <c r="AB9" s="77" t="s">
        <v>104</v>
      </c>
      <c r="AC9" s="77"/>
      <c r="AD9" s="77"/>
      <c r="AE9" s="77"/>
      <c r="AF9" s="77" t="s">
        <v>105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1.3171999999999999</v>
      </c>
      <c r="F11" s="27" t="s">
        <v>20</v>
      </c>
      <c r="G11" s="27">
        <v>0</v>
      </c>
      <c r="H11" s="27">
        <v>6.1999999999999998E-3</v>
      </c>
      <c r="I11" s="27">
        <v>0.99697000000000002</v>
      </c>
      <c r="J11" s="27" t="s">
        <v>20</v>
      </c>
      <c r="K11" s="27">
        <v>0</v>
      </c>
      <c r="L11" s="27">
        <v>6.1999999999999998E-3</v>
      </c>
      <c r="M11" s="27">
        <v>1.016411</v>
      </c>
      <c r="N11" s="27" t="s">
        <v>20</v>
      </c>
      <c r="O11" s="27">
        <v>0</v>
      </c>
      <c r="P11" s="27">
        <v>6.1999999999999998E-3</v>
      </c>
      <c r="Q11" s="27">
        <v>1.011644</v>
      </c>
      <c r="S11" s="67"/>
      <c r="T11" t="s">
        <v>20</v>
      </c>
      <c r="U11">
        <v>0</v>
      </c>
      <c r="V11">
        <v>6.1999999999999998E-3</v>
      </c>
      <c r="W11">
        <v>0.91555200000000003</v>
      </c>
      <c r="X11" s="27" t="s">
        <v>20</v>
      </c>
      <c r="Y11" s="27">
        <v>0</v>
      </c>
      <c r="Z11" s="27">
        <v>6.1999999999999998E-3</v>
      </c>
      <c r="AA11" s="27">
        <v>1.050656</v>
      </c>
      <c r="AB11" s="27" t="s">
        <v>20</v>
      </c>
      <c r="AC11" s="27">
        <v>0</v>
      </c>
      <c r="AD11" s="27">
        <v>6.1999999999999998E-3</v>
      </c>
      <c r="AE11" s="27">
        <v>1.0540480000000001</v>
      </c>
      <c r="AF11" s="27" t="s">
        <v>20</v>
      </c>
      <c r="AG11" s="27">
        <v>0</v>
      </c>
      <c r="AH11" s="27">
        <v>6.1999999999999998E-3</v>
      </c>
      <c r="AI11" s="27">
        <v>1.0432330000000001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1.32867</v>
      </c>
      <c r="F12" s="27" t="s">
        <v>21</v>
      </c>
      <c r="G12" s="27">
        <v>0</v>
      </c>
      <c r="H12" s="27">
        <v>8.038E-5</v>
      </c>
      <c r="I12" s="27">
        <v>1.2651209999999999</v>
      </c>
      <c r="J12" s="27" t="s">
        <v>21</v>
      </c>
      <c r="K12" s="27">
        <v>0</v>
      </c>
      <c r="L12" s="27">
        <v>8.038E-5</v>
      </c>
      <c r="M12" s="27">
        <v>1.261641</v>
      </c>
      <c r="N12" s="27" t="s">
        <v>21</v>
      </c>
      <c r="O12" s="27">
        <v>0</v>
      </c>
      <c r="P12" s="27">
        <v>8.038E-5</v>
      </c>
      <c r="Q12" s="27">
        <v>1.316514</v>
      </c>
      <c r="S12" s="67"/>
      <c r="T12" t="s">
        <v>21</v>
      </c>
      <c r="U12">
        <v>0</v>
      </c>
      <c r="V12">
        <v>2.6219999999999998E-4</v>
      </c>
      <c r="W12">
        <v>1.183581</v>
      </c>
      <c r="X12" s="27" t="s">
        <v>21</v>
      </c>
      <c r="Y12" s="27">
        <v>0</v>
      </c>
      <c r="Z12" s="27">
        <v>2.6219999999999998E-4</v>
      </c>
      <c r="AA12" s="27">
        <v>1.204936</v>
      </c>
      <c r="AB12" s="27" t="s">
        <v>21</v>
      </c>
      <c r="AC12" s="27">
        <v>0</v>
      </c>
      <c r="AD12" s="27">
        <v>2.6219999999999998E-4</v>
      </c>
      <c r="AE12" s="27">
        <v>1.206043</v>
      </c>
      <c r="AF12" s="27" t="s">
        <v>21</v>
      </c>
      <c r="AG12" s="27">
        <v>0</v>
      </c>
      <c r="AH12" s="27">
        <v>2.6219999999999998E-4</v>
      </c>
      <c r="AI12" s="27">
        <v>1.261865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1.694588</v>
      </c>
      <c r="F13" s="27" t="s">
        <v>22</v>
      </c>
      <c r="G13" s="27">
        <v>0</v>
      </c>
      <c r="H13" s="27">
        <v>2.367E-6</v>
      </c>
      <c r="I13" s="27">
        <v>2.2169829999999999</v>
      </c>
      <c r="J13" s="27" t="s">
        <v>22</v>
      </c>
      <c r="K13" s="27">
        <v>0</v>
      </c>
      <c r="L13" s="27">
        <v>2.367E-6</v>
      </c>
      <c r="M13" s="27">
        <v>2.3508550000000001</v>
      </c>
      <c r="N13" s="27" t="s">
        <v>22</v>
      </c>
      <c r="O13" s="27">
        <v>0</v>
      </c>
      <c r="P13" s="27">
        <v>1.832E-6</v>
      </c>
      <c r="Q13" s="27">
        <v>2.3494169999999999</v>
      </c>
      <c r="S13" s="67"/>
      <c r="T13" t="s">
        <v>22</v>
      </c>
      <c r="U13">
        <v>0</v>
      </c>
      <c r="V13">
        <v>2.7699999999999999E-5</v>
      </c>
      <c r="W13">
        <v>2.0087769999999998</v>
      </c>
      <c r="X13" s="27" t="s">
        <v>22</v>
      </c>
      <c r="Y13" s="27">
        <v>0</v>
      </c>
      <c r="Z13" s="27">
        <v>2.7699999999999999E-5</v>
      </c>
      <c r="AA13" s="27">
        <v>2.1082380000000001</v>
      </c>
      <c r="AB13" s="27" t="s">
        <v>22</v>
      </c>
      <c r="AC13" s="27">
        <v>0</v>
      </c>
      <c r="AD13" s="27">
        <v>2.7699999999999999E-5</v>
      </c>
      <c r="AE13" s="27">
        <v>2.0187539999999999</v>
      </c>
      <c r="AF13" s="27" t="s">
        <v>22</v>
      </c>
      <c r="AG13" s="27">
        <v>0</v>
      </c>
      <c r="AH13" s="27">
        <v>2.7699999999999999E-5</v>
      </c>
      <c r="AI13" s="27">
        <v>2.0484230000000001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102</v>
      </c>
      <c r="C16" s="81"/>
      <c r="D16" s="81"/>
      <c r="E16" s="81"/>
      <c r="F16" s="81" t="s">
        <v>103</v>
      </c>
      <c r="G16" s="81"/>
      <c r="H16" s="81"/>
      <c r="I16" s="81"/>
      <c r="J16" s="81" t="s">
        <v>104</v>
      </c>
      <c r="K16" s="81"/>
      <c r="L16" s="81"/>
      <c r="M16" s="81"/>
      <c r="N16" s="81" t="s">
        <v>105</v>
      </c>
      <c r="O16" s="81"/>
      <c r="P16" s="81"/>
      <c r="Q16" s="81"/>
      <c r="S16" s="68" t="s">
        <v>23</v>
      </c>
      <c r="T16" s="81" t="s">
        <v>102</v>
      </c>
      <c r="U16" s="81"/>
      <c r="V16" s="81"/>
      <c r="W16" s="81"/>
      <c r="X16" s="81" t="s">
        <v>103</v>
      </c>
      <c r="Y16" s="81"/>
      <c r="Z16" s="81"/>
      <c r="AA16" s="81"/>
      <c r="AB16" s="81" t="s">
        <v>104</v>
      </c>
      <c r="AC16" s="81"/>
      <c r="AD16" s="81"/>
      <c r="AE16" s="81"/>
      <c r="AF16" s="81" t="s">
        <v>105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102</v>
      </c>
      <c r="C23" s="74"/>
      <c r="D23" s="74"/>
      <c r="E23" s="74"/>
      <c r="F23" s="77" t="s">
        <v>103</v>
      </c>
      <c r="G23" s="77"/>
      <c r="H23" s="77"/>
      <c r="I23" s="77"/>
      <c r="J23" s="77" t="s">
        <v>104</v>
      </c>
      <c r="K23" s="77"/>
      <c r="L23" s="77"/>
      <c r="M23" s="77"/>
      <c r="N23" s="77" t="s">
        <v>105</v>
      </c>
      <c r="O23" s="77"/>
      <c r="P23" s="77"/>
      <c r="Q23" s="77"/>
      <c r="S23" s="69" t="s">
        <v>24</v>
      </c>
      <c r="T23" s="74" t="s">
        <v>102</v>
      </c>
      <c r="U23" s="74"/>
      <c r="V23" s="74"/>
      <c r="W23" s="74"/>
      <c r="X23" s="77" t="s">
        <v>103</v>
      </c>
      <c r="Y23" s="77"/>
      <c r="Z23" s="77"/>
      <c r="AA23" s="77"/>
      <c r="AB23" s="77" t="s">
        <v>104</v>
      </c>
      <c r="AC23" s="77"/>
      <c r="AD23" s="77"/>
      <c r="AE23" s="77"/>
      <c r="AF23" s="77" t="s">
        <v>105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5.7719829999999996</v>
      </c>
      <c r="F25" s="28">
        <v>0</v>
      </c>
      <c r="G25" s="28"/>
      <c r="H25" s="28"/>
      <c r="I25" s="27">
        <v>5.0169899999999998</v>
      </c>
      <c r="J25" s="27">
        <v>0</v>
      </c>
      <c r="K25" s="28"/>
      <c r="L25" s="28"/>
      <c r="M25" s="27">
        <v>5.1845290000000004</v>
      </c>
      <c r="N25" s="28">
        <v>0</v>
      </c>
      <c r="O25" s="28"/>
      <c r="P25" s="28"/>
      <c r="Q25" s="27">
        <v>5.169759</v>
      </c>
      <c r="S25" s="69"/>
      <c r="T25" s="5">
        <v>0</v>
      </c>
      <c r="U25" s="5"/>
      <c r="V25" s="5"/>
      <c r="W25">
        <v>4.8241290000000001</v>
      </c>
      <c r="X25" s="28">
        <v>0</v>
      </c>
      <c r="Y25" s="28"/>
      <c r="Z25" s="28"/>
      <c r="AA25" s="27">
        <v>5.1016579999999996</v>
      </c>
      <c r="AB25" s="28">
        <v>0</v>
      </c>
      <c r="AC25" s="28"/>
      <c r="AD25" s="28"/>
      <c r="AE25" s="27">
        <v>4.9922219999999999</v>
      </c>
      <c r="AF25" s="28">
        <v>0</v>
      </c>
      <c r="AG25" s="28"/>
      <c r="AH25" s="28"/>
      <c r="AI25" s="27">
        <v>5.0360329999999998</v>
      </c>
    </row>
    <row r="26" spans="1:35" x14ac:dyDescent="0.25"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102</v>
      </c>
      <c r="C30" s="74"/>
      <c r="D30" s="74"/>
      <c r="E30" s="74"/>
      <c r="F30" s="77" t="s">
        <v>103</v>
      </c>
      <c r="G30" s="77"/>
      <c r="H30" s="77"/>
      <c r="I30" s="77"/>
      <c r="J30" s="77" t="s">
        <v>104</v>
      </c>
      <c r="K30" s="77"/>
      <c r="L30" s="77"/>
      <c r="M30" s="77"/>
      <c r="N30" s="77" t="s">
        <v>105</v>
      </c>
      <c r="O30" s="77"/>
      <c r="P30" s="77"/>
      <c r="Q30" s="77"/>
      <c r="S30" s="67" t="s">
        <v>12</v>
      </c>
      <c r="T30" s="74" t="s">
        <v>102</v>
      </c>
      <c r="U30" s="74"/>
      <c r="V30" s="74"/>
      <c r="W30" s="74"/>
      <c r="X30" s="77" t="s">
        <v>103</v>
      </c>
      <c r="Y30" s="77"/>
      <c r="Z30" s="77"/>
      <c r="AA30" s="77"/>
      <c r="AB30" s="77" t="s">
        <v>104</v>
      </c>
      <c r="AC30" s="77"/>
      <c r="AD30" s="77"/>
      <c r="AE30" s="77"/>
      <c r="AF30" s="77" t="s">
        <v>105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1.017306</v>
      </c>
      <c r="F32" s="27" t="s">
        <v>20</v>
      </c>
      <c r="G32" s="27">
        <v>0</v>
      </c>
      <c r="H32" s="27">
        <v>6.1999999999999998E-3</v>
      </c>
      <c r="I32" s="27">
        <v>1.0483089999999999</v>
      </c>
      <c r="J32" s="27" t="s">
        <v>20</v>
      </c>
      <c r="K32" s="27">
        <v>0</v>
      </c>
      <c r="L32" s="27">
        <v>6.1999999999999998E-3</v>
      </c>
      <c r="M32" s="27">
        <v>1.050959</v>
      </c>
      <c r="N32" s="27" t="s">
        <v>20</v>
      </c>
      <c r="O32" s="27">
        <v>0</v>
      </c>
      <c r="P32" s="27">
        <v>6.1999999999999998E-3</v>
      </c>
      <c r="Q32" s="27">
        <v>1.044395</v>
      </c>
      <c r="S32" s="67"/>
      <c r="T32" t="s">
        <v>20</v>
      </c>
      <c r="U32">
        <v>0</v>
      </c>
      <c r="V32">
        <v>6.1999999999999998E-3</v>
      </c>
      <c r="W32">
        <v>1.0203359999999999</v>
      </c>
      <c r="X32" s="27" t="s">
        <v>20</v>
      </c>
      <c r="Y32" s="27">
        <v>0</v>
      </c>
      <c r="Z32" s="27">
        <v>6.1999999999999998E-3</v>
      </c>
      <c r="AA32" s="27">
        <v>1.096257</v>
      </c>
      <c r="AB32" s="27" t="s">
        <v>20</v>
      </c>
      <c r="AC32" s="27">
        <v>0</v>
      </c>
      <c r="AD32" s="27">
        <v>6.1999999999999998E-3</v>
      </c>
      <c r="AE32" s="27">
        <v>1.1075200000000001</v>
      </c>
      <c r="AF32" s="27" t="s">
        <v>20</v>
      </c>
      <c r="AG32" s="27">
        <v>0</v>
      </c>
      <c r="AH32" s="27">
        <v>6.1999999999999998E-3</v>
      </c>
      <c r="AI32" s="27">
        <v>1.045563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1.1783140000000001</v>
      </c>
      <c r="F33" s="27" t="s">
        <v>21</v>
      </c>
      <c r="G33" s="27">
        <v>0</v>
      </c>
      <c r="H33" s="27">
        <v>6.6879999999999999E-4</v>
      </c>
      <c r="I33" s="27">
        <v>1.202553</v>
      </c>
      <c r="J33" s="27" t="s">
        <v>21</v>
      </c>
      <c r="K33" s="27">
        <v>0</v>
      </c>
      <c r="L33" s="27">
        <v>6.6879999999999999E-4</v>
      </c>
      <c r="M33" s="27">
        <v>1.188679</v>
      </c>
      <c r="N33" s="27" t="s">
        <v>21</v>
      </c>
      <c r="O33" s="27">
        <v>0</v>
      </c>
      <c r="P33" s="27">
        <v>6.6879999999999999E-4</v>
      </c>
      <c r="Q33" s="27">
        <v>1.2510319999999999</v>
      </c>
      <c r="S33" s="67"/>
      <c r="T33" t="s">
        <v>21</v>
      </c>
      <c r="U33">
        <v>0</v>
      </c>
      <c r="V33">
        <v>1.5E-3</v>
      </c>
      <c r="W33">
        <v>1.2234370000000001</v>
      </c>
      <c r="X33" s="27" t="s">
        <v>21</v>
      </c>
      <c r="Y33" s="27">
        <v>0</v>
      </c>
      <c r="Z33" s="27">
        <v>1.5E-3</v>
      </c>
      <c r="AA33" s="27">
        <v>1.1825870000000001</v>
      </c>
      <c r="AB33" s="27" t="s">
        <v>21</v>
      </c>
      <c r="AC33" s="27">
        <v>0</v>
      </c>
      <c r="AD33" s="27">
        <v>1.5E-3</v>
      </c>
      <c r="AE33" s="27">
        <v>1.182768</v>
      </c>
      <c r="AF33" s="27" t="s">
        <v>21</v>
      </c>
      <c r="AG33" s="27">
        <v>0</v>
      </c>
      <c r="AH33" s="27">
        <v>1.5E-3</v>
      </c>
      <c r="AI33" s="27">
        <v>1.1699310000000001</v>
      </c>
    </row>
    <row r="34" spans="1:35" x14ac:dyDescent="0.25">
      <c r="A34" s="67"/>
      <c r="B34" t="s">
        <v>22</v>
      </c>
      <c r="C34">
        <v>0</v>
      </c>
      <c r="D34">
        <v>1.46E-4</v>
      </c>
      <c r="E34">
        <v>1.89194</v>
      </c>
      <c r="F34" s="27" t="s">
        <v>22</v>
      </c>
      <c r="G34" s="27">
        <v>0</v>
      </c>
      <c r="H34" s="27">
        <v>1.64E-4</v>
      </c>
      <c r="I34" s="27">
        <v>1.911991</v>
      </c>
      <c r="J34" s="27" t="s">
        <v>22</v>
      </c>
      <c r="K34" s="27">
        <v>0</v>
      </c>
      <c r="L34" s="27">
        <v>1.46E-4</v>
      </c>
      <c r="M34" s="27">
        <v>1.9802789999999999</v>
      </c>
      <c r="N34" s="27" t="s">
        <v>22</v>
      </c>
      <c r="O34" s="27">
        <v>0</v>
      </c>
      <c r="P34" s="27">
        <v>1.6860000000000001E-4</v>
      </c>
      <c r="Q34" s="27">
        <v>2.100266</v>
      </c>
      <c r="S34" s="67"/>
      <c r="T34" t="s">
        <v>22</v>
      </c>
      <c r="U34">
        <v>0</v>
      </c>
      <c r="V34">
        <v>5.6209999999999995E-4</v>
      </c>
      <c r="W34">
        <v>1.7746759999999999</v>
      </c>
      <c r="X34" s="27" t="s">
        <v>22</v>
      </c>
      <c r="Y34" s="27">
        <v>0</v>
      </c>
      <c r="Z34" s="27">
        <v>6.11E-4</v>
      </c>
      <c r="AA34" s="27">
        <v>1.8643829999999999</v>
      </c>
      <c r="AB34" s="27" t="s">
        <v>22</v>
      </c>
      <c r="AC34" s="27">
        <v>0</v>
      </c>
      <c r="AD34" s="27">
        <v>6.6390000000000004E-4</v>
      </c>
      <c r="AE34" s="27">
        <v>1.78712</v>
      </c>
      <c r="AF34" s="27" t="s">
        <v>22</v>
      </c>
      <c r="AG34" s="27">
        <v>0</v>
      </c>
      <c r="AH34" s="27">
        <v>6.7460000000000003E-4</v>
      </c>
      <c r="AI34" s="27">
        <v>1.824964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102</v>
      </c>
      <c r="C37" s="81"/>
      <c r="D37" s="81"/>
      <c r="E37" s="81"/>
      <c r="F37" s="81" t="s">
        <v>103</v>
      </c>
      <c r="G37" s="81"/>
      <c r="H37" s="81"/>
      <c r="I37" s="81"/>
      <c r="J37" s="81" t="s">
        <v>104</v>
      </c>
      <c r="K37" s="81"/>
      <c r="L37" s="81"/>
      <c r="M37" s="81"/>
      <c r="N37" s="81" t="s">
        <v>105</v>
      </c>
      <c r="O37" s="81"/>
      <c r="P37" s="81"/>
      <c r="Q37" s="81"/>
      <c r="S37" s="68" t="s">
        <v>23</v>
      </c>
      <c r="T37" s="81" t="s">
        <v>102</v>
      </c>
      <c r="U37" s="81"/>
      <c r="V37" s="81"/>
      <c r="W37" s="81"/>
      <c r="X37" s="81" t="s">
        <v>103</v>
      </c>
      <c r="Y37" s="81"/>
      <c r="Z37" s="81"/>
      <c r="AA37" s="81"/>
      <c r="AB37" s="81" t="s">
        <v>104</v>
      </c>
      <c r="AC37" s="81"/>
      <c r="AD37" s="81"/>
      <c r="AE37" s="81"/>
      <c r="AF37" s="81" t="s">
        <v>105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9" t="s">
        <v>24</v>
      </c>
      <c r="B44" s="74" t="s">
        <v>102</v>
      </c>
      <c r="C44" s="74"/>
      <c r="D44" s="74"/>
      <c r="E44" s="74"/>
      <c r="F44" s="77" t="s">
        <v>103</v>
      </c>
      <c r="G44" s="77"/>
      <c r="H44" s="77"/>
      <c r="I44" s="77"/>
      <c r="J44" s="77" t="s">
        <v>104</v>
      </c>
      <c r="K44" s="77"/>
      <c r="L44" s="77"/>
      <c r="M44" s="77"/>
      <c r="N44" s="77" t="s">
        <v>105</v>
      </c>
      <c r="O44" s="77"/>
      <c r="P44" s="77"/>
      <c r="Q44" s="77"/>
      <c r="S44" s="69" t="s">
        <v>24</v>
      </c>
      <c r="T44" s="74" t="s">
        <v>102</v>
      </c>
      <c r="U44" s="74"/>
      <c r="V44" s="74"/>
      <c r="W44" s="74"/>
      <c r="X44" s="77" t="s">
        <v>103</v>
      </c>
      <c r="Y44" s="77"/>
      <c r="Z44" s="77"/>
      <c r="AA44" s="77"/>
      <c r="AB44" s="77" t="s">
        <v>104</v>
      </c>
      <c r="AC44" s="77"/>
      <c r="AD44" s="77"/>
      <c r="AE44" s="77"/>
      <c r="AF44" s="77" t="s">
        <v>105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6.9999999999999997E-7</v>
      </c>
      <c r="C46" s="5"/>
      <c r="D46" s="5"/>
      <c r="E46">
        <v>5.4257530000000003</v>
      </c>
      <c r="F46" s="29">
        <v>4.9999999999999998E-7</v>
      </c>
      <c r="G46" s="28"/>
      <c r="H46" s="28"/>
      <c r="I46" s="27">
        <v>5.2327180000000002</v>
      </c>
      <c r="J46" s="29">
        <v>4.9999999999999998E-7</v>
      </c>
      <c r="K46" s="28"/>
      <c r="L46" s="28"/>
      <c r="M46" s="27">
        <v>4.999492</v>
      </c>
      <c r="N46" s="29">
        <v>5.9999999999999997E-7</v>
      </c>
      <c r="O46" s="28"/>
      <c r="P46" s="28"/>
      <c r="Q46" s="27">
        <v>4.872903</v>
      </c>
      <c r="S46" s="69"/>
      <c r="T46" s="18">
        <v>3.0700000000000001E-5</v>
      </c>
      <c r="U46" s="5"/>
      <c r="V46" s="5"/>
      <c r="W46">
        <v>5.3731350000000004</v>
      </c>
      <c r="X46" s="29">
        <v>3.3599999999999997E-5</v>
      </c>
      <c r="Y46" s="28"/>
      <c r="Z46" s="28"/>
      <c r="AA46" s="27">
        <v>4.9887639999999998</v>
      </c>
      <c r="AB46" s="29">
        <v>3.8000000000000002E-5</v>
      </c>
      <c r="AC46" s="28"/>
      <c r="AD46" s="28"/>
      <c r="AE46" s="27">
        <v>5.0199819999999997</v>
      </c>
      <c r="AF46" s="29">
        <v>3.93E-5</v>
      </c>
      <c r="AG46" s="28"/>
      <c r="AH46" s="28"/>
      <c r="AI46" s="27">
        <v>5.2673579999999998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102</v>
      </c>
      <c r="C50" s="74"/>
      <c r="D50" s="74"/>
      <c r="E50" s="74"/>
      <c r="F50" s="77" t="s">
        <v>103</v>
      </c>
      <c r="G50" s="77"/>
      <c r="H50" s="77"/>
      <c r="I50" s="77"/>
      <c r="J50" s="77" t="s">
        <v>104</v>
      </c>
      <c r="K50" s="77"/>
      <c r="L50" s="77"/>
      <c r="M50" s="77"/>
      <c r="N50" s="77" t="s">
        <v>105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1.0188440000000001</v>
      </c>
      <c r="F52" s="27" t="s">
        <v>20</v>
      </c>
      <c r="G52" s="27">
        <v>0</v>
      </c>
      <c r="H52" s="27">
        <v>6.1999999999999998E-3</v>
      </c>
      <c r="I52" s="27">
        <v>1.0885659999999999</v>
      </c>
      <c r="J52" s="27" t="s">
        <v>20</v>
      </c>
      <c r="K52" s="27">
        <v>0</v>
      </c>
      <c r="L52" s="27">
        <v>6.1999999999999998E-3</v>
      </c>
      <c r="M52" s="27">
        <v>1.0418670000000001</v>
      </c>
      <c r="N52" s="27" t="s">
        <v>20</v>
      </c>
      <c r="O52" s="27">
        <v>0</v>
      </c>
      <c r="P52" s="27">
        <v>6.1999999999999998E-3</v>
      </c>
      <c r="Q52" s="27">
        <v>1.0605530000000001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1.092544</v>
      </c>
      <c r="F53" s="27" t="s">
        <v>21</v>
      </c>
      <c r="G53" s="27">
        <v>0</v>
      </c>
      <c r="H53" s="27">
        <v>3.3E-3</v>
      </c>
      <c r="I53" s="27">
        <v>1.1121110000000001</v>
      </c>
      <c r="J53" s="27" t="s">
        <v>21</v>
      </c>
      <c r="K53" s="27">
        <v>0</v>
      </c>
      <c r="L53" s="27">
        <v>3.3E-3</v>
      </c>
      <c r="M53" s="27">
        <v>1.2647790000000001</v>
      </c>
      <c r="N53" s="27" t="s">
        <v>21</v>
      </c>
      <c r="O53" s="27">
        <v>0</v>
      </c>
      <c r="P53" s="27">
        <v>3.3E-3</v>
      </c>
      <c r="Q53" s="27">
        <v>1.19733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1.578473</v>
      </c>
      <c r="F54" s="27" t="s">
        <v>22</v>
      </c>
      <c r="G54" s="27">
        <v>0</v>
      </c>
      <c r="H54" s="27">
        <v>2.2000000000000001E-3</v>
      </c>
      <c r="I54" s="27">
        <v>1.5660670000000001</v>
      </c>
      <c r="J54" s="27" t="s">
        <v>22</v>
      </c>
      <c r="K54" s="27">
        <v>0</v>
      </c>
      <c r="L54" s="27">
        <v>2.3E-3</v>
      </c>
      <c r="M54" s="27">
        <v>1.9376180000000001</v>
      </c>
      <c r="N54" s="27" t="s">
        <v>22</v>
      </c>
      <c r="O54" s="27">
        <v>0</v>
      </c>
      <c r="P54" s="27">
        <v>2.3999999999999998E-3</v>
      </c>
      <c r="Q54" s="27">
        <v>1.62191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102</v>
      </c>
      <c r="C57" s="81"/>
      <c r="D57" s="81"/>
      <c r="E57" s="81"/>
      <c r="F57" s="81" t="s">
        <v>103</v>
      </c>
      <c r="G57" s="81"/>
      <c r="H57" s="81"/>
      <c r="I57" s="81"/>
      <c r="J57" s="81" t="s">
        <v>104</v>
      </c>
      <c r="K57" s="81"/>
      <c r="L57" s="81"/>
      <c r="M57" s="81"/>
      <c r="N57" s="81" t="s">
        <v>105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102</v>
      </c>
      <c r="C64" s="74"/>
      <c r="D64" s="74"/>
      <c r="E64" s="74"/>
      <c r="F64" s="77" t="s">
        <v>103</v>
      </c>
      <c r="G64" s="77"/>
      <c r="H64" s="77"/>
      <c r="I64" s="77"/>
      <c r="J64" s="77" t="s">
        <v>104</v>
      </c>
      <c r="K64" s="77"/>
      <c r="L64" s="77"/>
      <c r="M64" s="77"/>
      <c r="N64" s="77" t="s">
        <v>105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6.6450000000000005E-4</v>
      </c>
      <c r="C66" s="5"/>
      <c r="D66" s="5"/>
      <c r="E66">
        <v>5.2652520000000003</v>
      </c>
      <c r="F66" s="28"/>
      <c r="G66" s="29">
        <v>6.7190000000000001E-4</v>
      </c>
      <c r="H66" s="28"/>
      <c r="I66" s="27">
        <v>4.9597629999999997</v>
      </c>
      <c r="J66" s="29">
        <v>7.0620000000000004E-4</v>
      </c>
      <c r="K66" s="28"/>
      <c r="L66" s="28"/>
      <c r="M66" s="27">
        <v>4.9703739999999996</v>
      </c>
      <c r="N66" s="29">
        <v>7.3910000000000002E-4</v>
      </c>
      <c r="O66" s="28"/>
      <c r="P66" s="28"/>
      <c r="Q66" s="27">
        <v>5.0212979999999998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2.3141699999999998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10.788972999999999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2.593791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1.8587499999999998E-6</v>
      </c>
      <c r="H75">
        <f t="shared" si="2"/>
        <v>3.9115709999999999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1.8855E-6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1.939E-6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1.9925E-6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3.3305809999999996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15.973502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3.8554319999999995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1.8841625000000002E-6</v>
      </c>
      <c r="H88">
        <f t="shared" si="20"/>
        <v>6.2624259999999996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1.9336500000000001E-6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2.0246000000000001E-6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2.1048500000000003E-6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4.342225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21.143260999999999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5.1719459999999993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1.9082374999999999E-6</v>
      </c>
      <c r="H101">
        <f t="shared" si="38"/>
        <v>8.6118430000000004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1.9764499999999995E-6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2.0888000000000002E-6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2.16905E-6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1.966208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9.9257869999999997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2.3885170000000002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4.1170150000000003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3.0202559999999998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14.918008999999998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3.5945600000000004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6.1357689999999998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4.0634890000000006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19.954041999999998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4.8564249999999998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8.1841919999999995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2.0656150000000002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6.8999999999999996E-7</v>
      </c>
      <c r="M151">
        <f>I46+E46</f>
        <v>10.658471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6.8000000000000005E-7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2.3808670000000003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1.4689999999999999E-4</v>
      </c>
      <c r="H153">
        <f t="shared" si="110"/>
        <v>3.803931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1.4779999999999999E-4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6.6000000000000003E-7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6.4000000000000001E-7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1.496E-4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1.5139999999999999E-4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3.116574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6.8049999999999999E-7</v>
      </c>
      <c r="M164">
        <f>M46+I46+E46</f>
        <v>15.657963000000001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6.6200000000000008E-7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3.5695459999999999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1.4771000000000003E-4</v>
      </c>
      <c r="H166">
        <f t="shared" si="128"/>
        <v>5.7842099999999999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1.4924000000000003E-4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6.2799999999999996E-7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5.9800000000000003E-7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1.5176E-4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1.5356000000000001E-4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4.1609689999999997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6.7148749999999992E-7</v>
      </c>
      <c r="M177">
        <f>Q46+M46+I46+E46</f>
        <v>20.530866000000003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6.4589999999999993E-7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4.8205780000000003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1.48439575E-4</v>
      </c>
      <c r="H179">
        <f t="shared" si="146"/>
        <v>7.8844759999999994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1.5039659999999998E-4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6.031999999999999E-7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5.7130000000000015E-7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1.5309279999999999E-4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1.545482E-4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2.1165929999999999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3.0845E-5</v>
      </c>
      <c r="M190">
        <f>AA46+W46</f>
        <v>10.361899000000001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3.099E-5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2.4060240000000004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5.6454499999999985E-4</v>
      </c>
      <c r="H192">
        <f t="shared" si="164"/>
        <v>3.6390589999999996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5.6698999999999996E-4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3.1279999999999999E-5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3.1569999999999998E-5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5.7187999999999998E-4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5.7676999999999989E-4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3.224113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3.0993750000000005E-5</v>
      </c>
      <c r="M203">
        <f>AE46+AA46+W46</f>
        <v>15.381881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3.1295000000000004E-5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3.5887920000000002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5.6700000000000001E-4</v>
      </c>
      <c r="H205">
        <f t="shared" si="182"/>
        <v>5.4261789999999994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5.7191999999999996E-4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3.1919999999999999E-5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3.2574999999999999E-5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5.8181999999999993E-4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5.9179999999999996E-4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4.2696760000000005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3.1145674999999994E-5</v>
      </c>
      <c r="M216">
        <f>AI46+AE46+AA46+W46</f>
        <v>20.649239000000001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3.1610399999999998E-5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4.7587229999999998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5.6945922499999988E-4</v>
      </c>
      <c r="H218">
        <f t="shared" si="199"/>
        <v>7.2511430000000008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5.768437999999999E-4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3.2583199999999997E-5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3.3590799999999997E-5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5.9155039999999996E-4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6.0594260000000004E-4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2.1074099999999998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6.6487000000000002E-4</v>
      </c>
      <c r="M229">
        <f>I66+E66</f>
        <v>10.225014999999999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6.6523999999999999E-4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2.2046549999999998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3.1445400000000001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6.6598000000000004E-4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6.6671999999999999E-4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3.1492770000000001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6.6530725000000016E-4</v>
      </c>
      <c r="M242">
        <f>M66+I66+E66</f>
        <v>15.195388999999999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6.6624900000000016E-4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3.4694340000000006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5.0821579999999997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6.6853600000000007E-4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6.7136100000000009E-4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4.2098300000000002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6.6580821249999996E-4</v>
      </c>
      <c r="M255">
        <f>Q66+M66+I66+E66</f>
        <v>20.216687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6.6749870000000001E-4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4.6667639999999997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6.7040680000000004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6.719416E-4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6.7765890000000013E-4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63"/>
  <sheetViews>
    <sheetView topLeftCell="A219" zoomScale="55" zoomScaleNormal="55" workbookViewId="0">
      <selection activeCell="L248" sqref="L24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9.6640625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B1" s="30"/>
      <c r="C1" s="30"/>
      <c r="D1" s="30"/>
      <c r="E1" s="30"/>
      <c r="F1" s="30"/>
      <c r="G1" s="30"/>
      <c r="H1" s="30" t="s">
        <v>0</v>
      </c>
      <c r="I1" s="30" t="s">
        <v>1</v>
      </c>
      <c r="J1" s="30" t="s">
        <v>2</v>
      </c>
      <c r="K1" s="30" t="s">
        <v>3</v>
      </c>
      <c r="L1" s="30" t="s">
        <v>4</v>
      </c>
      <c r="M1" s="30" t="s">
        <v>5</v>
      </c>
    </row>
    <row r="2" spans="1:35" x14ac:dyDescent="0.25">
      <c r="B2" s="30"/>
      <c r="C2" s="30"/>
      <c r="D2" s="30"/>
      <c r="E2" s="30"/>
      <c r="F2" s="30"/>
      <c r="G2" s="30"/>
      <c r="H2" s="30">
        <v>0.05</v>
      </c>
      <c r="I2" s="30">
        <v>0.95</v>
      </c>
      <c r="J2" s="30">
        <v>0.05</v>
      </c>
      <c r="K2" s="30">
        <v>0.95</v>
      </c>
      <c r="L2" s="30">
        <v>0.05</v>
      </c>
      <c r="M2" s="30">
        <v>0.95</v>
      </c>
    </row>
    <row r="3" spans="1:35" x14ac:dyDescent="0.25">
      <c r="B3" s="30"/>
      <c r="C3" s="30"/>
      <c r="D3" s="30"/>
      <c r="E3" s="30"/>
      <c r="F3" s="30"/>
      <c r="G3" s="30"/>
      <c r="H3" s="30">
        <v>0.1</v>
      </c>
      <c r="I3" s="30">
        <v>0.9</v>
      </c>
      <c r="J3" s="30">
        <v>0.1</v>
      </c>
      <c r="K3" s="30">
        <v>0.9</v>
      </c>
      <c r="L3" s="30">
        <v>0.1</v>
      </c>
      <c r="M3" s="30">
        <v>0.9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5" x14ac:dyDescent="0.25">
      <c r="B4" s="30"/>
      <c r="C4" s="30"/>
      <c r="D4" s="30"/>
      <c r="E4" s="30"/>
      <c r="F4" s="30"/>
      <c r="G4" s="30"/>
      <c r="H4" s="30">
        <v>0.2</v>
      </c>
      <c r="I4" s="30">
        <v>0.8</v>
      </c>
      <c r="J4" s="30">
        <v>0.2</v>
      </c>
      <c r="K4" s="30">
        <v>0.8</v>
      </c>
      <c r="L4" s="30">
        <v>0.2</v>
      </c>
      <c r="M4" s="30">
        <v>0.8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spans="1:35" x14ac:dyDescent="0.25">
      <c r="B5" s="30"/>
      <c r="C5" s="30"/>
      <c r="D5" s="30"/>
      <c r="E5" s="30"/>
      <c r="F5" s="30"/>
      <c r="G5" s="30"/>
      <c r="H5" s="30">
        <v>0.3</v>
      </c>
      <c r="I5" s="30">
        <v>0.7</v>
      </c>
      <c r="J5" s="30">
        <v>0.3</v>
      </c>
      <c r="K5" s="30">
        <v>0.7</v>
      </c>
      <c r="L5" s="30">
        <v>0.3</v>
      </c>
      <c r="M5" s="30">
        <v>0.7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35" x14ac:dyDescent="0.2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5" x14ac:dyDescent="0.25">
      <c r="A7" s="1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S7" s="1" t="s">
        <v>7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106</v>
      </c>
      <c r="C9" s="78"/>
      <c r="D9" s="78"/>
      <c r="E9" s="78"/>
      <c r="F9" s="78" t="s">
        <v>107</v>
      </c>
      <c r="G9" s="78"/>
      <c r="H9" s="78"/>
      <c r="I9" s="78"/>
      <c r="J9" s="78" t="s">
        <v>108</v>
      </c>
      <c r="K9" s="78"/>
      <c r="L9" s="78"/>
      <c r="M9" s="78"/>
      <c r="N9" s="77" t="s">
        <v>109</v>
      </c>
      <c r="O9" s="77"/>
      <c r="P9" s="77"/>
      <c r="Q9" s="77"/>
      <c r="S9" s="67" t="s">
        <v>12</v>
      </c>
      <c r="T9" s="78" t="s">
        <v>106</v>
      </c>
      <c r="U9" s="78"/>
      <c r="V9" s="78"/>
      <c r="W9" s="78"/>
      <c r="X9" s="78" t="s">
        <v>107</v>
      </c>
      <c r="Y9" s="78"/>
      <c r="Z9" s="78"/>
      <c r="AA9" s="78"/>
      <c r="AB9" s="78" t="s">
        <v>108</v>
      </c>
      <c r="AC9" s="78"/>
      <c r="AD9" s="78"/>
      <c r="AE9" s="78"/>
      <c r="AF9" s="77" t="s">
        <v>109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0.94612099999999999</v>
      </c>
      <c r="F11" s="30" t="s">
        <v>20</v>
      </c>
      <c r="G11" s="40">
        <v>0</v>
      </c>
      <c r="H11" s="40">
        <v>6.1999999999999998E-3</v>
      </c>
      <c r="I11" s="40">
        <v>0.98079700000000003</v>
      </c>
      <c r="J11" s="30" t="s">
        <v>20</v>
      </c>
      <c r="K11" s="40">
        <v>0</v>
      </c>
      <c r="L11" s="40">
        <v>6.1999999999999998E-3</v>
      </c>
      <c r="M11" s="40">
        <v>0.97897400000000001</v>
      </c>
      <c r="N11" s="27" t="s">
        <v>20</v>
      </c>
      <c r="O11" s="61">
        <v>0</v>
      </c>
      <c r="P11" s="61">
        <v>6.1999999999999998E-3</v>
      </c>
      <c r="Q11" s="27">
        <v>1.056141</v>
      </c>
      <c r="S11" s="67"/>
      <c r="T11" s="30" t="s">
        <v>20</v>
      </c>
      <c r="U11" s="40">
        <v>0</v>
      </c>
      <c r="V11" s="40">
        <v>6.1999999999999998E-3</v>
      </c>
      <c r="W11" s="40">
        <v>0.97729299999999997</v>
      </c>
      <c r="X11" s="30" t="s">
        <v>20</v>
      </c>
      <c r="Y11" s="40">
        <v>0</v>
      </c>
      <c r="Z11" s="40">
        <v>6.1999999999999998E-3</v>
      </c>
      <c r="AA11" s="40">
        <v>0.98558599999999996</v>
      </c>
      <c r="AB11" s="30" t="s">
        <v>20</v>
      </c>
      <c r="AC11" s="40">
        <v>0</v>
      </c>
      <c r="AD11" s="40">
        <v>6.1999999999999998E-3</v>
      </c>
      <c r="AE11" s="40">
        <v>0.97561799999999999</v>
      </c>
      <c r="AF11" s="27" t="s">
        <v>20</v>
      </c>
      <c r="AG11" s="61">
        <v>0</v>
      </c>
      <c r="AH11" s="61">
        <v>6.1999999999999998E-3</v>
      </c>
      <c r="AI11" s="27">
        <v>1.0231410000000001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1.2158720000000001</v>
      </c>
      <c r="F12" s="30" t="s">
        <v>21</v>
      </c>
      <c r="G12" s="40">
        <v>0</v>
      </c>
      <c r="H12" s="40">
        <v>8.038E-5</v>
      </c>
      <c r="I12" s="40">
        <v>1.249779</v>
      </c>
      <c r="J12" s="30" t="s">
        <v>21</v>
      </c>
      <c r="K12" s="40">
        <v>0</v>
      </c>
      <c r="L12" s="40">
        <v>8.038E-5</v>
      </c>
      <c r="M12" s="40">
        <v>1.2271730000000001</v>
      </c>
      <c r="N12" s="27" t="s">
        <v>21</v>
      </c>
      <c r="O12" s="61">
        <v>0</v>
      </c>
      <c r="P12" s="61">
        <v>8.038E-5</v>
      </c>
      <c r="Q12" s="27">
        <v>1.165411</v>
      </c>
      <c r="S12" s="67"/>
      <c r="T12" s="30" t="s">
        <v>21</v>
      </c>
      <c r="U12" s="40">
        <v>0</v>
      </c>
      <c r="V12" s="40">
        <v>2.6219999999999998E-4</v>
      </c>
      <c r="W12" s="40">
        <v>1.2257769999999999</v>
      </c>
      <c r="X12" s="30" t="s">
        <v>21</v>
      </c>
      <c r="Y12" s="40">
        <v>0</v>
      </c>
      <c r="Z12" s="40">
        <v>2.6219999999999998E-4</v>
      </c>
      <c r="AA12" s="40">
        <v>1.1889130000000001</v>
      </c>
      <c r="AB12" s="30" t="s">
        <v>21</v>
      </c>
      <c r="AC12" s="40">
        <v>0</v>
      </c>
      <c r="AD12" s="40">
        <v>2.6219999999999998E-4</v>
      </c>
      <c r="AE12" s="40">
        <v>1.171961</v>
      </c>
      <c r="AF12" s="27" t="s">
        <v>21</v>
      </c>
      <c r="AG12" s="61">
        <v>0</v>
      </c>
      <c r="AH12" s="61">
        <v>2.6219999999999998E-4</v>
      </c>
      <c r="AI12" s="27">
        <v>1.161651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2.4204850000000002</v>
      </c>
      <c r="F13" s="30" t="s">
        <v>22</v>
      </c>
      <c r="G13" s="40">
        <v>0</v>
      </c>
      <c r="H13" s="40">
        <v>2.3949999999999999E-6</v>
      </c>
      <c r="I13" s="40">
        <v>2.4499080000000002</v>
      </c>
      <c r="J13" s="30" t="s">
        <v>22</v>
      </c>
      <c r="K13" s="40">
        <v>0</v>
      </c>
      <c r="L13" s="40">
        <v>1.832E-6</v>
      </c>
      <c r="M13" s="40">
        <v>2.4887600000000001</v>
      </c>
      <c r="N13" s="27" t="s">
        <v>22</v>
      </c>
      <c r="O13" s="61">
        <v>0</v>
      </c>
      <c r="P13" s="61">
        <v>1.832E-6</v>
      </c>
      <c r="Q13" s="27">
        <v>3.1716440000000001</v>
      </c>
      <c r="S13" s="67"/>
      <c r="T13" s="30" t="s">
        <v>22</v>
      </c>
      <c r="U13" s="40">
        <v>0</v>
      </c>
      <c r="V13" s="40">
        <v>2.7699999999999999E-5</v>
      </c>
      <c r="W13" s="40">
        <v>2.3484080000000001</v>
      </c>
      <c r="X13" s="30" t="s">
        <v>22</v>
      </c>
      <c r="Y13" s="40">
        <v>0</v>
      </c>
      <c r="Z13" s="40">
        <v>2.7699999999999999E-5</v>
      </c>
      <c r="AA13" s="40">
        <v>2.2061120000000001</v>
      </c>
      <c r="AB13" s="30" t="s">
        <v>22</v>
      </c>
      <c r="AC13" s="40">
        <v>0</v>
      </c>
      <c r="AD13" s="40">
        <v>2.7699999999999999E-5</v>
      </c>
      <c r="AE13" s="40">
        <v>2.312872</v>
      </c>
      <c r="AF13" s="27" t="s">
        <v>22</v>
      </c>
      <c r="AG13" s="61">
        <v>0</v>
      </c>
      <c r="AH13" s="61">
        <v>2.7699999999999999E-5</v>
      </c>
      <c r="AI13" s="27">
        <v>2.2706529999999998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106</v>
      </c>
      <c r="C16" s="83"/>
      <c r="D16" s="83"/>
      <c r="E16" s="83"/>
      <c r="F16" s="83" t="s">
        <v>107</v>
      </c>
      <c r="G16" s="83"/>
      <c r="H16" s="83"/>
      <c r="I16" s="83"/>
      <c r="J16" s="83" t="s">
        <v>108</v>
      </c>
      <c r="K16" s="83"/>
      <c r="L16" s="83"/>
      <c r="M16" s="83"/>
      <c r="N16" s="81" t="s">
        <v>109</v>
      </c>
      <c r="O16" s="81"/>
      <c r="P16" s="81"/>
      <c r="Q16" s="81"/>
      <c r="S16" s="68" t="s">
        <v>23</v>
      </c>
      <c r="T16" s="83" t="s">
        <v>106</v>
      </c>
      <c r="U16" s="83"/>
      <c r="V16" s="83"/>
      <c r="W16" s="83"/>
      <c r="X16" s="83" t="s">
        <v>107</v>
      </c>
      <c r="Y16" s="83"/>
      <c r="Z16" s="83"/>
      <c r="AA16" s="83"/>
      <c r="AB16" s="83" t="s">
        <v>108</v>
      </c>
      <c r="AC16" s="83"/>
      <c r="AD16" s="83"/>
      <c r="AE16" s="83"/>
      <c r="AF16" s="81" t="s">
        <v>109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27"/>
      <c r="AG22" s="27"/>
      <c r="AH22" s="27"/>
      <c r="AI22" s="27"/>
    </row>
    <row r="23" spans="1:35" x14ac:dyDescent="0.25">
      <c r="A23" s="69" t="s">
        <v>24</v>
      </c>
      <c r="B23" s="78" t="s">
        <v>106</v>
      </c>
      <c r="C23" s="78"/>
      <c r="D23" s="78"/>
      <c r="E23" s="78"/>
      <c r="F23" s="78" t="s">
        <v>107</v>
      </c>
      <c r="G23" s="78"/>
      <c r="H23" s="78"/>
      <c r="I23" s="78"/>
      <c r="J23" s="78" t="s">
        <v>108</v>
      </c>
      <c r="K23" s="78"/>
      <c r="L23" s="78"/>
      <c r="M23" s="78"/>
      <c r="N23" s="77" t="s">
        <v>109</v>
      </c>
      <c r="O23" s="77"/>
      <c r="P23" s="77"/>
      <c r="Q23" s="77"/>
      <c r="S23" s="69" t="s">
        <v>24</v>
      </c>
      <c r="T23" s="78" t="s">
        <v>106</v>
      </c>
      <c r="U23" s="78"/>
      <c r="V23" s="78"/>
      <c r="W23" s="78"/>
      <c r="X23" s="78" t="s">
        <v>107</v>
      </c>
      <c r="Y23" s="78"/>
      <c r="Z23" s="78"/>
      <c r="AA23" s="78"/>
      <c r="AB23" s="78" t="s">
        <v>108</v>
      </c>
      <c r="AC23" s="78"/>
      <c r="AD23" s="78"/>
      <c r="AE23" s="78"/>
      <c r="AF23" s="77" t="s">
        <v>109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5.5373219999999996</v>
      </c>
      <c r="F25" s="31">
        <v>0</v>
      </c>
      <c r="G25" s="31"/>
      <c r="H25" s="31"/>
      <c r="I25" s="40">
        <v>4.9021509999999999</v>
      </c>
      <c r="J25" s="30">
        <v>0</v>
      </c>
      <c r="K25" s="31"/>
      <c r="L25" s="31"/>
      <c r="M25" s="40">
        <v>5.035685</v>
      </c>
      <c r="N25" s="28">
        <v>0</v>
      </c>
      <c r="O25" s="28"/>
      <c r="P25" s="28"/>
      <c r="Q25" s="27">
        <v>7.5568410000000004</v>
      </c>
      <c r="S25" s="69"/>
      <c r="T25" s="31">
        <v>0</v>
      </c>
      <c r="U25" s="31"/>
      <c r="V25" s="31"/>
      <c r="W25" s="40">
        <v>5.0319269999999996</v>
      </c>
      <c r="X25" s="31">
        <v>0</v>
      </c>
      <c r="Y25" s="31"/>
      <c r="Z25" s="31"/>
      <c r="AA25" s="40">
        <v>4.9622770000000003</v>
      </c>
      <c r="AB25" s="31">
        <v>0</v>
      </c>
      <c r="AC25" s="31"/>
      <c r="AD25" s="31"/>
      <c r="AE25" s="40">
        <v>4.9194190000000004</v>
      </c>
      <c r="AF25" s="28">
        <v>0</v>
      </c>
      <c r="AG25" s="28"/>
      <c r="AH25" s="28"/>
      <c r="AI25" s="27">
        <v>5.3308179999999998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/>
      <c r="O28" s="27"/>
      <c r="P28" s="27"/>
      <c r="Q28" s="27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106</v>
      </c>
      <c r="C30" s="78"/>
      <c r="D30" s="78"/>
      <c r="E30" s="78"/>
      <c r="F30" s="78" t="s">
        <v>107</v>
      </c>
      <c r="G30" s="78"/>
      <c r="H30" s="78"/>
      <c r="I30" s="78"/>
      <c r="J30" s="78" t="s">
        <v>108</v>
      </c>
      <c r="K30" s="78"/>
      <c r="L30" s="78"/>
      <c r="M30" s="78"/>
      <c r="N30" s="77" t="s">
        <v>109</v>
      </c>
      <c r="O30" s="77"/>
      <c r="P30" s="77"/>
      <c r="Q30" s="77"/>
      <c r="S30" s="67" t="s">
        <v>12</v>
      </c>
      <c r="T30" s="78" t="s">
        <v>106</v>
      </c>
      <c r="U30" s="78"/>
      <c r="V30" s="78"/>
      <c r="W30" s="78"/>
      <c r="X30" s="78" t="s">
        <v>107</v>
      </c>
      <c r="Y30" s="78"/>
      <c r="Z30" s="78"/>
      <c r="AA30" s="78"/>
      <c r="AB30" s="78" t="s">
        <v>108</v>
      </c>
      <c r="AC30" s="78"/>
      <c r="AD30" s="78"/>
      <c r="AE30" s="78"/>
      <c r="AF30" s="77" t="s">
        <v>109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0.98769700000000005</v>
      </c>
      <c r="F32" s="30" t="s">
        <v>20</v>
      </c>
      <c r="G32" s="40">
        <v>0</v>
      </c>
      <c r="H32" s="40">
        <v>6.1999999999999998E-3</v>
      </c>
      <c r="I32" s="40">
        <v>0.98187000000000002</v>
      </c>
      <c r="J32" s="30" t="s">
        <v>20</v>
      </c>
      <c r="K32" s="40">
        <v>0</v>
      </c>
      <c r="L32" s="40">
        <v>6.1999999999999998E-3</v>
      </c>
      <c r="M32" s="40">
        <v>0.87618099999999999</v>
      </c>
      <c r="N32" s="27" t="s">
        <v>20</v>
      </c>
      <c r="O32" s="61">
        <v>0</v>
      </c>
      <c r="P32" s="61">
        <v>6.1999999999999998E-3</v>
      </c>
      <c r="Q32" s="27">
        <v>1.021641</v>
      </c>
      <c r="S32" s="67"/>
      <c r="T32" s="30" t="s">
        <v>20</v>
      </c>
      <c r="U32" s="40">
        <v>0</v>
      </c>
      <c r="V32" s="40">
        <v>6.1999999999999998E-3</v>
      </c>
      <c r="W32" s="40">
        <v>0.97352899999999998</v>
      </c>
      <c r="X32" s="30" t="s">
        <v>20</v>
      </c>
      <c r="Y32" s="40">
        <v>0</v>
      </c>
      <c r="Z32" s="40">
        <v>6.1999999999999998E-3</v>
      </c>
      <c r="AA32" s="40">
        <v>0.90489399999999998</v>
      </c>
      <c r="AB32" s="30" t="s">
        <v>20</v>
      </c>
      <c r="AC32" s="40">
        <v>0</v>
      </c>
      <c r="AD32" s="40">
        <v>6.1999999999999998E-3</v>
      </c>
      <c r="AE32" s="40">
        <v>0.97142399999999995</v>
      </c>
      <c r="AF32" s="27" t="s">
        <v>20</v>
      </c>
      <c r="AG32" s="61">
        <v>0</v>
      </c>
      <c r="AH32" s="61">
        <v>6.1999999999999998E-3</v>
      </c>
      <c r="AI32" s="27">
        <v>1.0231410000000001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1.163815</v>
      </c>
      <c r="F33" s="30" t="s">
        <v>21</v>
      </c>
      <c r="G33" s="40">
        <v>0</v>
      </c>
      <c r="H33" s="40">
        <v>6.6879999999999999E-4</v>
      </c>
      <c r="I33" s="40">
        <v>1.2125840000000001</v>
      </c>
      <c r="J33" s="30" t="s">
        <v>21</v>
      </c>
      <c r="K33" s="40">
        <v>0</v>
      </c>
      <c r="L33" s="40">
        <v>6.6879999999999999E-4</v>
      </c>
      <c r="M33" s="40">
        <v>1.18692</v>
      </c>
      <c r="N33" s="27" t="s">
        <v>21</v>
      </c>
      <c r="O33" s="61">
        <v>0</v>
      </c>
      <c r="P33" s="61">
        <v>6.6879999999999999E-4</v>
      </c>
      <c r="Q33" s="27">
        <v>1.115664</v>
      </c>
      <c r="S33" s="67"/>
      <c r="T33" s="30" t="s">
        <v>21</v>
      </c>
      <c r="U33" s="40">
        <v>0</v>
      </c>
      <c r="V33" s="40">
        <v>1.5E-3</v>
      </c>
      <c r="W33" s="40">
        <v>1.1219980000000001</v>
      </c>
      <c r="X33" s="30" t="s">
        <v>21</v>
      </c>
      <c r="Y33" s="40">
        <v>0</v>
      </c>
      <c r="Z33" s="40">
        <v>1.5E-3</v>
      </c>
      <c r="AA33" s="40">
        <v>1.1204639999999999</v>
      </c>
      <c r="AB33" s="30" t="s">
        <v>21</v>
      </c>
      <c r="AC33" s="40">
        <v>0</v>
      </c>
      <c r="AD33" s="40">
        <v>1.5E-3</v>
      </c>
      <c r="AE33" s="40">
        <v>1.155575</v>
      </c>
      <c r="AF33" s="27" t="s">
        <v>21</v>
      </c>
      <c r="AG33" s="61">
        <v>0</v>
      </c>
      <c r="AH33" s="61">
        <v>1.5E-3</v>
      </c>
      <c r="AI33" s="27">
        <v>1.21641</v>
      </c>
    </row>
    <row r="34" spans="1:35" x14ac:dyDescent="0.25">
      <c r="A34" s="67"/>
      <c r="B34" s="30" t="s">
        <v>22</v>
      </c>
      <c r="C34" s="40">
        <v>0</v>
      </c>
      <c r="D34" s="40">
        <v>1.4550000000000001E-4</v>
      </c>
      <c r="E34" s="40">
        <v>2.1885750000000002</v>
      </c>
      <c r="F34" s="30" t="s">
        <v>22</v>
      </c>
      <c r="G34" s="40">
        <v>0</v>
      </c>
      <c r="H34" s="40">
        <v>1.6249999999999999E-4</v>
      </c>
      <c r="I34" s="40">
        <v>2.2338629999999999</v>
      </c>
      <c r="J34" s="30" t="s">
        <v>22</v>
      </c>
      <c r="K34" s="40">
        <v>0</v>
      </c>
      <c r="L34" s="40">
        <v>1.6860000000000001E-4</v>
      </c>
      <c r="M34" s="40">
        <v>2.1820979999999999</v>
      </c>
      <c r="N34" s="27" t="s">
        <v>22</v>
      </c>
      <c r="O34" s="61">
        <v>0</v>
      </c>
      <c r="P34" s="61">
        <v>1.6860000000000001E-4</v>
      </c>
      <c r="Q34" s="27">
        <v>2.179198</v>
      </c>
      <c r="S34" s="67"/>
      <c r="T34" s="30" t="s">
        <v>22</v>
      </c>
      <c r="U34" s="40">
        <v>0</v>
      </c>
      <c r="V34" s="40">
        <v>5.5719999999999999E-4</v>
      </c>
      <c r="W34" s="40">
        <v>1.915065</v>
      </c>
      <c r="X34" s="30" t="s">
        <v>22</v>
      </c>
      <c r="Y34" s="40">
        <v>0</v>
      </c>
      <c r="Z34" s="40">
        <v>6.0260000000000001E-4</v>
      </c>
      <c r="AA34" s="40">
        <v>1.9781789999999999</v>
      </c>
      <c r="AB34" s="30" t="s">
        <v>22</v>
      </c>
      <c r="AC34" s="40">
        <v>0</v>
      </c>
      <c r="AD34" s="40">
        <v>6.5180000000000001E-4</v>
      </c>
      <c r="AE34" s="40">
        <v>1.925745</v>
      </c>
      <c r="AF34" s="27" t="s">
        <v>22</v>
      </c>
      <c r="AG34" s="61">
        <v>0</v>
      </c>
      <c r="AH34" s="61">
        <v>6.7460000000000003E-4</v>
      </c>
      <c r="AI34" s="27">
        <v>2.076292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106</v>
      </c>
      <c r="C37" s="83"/>
      <c r="D37" s="83"/>
      <c r="E37" s="83"/>
      <c r="F37" s="83" t="s">
        <v>107</v>
      </c>
      <c r="G37" s="83"/>
      <c r="H37" s="83"/>
      <c r="I37" s="83"/>
      <c r="J37" s="83" t="s">
        <v>108</v>
      </c>
      <c r="K37" s="83"/>
      <c r="L37" s="83"/>
      <c r="M37" s="83"/>
      <c r="N37" s="81" t="s">
        <v>109</v>
      </c>
      <c r="O37" s="81"/>
      <c r="P37" s="81"/>
      <c r="Q37" s="81"/>
      <c r="S37" s="68" t="s">
        <v>23</v>
      </c>
      <c r="T37" s="83" t="s">
        <v>106</v>
      </c>
      <c r="U37" s="83"/>
      <c r="V37" s="83"/>
      <c r="W37" s="83"/>
      <c r="X37" s="83" t="s">
        <v>107</v>
      </c>
      <c r="Y37" s="83"/>
      <c r="Z37" s="83"/>
      <c r="AA37" s="83"/>
      <c r="AB37" s="83" t="s">
        <v>108</v>
      </c>
      <c r="AC37" s="83"/>
      <c r="AD37" s="83"/>
      <c r="AE37" s="83"/>
      <c r="AF37" s="81" t="s">
        <v>109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27"/>
      <c r="AG43" s="27"/>
      <c r="AH43" s="27"/>
      <c r="AI43" s="27"/>
    </row>
    <row r="44" spans="1:35" x14ac:dyDescent="0.25">
      <c r="A44" s="69" t="s">
        <v>24</v>
      </c>
      <c r="B44" s="78" t="s">
        <v>106</v>
      </c>
      <c r="C44" s="78"/>
      <c r="D44" s="78"/>
      <c r="E44" s="78"/>
      <c r="F44" s="78" t="s">
        <v>107</v>
      </c>
      <c r="G44" s="78"/>
      <c r="H44" s="78"/>
      <c r="I44" s="78"/>
      <c r="J44" s="78" t="s">
        <v>108</v>
      </c>
      <c r="K44" s="78"/>
      <c r="L44" s="78"/>
      <c r="M44" s="78"/>
      <c r="N44" s="77" t="s">
        <v>109</v>
      </c>
      <c r="O44" s="77"/>
      <c r="P44" s="77"/>
      <c r="Q44" s="77"/>
      <c r="S44" s="69" t="s">
        <v>24</v>
      </c>
      <c r="T44" s="78" t="s">
        <v>106</v>
      </c>
      <c r="U44" s="78"/>
      <c r="V44" s="78"/>
      <c r="W44" s="78"/>
      <c r="X44" s="78" t="s">
        <v>107</v>
      </c>
      <c r="Y44" s="78"/>
      <c r="Z44" s="78"/>
      <c r="AA44" s="78"/>
      <c r="AB44" s="78" t="s">
        <v>108</v>
      </c>
      <c r="AC44" s="78"/>
      <c r="AD44" s="78"/>
      <c r="AE44" s="78"/>
      <c r="AF44" s="77" t="s">
        <v>109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9.9999999999999995E-8</v>
      </c>
      <c r="C46" s="31"/>
      <c r="D46" s="31"/>
      <c r="E46" s="40">
        <v>4.8884150000000002</v>
      </c>
      <c r="F46" s="32">
        <v>9.9999999999999995E-8</v>
      </c>
      <c r="G46" s="31"/>
      <c r="H46" s="31"/>
      <c r="I46" s="40">
        <v>4.8733329999999997</v>
      </c>
      <c r="J46" s="32">
        <v>3.9999999999999998E-7</v>
      </c>
      <c r="K46" s="31"/>
      <c r="L46" s="31"/>
      <c r="M46" s="40">
        <v>4.9520169999999997</v>
      </c>
      <c r="N46" s="29">
        <v>4.9999999999999998E-7</v>
      </c>
      <c r="O46" s="28"/>
      <c r="P46" s="28"/>
      <c r="Q46" s="27">
        <v>5.2162629999999996</v>
      </c>
      <c r="S46" s="69"/>
      <c r="T46" s="32">
        <v>2.6800000000000001E-5</v>
      </c>
      <c r="U46" s="31"/>
      <c r="V46" s="31"/>
      <c r="W46" s="40">
        <v>4.8566029999999998</v>
      </c>
      <c r="X46" s="32">
        <v>2.9200000000000002E-5</v>
      </c>
      <c r="Y46" s="31"/>
      <c r="Z46" s="31"/>
      <c r="AA46" s="40">
        <v>4.8568069999999999</v>
      </c>
      <c r="AB46" s="32">
        <v>3.0700000000000001E-5</v>
      </c>
      <c r="AC46" s="31"/>
      <c r="AD46" s="31"/>
      <c r="AE46" s="40">
        <v>4.8911730000000002</v>
      </c>
      <c r="AF46" s="29">
        <v>2.8200000000000001E-5</v>
      </c>
      <c r="AG46" s="28"/>
      <c r="AH46" s="28"/>
      <c r="AI46" s="27">
        <v>5.1373620000000004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106</v>
      </c>
      <c r="C50" s="78"/>
      <c r="D50" s="78"/>
      <c r="E50" s="78"/>
      <c r="F50" s="78" t="s">
        <v>107</v>
      </c>
      <c r="G50" s="78"/>
      <c r="H50" s="78"/>
      <c r="I50" s="78"/>
      <c r="J50" s="78" t="s">
        <v>108</v>
      </c>
      <c r="K50" s="78"/>
      <c r="L50" s="78"/>
      <c r="M50" s="78"/>
      <c r="N50" s="77" t="s">
        <v>109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0.99188699999999996</v>
      </c>
      <c r="F52" s="30" t="s">
        <v>20</v>
      </c>
      <c r="G52" s="40">
        <v>0</v>
      </c>
      <c r="H52" s="40">
        <v>6.1999999999999998E-3</v>
      </c>
      <c r="I52" s="40">
        <v>0.96829399999999999</v>
      </c>
      <c r="J52" s="30" t="s">
        <v>20</v>
      </c>
      <c r="K52" s="40">
        <v>0</v>
      </c>
      <c r="L52" s="40">
        <v>6.1999999999999998E-3</v>
      </c>
      <c r="M52" s="40">
        <v>0.902702</v>
      </c>
      <c r="N52" s="27" t="s">
        <v>20</v>
      </c>
      <c r="O52" s="61">
        <v>0</v>
      </c>
      <c r="P52" s="61">
        <v>6.1999999999999998E-3</v>
      </c>
      <c r="Q52" s="27">
        <v>1.1232580000000001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1.0978000000000001</v>
      </c>
      <c r="F53" s="30" t="s">
        <v>21</v>
      </c>
      <c r="G53" s="40">
        <v>0</v>
      </c>
      <c r="H53" s="40">
        <v>3.3E-3</v>
      </c>
      <c r="I53" s="40">
        <v>1.1080239999999999</v>
      </c>
      <c r="J53" s="30" t="s">
        <v>21</v>
      </c>
      <c r="K53" s="40">
        <v>0</v>
      </c>
      <c r="L53" s="40">
        <v>3.3E-3</v>
      </c>
      <c r="M53" s="40">
        <v>1.088023</v>
      </c>
      <c r="N53" s="27" t="s">
        <v>21</v>
      </c>
      <c r="O53" s="61">
        <v>0</v>
      </c>
      <c r="P53" s="61">
        <v>3.3E-3</v>
      </c>
      <c r="Q53" s="27">
        <v>1.134185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1.7263139999999999</v>
      </c>
      <c r="F54" s="30" t="s">
        <v>22</v>
      </c>
      <c r="G54" s="40">
        <v>0</v>
      </c>
      <c r="H54" s="40">
        <v>2.2000000000000001E-3</v>
      </c>
      <c r="I54" s="40">
        <v>1.708151</v>
      </c>
      <c r="J54" s="30" t="s">
        <v>22</v>
      </c>
      <c r="K54" s="40">
        <v>0</v>
      </c>
      <c r="L54" s="40">
        <v>2.3E-3</v>
      </c>
      <c r="M54" s="40">
        <v>1.7624550000000001</v>
      </c>
      <c r="N54" s="27" t="s">
        <v>22</v>
      </c>
      <c r="O54" s="61">
        <v>0</v>
      </c>
      <c r="P54" s="61">
        <v>2.3999999999999998E-3</v>
      </c>
      <c r="Q54" s="27">
        <v>1.706027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106</v>
      </c>
      <c r="C57" s="83"/>
      <c r="D57" s="83"/>
      <c r="E57" s="83"/>
      <c r="F57" s="83" t="s">
        <v>107</v>
      </c>
      <c r="G57" s="83"/>
      <c r="H57" s="83"/>
      <c r="I57" s="83"/>
      <c r="J57" s="83" t="s">
        <v>108</v>
      </c>
      <c r="K57" s="83"/>
      <c r="L57" s="83"/>
      <c r="M57" s="83"/>
      <c r="N57" s="81" t="s">
        <v>109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106</v>
      </c>
      <c r="C64" s="78"/>
      <c r="D64" s="78"/>
      <c r="E64" s="78"/>
      <c r="F64" s="78" t="s">
        <v>107</v>
      </c>
      <c r="G64" s="78"/>
      <c r="H64" s="78"/>
      <c r="I64" s="78"/>
      <c r="J64" s="78" t="s">
        <v>108</v>
      </c>
      <c r="K64" s="78"/>
      <c r="L64" s="78"/>
      <c r="M64" s="78"/>
      <c r="N64" s="77" t="s">
        <v>109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6.4579999999999998E-4</v>
      </c>
      <c r="C66" s="31"/>
      <c r="D66" s="31"/>
      <c r="E66" s="40">
        <v>4.8727549999999997</v>
      </c>
      <c r="F66" s="31"/>
      <c r="G66" s="32">
        <v>6.7250000000000003E-4</v>
      </c>
      <c r="H66" s="31"/>
      <c r="I66" s="40">
        <v>4.9232880000000003</v>
      </c>
      <c r="J66" s="32">
        <v>6.7659999999999997E-4</v>
      </c>
      <c r="K66" s="31"/>
      <c r="L66" s="31"/>
      <c r="M66" s="40">
        <v>4.7855249999999998</v>
      </c>
      <c r="N66" s="29">
        <v>6.6049999999999995E-4</v>
      </c>
      <c r="O66" s="28"/>
      <c r="P66" s="28"/>
      <c r="Q66" s="27">
        <v>5.1350410000000002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1.9269180000000001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10.439473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2.4656510000000003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1.8601499999999999E-6</v>
      </c>
      <c r="H75">
        <f t="shared" si="2"/>
        <v>4.870393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1.8883E-6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1.9446E-6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2.0008999999999998E-6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2.9058919999999997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15.475158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3.6928239999999999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1.8854850000000002E-6</v>
      </c>
      <c r="H88">
        <f t="shared" si="20"/>
        <v>7.3591530000000001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1.93334E-6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2.0121599999999997E-6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2.0684600000000004E-6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3.9620329999999999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23.031998999999999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4.8582350000000005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1.9082161249999997E-6</v>
      </c>
      <c r="H101">
        <f t="shared" si="38"/>
        <v>10.530797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1.9688089999999997E-6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2.0481919999999999E-6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2.0802830000000004E-6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1.962879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9.9942039999999999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2.4146900000000002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4.5545200000000001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2.9384969999999999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14.913623000000001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3.5866509999999998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6.8673919999999997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3.9616380000000002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20.244441000000002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4.7483019999999998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9.138045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1.9695670000000001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9.9999999999999995E-8</v>
      </c>
      <c r="M151">
        <f>I46+E46</f>
        <v>9.7617480000000008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9.9999999999999995E-8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2.3763990000000002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1.4635000000000001E-4</v>
      </c>
      <c r="H153">
        <f t="shared" si="110"/>
        <v>4.4224379999999996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1.472E-4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9.9999999999999995E-8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9.9999999999999995E-8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1.4890000000000001E-4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1.506E-4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2.8457480000000004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1.0075E-7</v>
      </c>
      <c r="M164">
        <f>M46+I46+E46</f>
        <v>14.713765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1.03E-7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3.5633190000000003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1.4717275000000003E-4</v>
      </c>
      <c r="H166">
        <f t="shared" si="128"/>
        <v>6.6045359999999995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1.4879100000000001E-4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1.12E-7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1.2700000000000001E-7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1.5186400000000001E-4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1.5471899999999999E-4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3.8673890000000002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1.0218749999999999E-7</v>
      </c>
      <c r="M177">
        <f>Q46+M46+I46+E46</f>
        <v>19.930028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1.085E-7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4.6789830000000006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1.4796885E-4</v>
      </c>
      <c r="H179">
        <f t="shared" si="146"/>
        <v>8.783733999999999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1.5027779999999999E-4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1.3199999999999999E-7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1.6749999999999998E-7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1.544304E-4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1.579866E-4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1.878423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2.692E-5</v>
      </c>
      <c r="M190">
        <f>AA46+W46</f>
        <v>9.7134099999999997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2.7040000000000002E-5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2.2424619999999997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5.5946999999999995E-4</v>
      </c>
      <c r="H192">
        <f t="shared" si="164"/>
        <v>3.8932440000000001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5.6174000000000003E-4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2.7280000000000003E-5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2.7520000000000001E-5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5.6628000000000006E-4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5.7081999999999999E-4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2.849847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2.7037750000000004E-5</v>
      </c>
      <c r="M203">
        <f>AE46+AA46+W46</f>
        <v>14.604583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2.7271000000000004E-5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3.398037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5.6174950000000001E-4</v>
      </c>
      <c r="H205">
        <f t="shared" si="182"/>
        <v>5.8189890000000002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5.6631800000000012E-4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2.7724000000000001E-5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2.8159000000000003E-5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5.7551200000000003E-4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5.8478200000000005E-4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3.8729880000000003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2.71528625E-5</v>
      </c>
      <c r="M216">
        <f>AI46+AE46+AA46+W46</f>
        <v>19.741945000000001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2.7489900000000003E-5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4.6144470000000002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5.6403472499999996E-4</v>
      </c>
      <c r="H218">
        <f t="shared" si="199"/>
        <v>7.8952809999999998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5.7090379999999994E-4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2.8107200000000001E-5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2.8633300000000002E-5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5.8465439999999991E-4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5.9827060000000002E-4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1.960181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6.4713499999999996E-4</v>
      </c>
      <c r="M229">
        <f>I66+E66</f>
        <v>9.7960430000000009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6.4847000000000006E-4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2.2058239999999998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3.4344649999999999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6.5113999999999992E-4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6.5380999999999989E-4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2.8628830000000001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6.4841349999999998E-4</v>
      </c>
      <c r="M242">
        <f>M66+I66+E66</f>
        <v>14.581567999999999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6.5091400000000005E-4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3.2938470000000004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5.1969200000000004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6.5557599999999995E-4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6.597860000000001E-4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3.9861409999999999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6.4963579999999992E-4</v>
      </c>
      <c r="M255">
        <f>Q66+M66+I66+E66</f>
        <v>19.716608999999998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6.531343999999999E-4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4.428032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6.9029469999999993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6.5912719999999987E-4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6.6379280000000002E-4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63"/>
  <sheetViews>
    <sheetView topLeftCell="A61" zoomScale="55" zoomScaleNormal="55" workbookViewId="0">
      <selection activeCell="A71" sqref="A71:AA10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B7" s="27"/>
      <c r="AC7" s="27"/>
      <c r="AD7" s="27"/>
      <c r="AE7" s="27"/>
      <c r="AF7" s="27"/>
      <c r="AG7" s="27"/>
      <c r="AH7" s="27"/>
      <c r="AI7" s="27"/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110</v>
      </c>
      <c r="C9" s="74"/>
      <c r="D9" s="74"/>
      <c r="E9" s="74"/>
      <c r="F9" s="77" t="s">
        <v>111</v>
      </c>
      <c r="G9" s="77"/>
      <c r="H9" s="77"/>
      <c r="I9" s="77"/>
      <c r="J9" s="77" t="s">
        <v>112</v>
      </c>
      <c r="K9" s="77"/>
      <c r="L9" s="77"/>
      <c r="M9" s="77"/>
      <c r="N9" s="77" t="s">
        <v>113</v>
      </c>
      <c r="O9" s="77"/>
      <c r="P9" s="77"/>
      <c r="Q9" s="77"/>
      <c r="S9" s="67" t="s">
        <v>12</v>
      </c>
      <c r="T9" s="74" t="s">
        <v>110</v>
      </c>
      <c r="U9" s="74"/>
      <c r="V9" s="74"/>
      <c r="W9" s="74"/>
      <c r="X9" s="77" t="s">
        <v>111</v>
      </c>
      <c r="Y9" s="77"/>
      <c r="Z9" s="77"/>
      <c r="AA9" s="77"/>
      <c r="AB9" s="77" t="s">
        <v>112</v>
      </c>
      <c r="AC9" s="77"/>
      <c r="AD9" s="77"/>
      <c r="AE9" s="77"/>
      <c r="AF9" s="77" t="s">
        <v>113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1.050181</v>
      </c>
      <c r="F11" s="27" t="s">
        <v>20</v>
      </c>
      <c r="G11" s="27">
        <v>0</v>
      </c>
      <c r="H11" s="27">
        <v>6.1999999999999998E-3</v>
      </c>
      <c r="I11" s="27">
        <v>1.052054</v>
      </c>
      <c r="J11" s="27" t="s">
        <v>20</v>
      </c>
      <c r="K11" s="27">
        <v>0</v>
      </c>
      <c r="L11" s="27">
        <v>6.1999999999999998E-3</v>
      </c>
      <c r="M11" s="27">
        <v>1.0473539999999999</v>
      </c>
      <c r="N11" s="27" t="s">
        <v>20</v>
      </c>
      <c r="O11" s="27">
        <v>0</v>
      </c>
      <c r="P11" s="27">
        <v>6.1999999999999998E-3</v>
      </c>
      <c r="Q11" s="27">
        <v>1.0554570000000001</v>
      </c>
      <c r="S11" s="67"/>
      <c r="T11" t="s">
        <v>20</v>
      </c>
      <c r="U11">
        <v>0</v>
      </c>
      <c r="V11">
        <v>6.1999999999999998E-3</v>
      </c>
      <c r="W11">
        <v>1.015819</v>
      </c>
      <c r="X11" s="27" t="s">
        <v>20</v>
      </c>
      <c r="Y11" s="27">
        <v>0</v>
      </c>
      <c r="Z11" s="27">
        <v>6.1999999999999998E-3</v>
      </c>
      <c r="AA11" s="27">
        <v>1.0558829999999999</v>
      </c>
      <c r="AB11" s="27" t="s">
        <v>20</v>
      </c>
      <c r="AC11" s="27">
        <v>0</v>
      </c>
      <c r="AD11" s="27">
        <v>6.1999999999999998E-3</v>
      </c>
      <c r="AE11" s="27">
        <v>1.0990740000000001</v>
      </c>
      <c r="AF11" s="27" t="s">
        <v>20</v>
      </c>
      <c r="AG11" s="27">
        <v>0</v>
      </c>
      <c r="AH11" s="27">
        <v>6.1999999999999998E-3</v>
      </c>
      <c r="AI11" s="27">
        <v>1.011414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1.312297</v>
      </c>
      <c r="F12" s="27" t="s">
        <v>21</v>
      </c>
      <c r="G12" s="27">
        <v>0</v>
      </c>
      <c r="H12" s="27">
        <v>8.038E-5</v>
      </c>
      <c r="I12" s="27">
        <v>1.338309</v>
      </c>
      <c r="J12" s="27" t="s">
        <v>21</v>
      </c>
      <c r="K12" s="27">
        <v>0</v>
      </c>
      <c r="L12" s="27">
        <v>8.038E-5</v>
      </c>
      <c r="M12" s="27">
        <v>1.3449519999999999</v>
      </c>
      <c r="N12" s="27" t="s">
        <v>21</v>
      </c>
      <c r="O12" s="27">
        <v>0</v>
      </c>
      <c r="P12" s="27">
        <v>8.038E-5</v>
      </c>
      <c r="Q12" s="27">
        <v>1.3207519999999999</v>
      </c>
      <c r="S12" s="67"/>
      <c r="T12" t="s">
        <v>21</v>
      </c>
      <c r="U12">
        <v>0</v>
      </c>
      <c r="V12">
        <v>2.6219999999999998E-4</v>
      </c>
      <c r="W12">
        <v>1.2905009999999999</v>
      </c>
      <c r="X12" s="27" t="s">
        <v>21</v>
      </c>
      <c r="Y12" s="27">
        <v>0</v>
      </c>
      <c r="Z12" s="27">
        <v>2.6219999999999998E-4</v>
      </c>
      <c r="AA12" s="27">
        <v>1.256141</v>
      </c>
      <c r="AB12" s="27" t="s">
        <v>21</v>
      </c>
      <c r="AC12" s="27">
        <v>0</v>
      </c>
      <c r="AD12" s="27">
        <v>2.6219999999999998E-4</v>
      </c>
      <c r="AE12" s="27">
        <v>1.3583259999999999</v>
      </c>
      <c r="AF12" s="27" t="s">
        <v>21</v>
      </c>
      <c r="AG12" s="27">
        <v>0</v>
      </c>
      <c r="AH12" s="27">
        <v>2.6219999999999998E-4</v>
      </c>
      <c r="AI12" s="27">
        <v>1.265144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2.9828209999999999</v>
      </c>
      <c r="F13" s="27" t="s">
        <v>22</v>
      </c>
      <c r="G13" s="27">
        <v>0</v>
      </c>
      <c r="H13" s="27">
        <v>2.3190000000000002E-6</v>
      </c>
      <c r="I13" s="27">
        <v>3.0493860000000002</v>
      </c>
      <c r="J13" s="27" t="s">
        <v>22</v>
      </c>
      <c r="K13" s="27">
        <v>0</v>
      </c>
      <c r="L13" s="27">
        <v>2.7700000000000002E-6</v>
      </c>
      <c r="M13" s="27">
        <v>2.995447</v>
      </c>
      <c r="N13" s="27" t="s">
        <v>22</v>
      </c>
      <c r="O13" s="27">
        <v>0</v>
      </c>
      <c r="P13" s="27">
        <v>1.832E-6</v>
      </c>
      <c r="Q13" s="27">
        <v>3.1036540000000001</v>
      </c>
      <c r="S13" s="67"/>
      <c r="T13" t="s">
        <v>22</v>
      </c>
      <c r="U13">
        <v>0</v>
      </c>
      <c r="V13">
        <v>2.7699999999999999E-5</v>
      </c>
      <c r="W13">
        <v>2.8486880000000001</v>
      </c>
      <c r="X13" s="27" t="s">
        <v>22</v>
      </c>
      <c r="Y13" s="27">
        <v>0</v>
      </c>
      <c r="Z13" s="27">
        <v>2.7699999999999999E-5</v>
      </c>
      <c r="AA13" s="27">
        <v>3.0148920000000001</v>
      </c>
      <c r="AB13" s="27" t="s">
        <v>22</v>
      </c>
      <c r="AC13" s="27">
        <v>0</v>
      </c>
      <c r="AD13" s="27">
        <v>2.7699999999999999E-5</v>
      </c>
      <c r="AE13" s="27">
        <v>3.059825</v>
      </c>
      <c r="AF13" s="27" t="s">
        <v>22</v>
      </c>
      <c r="AG13" s="27">
        <v>0</v>
      </c>
      <c r="AH13" s="27">
        <v>2.7699999999999999E-5</v>
      </c>
      <c r="AI13" s="27">
        <v>2.8391320000000002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27"/>
      <c r="O14" s="27"/>
      <c r="P14" s="27"/>
      <c r="Q14" s="27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110</v>
      </c>
      <c r="C16" s="81"/>
      <c r="D16" s="81"/>
      <c r="E16" s="81"/>
      <c r="F16" s="81" t="s">
        <v>111</v>
      </c>
      <c r="G16" s="81"/>
      <c r="H16" s="81"/>
      <c r="I16" s="81"/>
      <c r="J16" s="81" t="s">
        <v>112</v>
      </c>
      <c r="K16" s="81"/>
      <c r="L16" s="81"/>
      <c r="M16" s="81"/>
      <c r="N16" s="81" t="s">
        <v>113</v>
      </c>
      <c r="O16" s="81"/>
      <c r="P16" s="81"/>
      <c r="Q16" s="81"/>
      <c r="R16" s="35"/>
      <c r="S16" s="82" t="s">
        <v>23</v>
      </c>
      <c r="T16" s="81" t="s">
        <v>110</v>
      </c>
      <c r="U16" s="81"/>
      <c r="V16" s="81"/>
      <c r="W16" s="81"/>
      <c r="X16" s="81" t="s">
        <v>111</v>
      </c>
      <c r="Y16" s="81"/>
      <c r="Z16" s="81"/>
      <c r="AA16" s="81"/>
      <c r="AB16" s="81" t="s">
        <v>112</v>
      </c>
      <c r="AC16" s="81"/>
      <c r="AD16" s="81"/>
      <c r="AE16" s="81"/>
      <c r="AF16" s="81" t="s">
        <v>113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110</v>
      </c>
      <c r="C23" s="74"/>
      <c r="D23" s="74"/>
      <c r="E23" s="74"/>
      <c r="F23" s="77" t="s">
        <v>111</v>
      </c>
      <c r="G23" s="77"/>
      <c r="H23" s="77"/>
      <c r="I23" s="77"/>
      <c r="J23" s="77" t="s">
        <v>112</v>
      </c>
      <c r="K23" s="77"/>
      <c r="L23" s="77"/>
      <c r="M23" s="77"/>
      <c r="N23" s="77" t="s">
        <v>113</v>
      </c>
      <c r="O23" s="77"/>
      <c r="P23" s="77"/>
      <c r="Q23" s="77"/>
      <c r="S23" s="69" t="s">
        <v>24</v>
      </c>
      <c r="T23" s="74" t="s">
        <v>110</v>
      </c>
      <c r="U23" s="74"/>
      <c r="V23" s="74"/>
      <c r="W23" s="74"/>
      <c r="X23" s="77" t="s">
        <v>111</v>
      </c>
      <c r="Y23" s="77"/>
      <c r="Z23" s="77"/>
      <c r="AA23" s="77"/>
      <c r="AB23" s="77" t="s">
        <v>112</v>
      </c>
      <c r="AC23" s="77"/>
      <c r="AD23" s="77"/>
      <c r="AE23" s="77"/>
      <c r="AF23" s="77" t="s">
        <v>113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6.2330680000000003</v>
      </c>
      <c r="F25" s="28">
        <v>0</v>
      </c>
      <c r="G25" s="28"/>
      <c r="H25" s="28"/>
      <c r="I25" s="27">
        <v>5.3326549999999999</v>
      </c>
      <c r="J25" s="27">
        <v>0</v>
      </c>
      <c r="K25" s="28"/>
      <c r="L25" s="28"/>
      <c r="M25" s="27">
        <v>5.274959</v>
      </c>
      <c r="N25" s="28">
        <v>0</v>
      </c>
      <c r="O25" s="28"/>
      <c r="P25" s="28"/>
      <c r="Q25" s="27">
        <v>5.4263320000000004</v>
      </c>
      <c r="S25" s="69"/>
      <c r="T25" s="5">
        <v>0</v>
      </c>
      <c r="U25" s="5"/>
      <c r="V25" s="5"/>
      <c r="W25">
        <v>5.2957179999999999</v>
      </c>
      <c r="X25" s="28">
        <v>0</v>
      </c>
      <c r="Y25" s="28"/>
      <c r="Z25" s="28"/>
      <c r="AA25" s="27">
        <v>5.6030620000000004</v>
      </c>
      <c r="AB25" s="28">
        <v>0</v>
      </c>
      <c r="AC25" s="28"/>
      <c r="AD25" s="28"/>
      <c r="AE25" s="27">
        <v>5.5933359999999999</v>
      </c>
      <c r="AF25" s="28">
        <v>0</v>
      </c>
      <c r="AG25" s="28"/>
      <c r="AH25" s="28"/>
      <c r="AI25" s="27">
        <v>5.6425970000000003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27"/>
      <c r="Y28" s="27"/>
      <c r="Z28" s="27"/>
      <c r="AA28" s="27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110</v>
      </c>
      <c r="C30" s="74"/>
      <c r="D30" s="74"/>
      <c r="E30" s="74"/>
      <c r="F30" s="77" t="s">
        <v>111</v>
      </c>
      <c r="G30" s="77"/>
      <c r="H30" s="77"/>
      <c r="I30" s="77"/>
      <c r="J30" s="77" t="s">
        <v>112</v>
      </c>
      <c r="K30" s="77"/>
      <c r="L30" s="77"/>
      <c r="M30" s="77"/>
      <c r="N30" s="77" t="s">
        <v>113</v>
      </c>
      <c r="O30" s="77"/>
      <c r="P30" s="77"/>
      <c r="Q30" s="77"/>
      <c r="S30" s="67" t="s">
        <v>12</v>
      </c>
      <c r="T30" s="74" t="s">
        <v>110</v>
      </c>
      <c r="U30" s="74"/>
      <c r="V30" s="74"/>
      <c r="W30" s="74"/>
      <c r="X30" s="77" t="s">
        <v>111</v>
      </c>
      <c r="Y30" s="77"/>
      <c r="Z30" s="77"/>
      <c r="AA30" s="77"/>
      <c r="AB30" s="77" t="s">
        <v>112</v>
      </c>
      <c r="AC30" s="77"/>
      <c r="AD30" s="77"/>
      <c r="AE30" s="77"/>
      <c r="AF30" s="77" t="s">
        <v>113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1.106598</v>
      </c>
      <c r="F32" s="27" t="s">
        <v>20</v>
      </c>
      <c r="G32" s="27">
        <v>0</v>
      </c>
      <c r="H32" s="27">
        <v>6.1999999999999998E-3</v>
      </c>
      <c r="I32" s="27">
        <v>1.0442610000000001</v>
      </c>
      <c r="J32" s="27" t="s">
        <v>20</v>
      </c>
      <c r="K32" s="27">
        <v>0</v>
      </c>
      <c r="L32" s="27">
        <v>6.1999999999999998E-3</v>
      </c>
      <c r="M32" s="27">
        <v>1.086973</v>
      </c>
      <c r="N32" s="27" t="s">
        <v>20</v>
      </c>
      <c r="O32" s="27">
        <v>0</v>
      </c>
      <c r="P32" s="27">
        <v>6.1999999999999998E-3</v>
      </c>
      <c r="Q32" s="27">
        <v>1.048165</v>
      </c>
      <c r="S32" s="67"/>
      <c r="T32" t="s">
        <v>20</v>
      </c>
      <c r="U32">
        <v>0</v>
      </c>
      <c r="V32">
        <v>6.1999999999999998E-3</v>
      </c>
      <c r="W32">
        <v>1.010902</v>
      </c>
      <c r="X32" s="27" t="s">
        <v>20</v>
      </c>
      <c r="Y32" s="27">
        <v>0</v>
      </c>
      <c r="Z32" s="27">
        <v>6.1999999999999998E-3</v>
      </c>
      <c r="AA32" s="27">
        <v>1.0916399999999999</v>
      </c>
      <c r="AB32" s="27" t="s">
        <v>20</v>
      </c>
      <c r="AC32" s="27">
        <v>0</v>
      </c>
      <c r="AD32" s="27">
        <v>6.1999999999999998E-3</v>
      </c>
      <c r="AE32" s="27">
        <v>1.13165</v>
      </c>
      <c r="AF32" s="27" t="s">
        <v>20</v>
      </c>
      <c r="AG32" s="27">
        <v>0</v>
      </c>
      <c r="AH32" s="27">
        <v>6.1999999999999998E-3</v>
      </c>
      <c r="AI32" s="27">
        <v>1.138169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1.2452350000000001</v>
      </c>
      <c r="F33" s="27" t="s">
        <v>21</v>
      </c>
      <c r="G33" s="27">
        <v>0</v>
      </c>
      <c r="H33" s="27">
        <v>6.6879999999999999E-4</v>
      </c>
      <c r="I33" s="27">
        <v>1.2716829999999999</v>
      </c>
      <c r="J33" s="27" t="s">
        <v>21</v>
      </c>
      <c r="K33" s="27">
        <v>0</v>
      </c>
      <c r="L33" s="27">
        <v>6.6879999999999999E-4</v>
      </c>
      <c r="M33" s="27">
        <v>1.355399</v>
      </c>
      <c r="N33" s="27" t="s">
        <v>21</v>
      </c>
      <c r="O33" s="27">
        <v>0</v>
      </c>
      <c r="P33" s="27">
        <v>6.6879999999999999E-4</v>
      </c>
      <c r="Q33" s="27">
        <v>1.269593</v>
      </c>
      <c r="S33" s="67"/>
      <c r="T33" t="s">
        <v>21</v>
      </c>
      <c r="U33">
        <v>0</v>
      </c>
      <c r="V33">
        <v>1.5E-3</v>
      </c>
      <c r="W33">
        <v>1.212971</v>
      </c>
      <c r="X33" s="27" t="s">
        <v>21</v>
      </c>
      <c r="Y33" s="27">
        <v>0</v>
      </c>
      <c r="Z33" s="27">
        <v>1.5E-3</v>
      </c>
      <c r="AA33" s="27">
        <v>1.220164</v>
      </c>
      <c r="AB33" s="27" t="s">
        <v>21</v>
      </c>
      <c r="AC33" s="27">
        <v>0</v>
      </c>
      <c r="AD33" s="27">
        <v>1.5E-3</v>
      </c>
      <c r="AE33" s="27">
        <v>1.215611</v>
      </c>
      <c r="AF33" s="27" t="s">
        <v>21</v>
      </c>
      <c r="AG33" s="27">
        <v>0</v>
      </c>
      <c r="AH33" s="27">
        <v>1.5E-3</v>
      </c>
      <c r="AI33" s="27">
        <v>1.217015</v>
      </c>
    </row>
    <row r="34" spans="1:35" x14ac:dyDescent="0.25">
      <c r="A34" s="67"/>
      <c r="B34" t="s">
        <v>22</v>
      </c>
      <c r="C34">
        <v>0</v>
      </c>
      <c r="D34">
        <v>1.451E-4</v>
      </c>
      <c r="E34">
        <v>2.6209720000000001</v>
      </c>
      <c r="F34" s="27" t="s">
        <v>22</v>
      </c>
      <c r="G34" s="27">
        <v>0</v>
      </c>
      <c r="H34" s="27">
        <v>1.6139999999999999E-4</v>
      </c>
      <c r="I34" s="27">
        <v>2.7059410000000002</v>
      </c>
      <c r="J34" s="27" t="s">
        <v>22</v>
      </c>
      <c r="K34" s="27">
        <v>0</v>
      </c>
      <c r="L34" s="27">
        <v>1.6860000000000001E-4</v>
      </c>
      <c r="M34" s="27">
        <v>2.579917</v>
      </c>
      <c r="N34" s="27" t="s">
        <v>22</v>
      </c>
      <c r="O34" s="27">
        <v>0</v>
      </c>
      <c r="P34" s="27">
        <v>1.6860000000000001E-4</v>
      </c>
      <c r="Q34" s="27">
        <v>2.7247659999999998</v>
      </c>
      <c r="S34" s="67"/>
      <c r="T34" t="s">
        <v>22</v>
      </c>
      <c r="U34">
        <v>0</v>
      </c>
      <c r="V34">
        <v>5.5420000000000003E-4</v>
      </c>
      <c r="W34">
        <v>2.3422999999999998</v>
      </c>
      <c r="X34" s="27" t="s">
        <v>22</v>
      </c>
      <c r="Y34" s="27">
        <v>0</v>
      </c>
      <c r="Z34" s="27">
        <v>5.9670000000000003E-4</v>
      </c>
      <c r="AA34" s="27">
        <v>2.3846440000000002</v>
      </c>
      <c r="AB34" s="27" t="s">
        <v>22</v>
      </c>
      <c r="AC34" s="27">
        <v>0</v>
      </c>
      <c r="AD34" s="27">
        <v>6.4280000000000001E-4</v>
      </c>
      <c r="AE34" s="27">
        <v>2.3166859999999998</v>
      </c>
      <c r="AF34" s="27" t="s">
        <v>22</v>
      </c>
      <c r="AG34" s="27">
        <v>0</v>
      </c>
      <c r="AH34" s="27">
        <v>6.7460000000000003E-4</v>
      </c>
      <c r="AI34" s="27">
        <v>2.486723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27"/>
      <c r="AC35" s="27"/>
      <c r="AD35" s="27"/>
      <c r="AE35" s="27"/>
      <c r="AF35" s="27"/>
      <c r="AG35" s="27"/>
      <c r="AH35" s="27"/>
      <c r="AI35" s="27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110</v>
      </c>
      <c r="C37" s="81"/>
      <c r="D37" s="81"/>
      <c r="E37" s="81"/>
      <c r="F37" s="81" t="s">
        <v>111</v>
      </c>
      <c r="G37" s="81"/>
      <c r="H37" s="81"/>
      <c r="I37" s="81"/>
      <c r="J37" s="81" t="s">
        <v>112</v>
      </c>
      <c r="K37" s="81"/>
      <c r="L37" s="81"/>
      <c r="M37" s="81"/>
      <c r="N37" s="81" t="s">
        <v>113</v>
      </c>
      <c r="O37" s="81"/>
      <c r="P37" s="81"/>
      <c r="Q37" s="81"/>
      <c r="R37" s="35"/>
      <c r="S37" s="82" t="s">
        <v>23</v>
      </c>
      <c r="T37" s="81" t="s">
        <v>110</v>
      </c>
      <c r="U37" s="81"/>
      <c r="V37" s="81"/>
      <c r="W37" s="81"/>
      <c r="X37" s="81" t="s">
        <v>111</v>
      </c>
      <c r="Y37" s="81"/>
      <c r="Z37" s="81"/>
      <c r="AA37" s="81"/>
      <c r="AB37" s="81" t="s">
        <v>112</v>
      </c>
      <c r="AC37" s="81"/>
      <c r="AD37" s="81"/>
      <c r="AE37" s="81"/>
      <c r="AF37" s="81" t="s">
        <v>113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110</v>
      </c>
      <c r="C44" s="74"/>
      <c r="D44" s="74"/>
      <c r="E44" s="74"/>
      <c r="F44" s="77" t="s">
        <v>111</v>
      </c>
      <c r="G44" s="77"/>
      <c r="H44" s="77"/>
      <c r="I44" s="77"/>
      <c r="J44" s="77" t="s">
        <v>112</v>
      </c>
      <c r="K44" s="77"/>
      <c r="L44" s="77"/>
      <c r="M44" s="77"/>
      <c r="N44" s="77" t="s">
        <v>113</v>
      </c>
      <c r="O44" s="77"/>
      <c r="P44" s="77"/>
      <c r="Q44" s="77"/>
      <c r="S44" s="69" t="s">
        <v>24</v>
      </c>
      <c r="T44" s="74" t="s">
        <v>110</v>
      </c>
      <c r="U44" s="74"/>
      <c r="V44" s="74"/>
      <c r="W44" s="74"/>
      <c r="X44" s="77" t="s">
        <v>111</v>
      </c>
      <c r="Y44" s="77"/>
      <c r="Z44" s="77"/>
      <c r="AA44" s="77"/>
      <c r="AB44" s="77" t="s">
        <v>112</v>
      </c>
      <c r="AC44" s="77"/>
      <c r="AD44" s="77"/>
      <c r="AE44" s="77"/>
      <c r="AF44" s="77" t="s">
        <v>113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2.9999999999999999E-7</v>
      </c>
      <c r="C46" s="5"/>
      <c r="D46" s="5"/>
      <c r="E46">
        <v>5.2053760000000002</v>
      </c>
      <c r="F46" s="29">
        <v>3.9999999999999998E-7</v>
      </c>
      <c r="G46" s="28"/>
      <c r="H46" s="28"/>
      <c r="I46" s="27">
        <v>5.6184539999999998</v>
      </c>
      <c r="J46" s="29">
        <v>1.9999999999999999E-7</v>
      </c>
      <c r="K46" s="28"/>
      <c r="L46" s="28"/>
      <c r="M46" s="27">
        <v>5.5775940000000004</v>
      </c>
      <c r="N46" s="29">
        <v>9.9999999999999995E-8</v>
      </c>
      <c r="O46" s="28"/>
      <c r="P46" s="28"/>
      <c r="Q46" s="27">
        <v>5.3292210000000004</v>
      </c>
      <c r="S46" s="69"/>
      <c r="T46" s="18">
        <v>2.5899999999999999E-5</v>
      </c>
      <c r="U46" s="5"/>
      <c r="V46" s="5"/>
      <c r="W46">
        <v>5.2240440000000001</v>
      </c>
      <c r="X46" s="29">
        <v>2.5899999999999999E-5</v>
      </c>
      <c r="Y46" s="28"/>
      <c r="Z46" s="28"/>
      <c r="AA46" s="27">
        <v>5.1949269999999999</v>
      </c>
      <c r="AB46" s="29">
        <v>2.7500000000000001E-5</v>
      </c>
      <c r="AC46" s="28"/>
      <c r="AD46" s="28"/>
      <c r="AE46" s="27">
        <v>5.723598</v>
      </c>
      <c r="AF46" s="29">
        <v>3.26E-5</v>
      </c>
      <c r="AG46" s="28"/>
      <c r="AH46" s="28"/>
      <c r="AI46" s="27">
        <v>5.3682869999999996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110</v>
      </c>
      <c r="C50" s="74"/>
      <c r="D50" s="74"/>
      <c r="E50" s="74"/>
      <c r="F50" s="77" t="s">
        <v>111</v>
      </c>
      <c r="G50" s="77"/>
      <c r="H50" s="77"/>
      <c r="I50" s="77"/>
      <c r="J50" s="77" t="s">
        <v>112</v>
      </c>
      <c r="K50" s="77"/>
      <c r="L50" s="77"/>
      <c r="M50" s="77"/>
      <c r="N50" s="77" t="s">
        <v>113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1.0330589999999999</v>
      </c>
      <c r="F52" s="27" t="s">
        <v>20</v>
      </c>
      <c r="G52" s="27">
        <v>0</v>
      </c>
      <c r="H52" s="27">
        <v>6.1999999999999998E-3</v>
      </c>
      <c r="I52" s="27">
        <v>1.0111559999999999</v>
      </c>
      <c r="J52" s="27" t="s">
        <v>20</v>
      </c>
      <c r="K52" s="27">
        <v>0</v>
      </c>
      <c r="L52" s="27">
        <v>6.1999999999999998E-3</v>
      </c>
      <c r="M52" s="27">
        <v>1.116144</v>
      </c>
      <c r="N52" s="27" t="s">
        <v>20</v>
      </c>
      <c r="O52" s="27">
        <v>0</v>
      </c>
      <c r="P52" s="27">
        <v>6.1999999999999998E-3</v>
      </c>
      <c r="Q52" s="27">
        <v>1.1651609999999999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1.143535</v>
      </c>
      <c r="F53" s="27" t="s">
        <v>21</v>
      </c>
      <c r="G53" s="27">
        <v>0</v>
      </c>
      <c r="H53" s="27">
        <v>3.3E-3</v>
      </c>
      <c r="I53" s="27">
        <v>1.114161</v>
      </c>
      <c r="J53" s="27" t="s">
        <v>21</v>
      </c>
      <c r="K53" s="27">
        <v>0</v>
      </c>
      <c r="L53" s="27">
        <v>3.3E-3</v>
      </c>
      <c r="M53" s="27">
        <v>1.1216410000000001</v>
      </c>
      <c r="N53" s="27" t="s">
        <v>21</v>
      </c>
      <c r="O53" s="27">
        <v>0</v>
      </c>
      <c r="P53" s="27">
        <v>3.3E-3</v>
      </c>
      <c r="Q53" s="27">
        <v>1.5165409999999999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1.9068339999999999</v>
      </c>
      <c r="F54" s="27" t="s">
        <v>22</v>
      </c>
      <c r="G54" s="27">
        <v>0</v>
      </c>
      <c r="H54" s="27">
        <v>2.2000000000000001E-3</v>
      </c>
      <c r="I54" s="27">
        <v>2.0557289999999999</v>
      </c>
      <c r="J54" s="27" t="s">
        <v>22</v>
      </c>
      <c r="K54" s="27">
        <v>0</v>
      </c>
      <c r="L54" s="27">
        <v>2.3E-3</v>
      </c>
      <c r="M54" s="27">
        <v>2.284357</v>
      </c>
      <c r="N54" s="27" t="s">
        <v>22</v>
      </c>
      <c r="O54" s="27">
        <v>0</v>
      </c>
      <c r="P54" s="27">
        <v>2.3999999999999998E-3</v>
      </c>
      <c r="Q54" s="27">
        <v>2.2164109999999999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110</v>
      </c>
      <c r="C57" s="81"/>
      <c r="D57" s="81"/>
      <c r="E57" s="81"/>
      <c r="F57" s="81" t="s">
        <v>111</v>
      </c>
      <c r="G57" s="81"/>
      <c r="H57" s="81"/>
      <c r="I57" s="81"/>
      <c r="J57" s="81" t="s">
        <v>112</v>
      </c>
      <c r="K57" s="81"/>
      <c r="L57" s="81"/>
      <c r="M57" s="81"/>
      <c r="N57" s="81" t="s">
        <v>113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110</v>
      </c>
      <c r="C64" s="74"/>
      <c r="D64" s="74"/>
      <c r="E64" s="74"/>
      <c r="F64" s="77" t="s">
        <v>111</v>
      </c>
      <c r="G64" s="77"/>
      <c r="H64" s="77"/>
      <c r="I64" s="77"/>
      <c r="J64" s="77" t="s">
        <v>112</v>
      </c>
      <c r="K64" s="77"/>
      <c r="L64" s="77"/>
      <c r="M64" s="77"/>
      <c r="N64" s="77" t="s">
        <v>113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6.2500000000000001E-4</v>
      </c>
      <c r="C66" s="5"/>
      <c r="D66" s="5"/>
      <c r="E66">
        <v>5.1955229999999997</v>
      </c>
      <c r="F66" s="27"/>
      <c r="G66" s="29">
        <v>6.4670000000000005E-4</v>
      </c>
      <c r="H66" s="28"/>
      <c r="I66" s="27">
        <v>5.3646039999999999</v>
      </c>
      <c r="J66" s="29">
        <v>6.445E-4</v>
      </c>
      <c r="K66" s="28"/>
      <c r="L66" s="28"/>
      <c r="M66" s="27">
        <v>5.343102</v>
      </c>
      <c r="N66" s="29">
        <v>6.7319999999999999E-4</v>
      </c>
      <c r="O66" s="28"/>
      <c r="P66" s="28"/>
      <c r="Q66" s="27">
        <v>5.5296409999999998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2.1022350000000003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11.565723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2.6506059999999998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1.8563499999999998E-6</v>
      </c>
      <c r="H75">
        <f t="shared" si="2"/>
        <v>6.0322069999999997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1.8807000000000001E-6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1.9294000000000001E-6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1.9781000000000002E-6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3.1495889999999997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16.840682000000001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3.9955579999999999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1.8806100000000001E-6</v>
      </c>
      <c r="H88">
        <f t="shared" si="20"/>
        <v>9.0276540000000001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1.9290399999999999E-6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2.0253599999999999E-6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2.1209600000000003E-6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4.2050460000000003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22.267014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5.3163099999999996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1.9046108749999997E-6</v>
      </c>
      <c r="H101">
        <f t="shared" si="38"/>
        <v>12.131307999999999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1.9756670000000001E-6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2.1090560000000003E-6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2.2240490000000001E-6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2.0717020000000002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10.89878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2.5466419999999999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5.8635800000000007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3.170776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16.492115999999999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3.9049679999999998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8.9234049999999989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4.1821900000000003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22.134713000000001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5.1701119999999996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11.762537000000002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2.1508590000000001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3.0499999999999999E-7</v>
      </c>
      <c r="M151">
        <f>I46+E46</f>
        <v>10.823830000000001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3.1E-7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2.516918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1.4591499999999999E-4</v>
      </c>
      <c r="H153">
        <f t="shared" si="110"/>
        <v>5.3269130000000002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1.4673E-4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3.2000000000000001E-7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3.2999999999999996E-7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1.4836000000000002E-4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1.4998999999999999E-4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3.237832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3.0924999999999999E-7</v>
      </c>
      <c r="M164">
        <f>M46+I46+E46</f>
        <v>16.401424000000002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3.1699999999999999E-7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3.8723169999999998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1.4670725000000002E-4</v>
      </c>
      <c r="H166">
        <f t="shared" si="128"/>
        <v>7.9068300000000002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1.4826900000000003E-4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3.2799999999999997E-7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3.3300000000000003E-7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1.51256E-4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1.5406100000000001E-4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4.2859970000000001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3.128E-7</v>
      </c>
      <c r="M177">
        <f>Q46+M46+I46+E46</f>
        <v>21.730645000000003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3.2139999999999995E-7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5.1419099999999993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1.4747698749999999E-4</v>
      </c>
      <c r="H179">
        <f t="shared" si="146"/>
        <v>10.631596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1.497189E-4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3.2720000000000002E-7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3.1979999999999999E-7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1.538032E-4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1.573643E-4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2.1025419999999997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2.5899999999999999E-5</v>
      </c>
      <c r="M190">
        <f>AA46+W46</f>
        <v>10.418970999999999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2.5899999999999999E-5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2.433135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5.5632499999999998E-4</v>
      </c>
      <c r="H192">
        <f t="shared" si="164"/>
        <v>4.7269439999999996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5.5845000000000005E-4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2.5900000000000003E-5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2.5899999999999999E-5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5.6270000000000007E-4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5.6694999999999998E-4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3.2341920000000002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2.5904000000000001E-5</v>
      </c>
      <c r="M203">
        <f>AE46+AA46+W46</f>
        <v>16.142568999999998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2.5916000000000001E-5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3.648746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5.5845900000000008E-4</v>
      </c>
      <c r="H205">
        <f t="shared" si="182"/>
        <v>7.0436300000000003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5.627360000000001E-4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2.5963999999999997E-5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2.6044000000000003E-5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5.71344E-4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5.8002400000000016E-4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4.3723609999999997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2.5912237499999998E-5</v>
      </c>
      <c r="M216">
        <f>AI46+AE46+AA46+W46</f>
        <v>21.510855999999997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2.59499E-5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4.865761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5.6059976249999994E-4</v>
      </c>
      <c r="H218">
        <f t="shared" si="199"/>
        <v>9.5303529999999999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5.6704010000000003E-4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2.6107199999999996E-5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2.6383299999999999E-5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5.7998880000000009E-4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5.9293870000000012E-4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2.0442149999999999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 s="65">
        <f>0.05*G66+(1-0.05)*B66</f>
        <v>6.2608499999999997E-4</v>
      </c>
      <c r="M229">
        <f>I66+E66</f>
        <v>10.560127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 s="65">
        <f>0.1*G66+(1-0.1)*B66</f>
        <v>6.2717000000000003E-4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2.2576960000000001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3.9625629999999998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 s="65">
        <f>0.2*G66+(1-0.2)*B66</f>
        <v>6.2934000000000004E-4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 s="65">
        <f>0.3*G66+(1-0.3)*B66</f>
        <v>6.3150999999999995E-4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3.1603589999999997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 s="65">
        <f>(0.05*(1-0.05)+0.05*(1-0.05))*G66+0.05*0.05*J66+(1-0.05*(1-0.05)-0.05*(1-0.05)-0.05*0.05)*B66</f>
        <v>6.2711025000000014E-4</v>
      </c>
      <c r="M242">
        <f>M66+I66+E66</f>
        <v>15.903229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 s="65">
        <f>(0.1*0.9+0.1*0.9)*G66+0.1*0.1*J66+(1-0.1*0.9-0.1*0.9-0.1*0.1)*B66</f>
        <v>6.2910100000000007E-4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3.379337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6.2469199999999994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 s="65">
        <f>(0.2*0.8+0.2*0.8)*G66+0.2*0.2*J66+(1-0.2*0.8-0.2*0.8-0.2*0.2)*B66</f>
        <v>6.3272400000000009E-4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 s="65">
        <f>(0.3*0.7+0.3*0.7)*G66+0.3*0.3*J66+(1-0.3*0.7-0.3*0.7-0.3*0.3)*B66</f>
        <v>6.3586900000000006E-4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4.3255199999999991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 s="65">
        <f>3*0.05*(1-0.05)*(1-0.05)*G66+3*0.05*0.05*(1-0.05)*J66+0.05*0.05*0.05*N66+(1-3*0.05*(1-0.05)*(1-0.05)-3*0.05*0.05*(1-0.05)-0.05*0.05*0.05)*B66</f>
        <v>6.2808259999999996E-4</v>
      </c>
      <c r="M255">
        <f>Q66+M66+I66+E66</f>
        <v>21.432870000000001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 s="65">
        <f>3*0.1*(1-0.1)*(1-0.1)*G66+3*0.1*0.1*(1-0.1)*J66+0.1*0.1*0.1*N66+(1-3*0.1*(1-0.1)*(1-0.1)-3*0.1*0.1*(1-0.1)-0.1*0.1*0.1)*B66</f>
        <v>6.3084779999999997E-4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4.8958779999999997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8.4633310000000002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 s="65">
        <f>3*0.2*(1-0.2)*(1-0.2)*G66+3*0.2*0.2*(1-0.2)*J66+0.2*0.2*0.2*N66+(1-3*0.2*(1-0.2)*(1-0.2)-3*0.2*0.2*(1-0.2)-0.2*0.2*0.2)*B66</f>
        <v>6.3559040000000003E-4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 s="65">
        <f>3*0.3*(1-0.3)*(1-0.3)*G66+3*0.3*0.3*(1-0.3)*J66+0.3*0.3*0.3*N66+(1-3*0.3*(1-0.3)*(1-0.3)-3*0.3*0.3*(1-0.3)-0.3*0.3*0.3)*B66</f>
        <v>6.395566000000001E-4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63"/>
  <sheetViews>
    <sheetView topLeftCell="A221" zoomScale="55" zoomScaleNormal="55" workbookViewId="0">
      <selection activeCell="L229" sqref="L229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114</v>
      </c>
      <c r="C9" s="78"/>
      <c r="D9" s="78"/>
      <c r="E9" s="78"/>
      <c r="F9" s="78" t="s">
        <v>115</v>
      </c>
      <c r="G9" s="78"/>
      <c r="H9" s="78"/>
      <c r="I9" s="78"/>
      <c r="J9" s="78" t="s">
        <v>116</v>
      </c>
      <c r="K9" s="78"/>
      <c r="L9" s="78"/>
      <c r="M9" s="78"/>
      <c r="N9" s="77" t="s">
        <v>117</v>
      </c>
      <c r="O9" s="77"/>
      <c r="P9" s="77"/>
      <c r="Q9" s="77"/>
      <c r="S9" s="67" t="s">
        <v>12</v>
      </c>
      <c r="T9" s="78" t="s">
        <v>114</v>
      </c>
      <c r="U9" s="78"/>
      <c r="V9" s="78"/>
      <c r="W9" s="78"/>
      <c r="X9" s="78" t="s">
        <v>115</v>
      </c>
      <c r="Y9" s="78"/>
      <c r="Z9" s="78"/>
      <c r="AA9" s="78"/>
      <c r="AB9" s="78" t="s">
        <v>116</v>
      </c>
      <c r="AC9" s="78"/>
      <c r="AD9" s="78"/>
      <c r="AE9" s="78"/>
      <c r="AF9" s="77" t="s">
        <v>117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1.0379320000000001</v>
      </c>
      <c r="F11" s="30" t="s">
        <v>20</v>
      </c>
      <c r="G11" s="40">
        <v>0</v>
      </c>
      <c r="H11" s="40">
        <v>6.1999999999999998E-3</v>
      </c>
      <c r="I11" s="40">
        <v>0.93335699999999999</v>
      </c>
      <c r="J11" s="30" t="s">
        <v>20</v>
      </c>
      <c r="K11" s="40">
        <v>0</v>
      </c>
      <c r="L11" s="40">
        <v>6.1999999999999998E-3</v>
      </c>
      <c r="M11" s="40">
        <v>0.91242900000000005</v>
      </c>
      <c r="N11" s="27" t="s">
        <v>20</v>
      </c>
      <c r="O11" s="61">
        <v>0</v>
      </c>
      <c r="P11" s="61">
        <v>6.1999999999999998E-3</v>
      </c>
      <c r="Q11" s="27">
        <v>1.601483</v>
      </c>
      <c r="S11" s="67"/>
      <c r="T11" s="30" t="s">
        <v>20</v>
      </c>
      <c r="U11" s="40">
        <v>0</v>
      </c>
      <c r="V11" s="40">
        <v>6.1999999999999998E-3</v>
      </c>
      <c r="W11" s="40">
        <v>0.87699199999999999</v>
      </c>
      <c r="X11" s="30" t="s">
        <v>20</v>
      </c>
      <c r="Y11" s="40">
        <v>0</v>
      </c>
      <c r="Z11" s="40">
        <v>6.1999999999999998E-3</v>
      </c>
      <c r="AA11" s="40">
        <v>0.99148599999999998</v>
      </c>
      <c r="AB11" s="30" t="s">
        <v>20</v>
      </c>
      <c r="AC11" s="40">
        <v>0</v>
      </c>
      <c r="AD11" s="40">
        <v>6.1999999999999998E-3</v>
      </c>
      <c r="AE11" s="40">
        <v>1.007144</v>
      </c>
      <c r="AF11" s="27" t="s">
        <v>20</v>
      </c>
      <c r="AG11" s="61">
        <v>0</v>
      </c>
      <c r="AH11" s="61">
        <v>6.1999999999999998E-3</v>
      </c>
      <c r="AI11" s="27">
        <v>1.0650470000000001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1.372897</v>
      </c>
      <c r="F12" s="30" t="s">
        <v>21</v>
      </c>
      <c r="G12" s="40">
        <v>0</v>
      </c>
      <c r="H12" s="40">
        <v>8.038E-5</v>
      </c>
      <c r="I12" s="40">
        <v>1.369969</v>
      </c>
      <c r="J12" s="30" t="s">
        <v>21</v>
      </c>
      <c r="K12" s="40">
        <v>0</v>
      </c>
      <c r="L12" s="40">
        <v>8.038E-5</v>
      </c>
      <c r="M12" s="40">
        <v>1.388927</v>
      </c>
      <c r="N12" s="27" t="s">
        <v>21</v>
      </c>
      <c r="O12" s="61">
        <v>0</v>
      </c>
      <c r="P12" s="61">
        <v>8.038E-5</v>
      </c>
      <c r="Q12" s="27">
        <v>1.4264269999999999</v>
      </c>
      <c r="S12" s="67"/>
      <c r="T12" s="30" t="s">
        <v>21</v>
      </c>
      <c r="U12" s="40">
        <v>0</v>
      </c>
      <c r="V12" s="40">
        <v>2.6219999999999998E-4</v>
      </c>
      <c r="W12" s="40">
        <v>1.3105199999999999</v>
      </c>
      <c r="X12" s="30" t="s">
        <v>21</v>
      </c>
      <c r="Y12" s="40">
        <v>0</v>
      </c>
      <c r="Z12" s="40">
        <v>2.6219999999999998E-4</v>
      </c>
      <c r="AA12" s="40">
        <v>1.3328800000000001</v>
      </c>
      <c r="AB12" s="30" t="s">
        <v>21</v>
      </c>
      <c r="AC12" s="40">
        <v>0</v>
      </c>
      <c r="AD12" s="40">
        <v>2.6219999999999998E-4</v>
      </c>
      <c r="AE12" s="40">
        <v>1.308991</v>
      </c>
      <c r="AF12" s="27" t="s">
        <v>21</v>
      </c>
      <c r="AG12" s="61">
        <v>0</v>
      </c>
      <c r="AH12" s="61">
        <v>2.6219999999999998E-4</v>
      </c>
      <c r="AI12" s="27">
        <v>1.41069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3.6689910000000001</v>
      </c>
      <c r="F13" s="30" t="s">
        <v>22</v>
      </c>
      <c r="G13" s="40">
        <v>0</v>
      </c>
      <c r="H13" s="40">
        <v>2.2979999999999999E-6</v>
      </c>
      <c r="I13" s="40">
        <v>3.5739869999999998</v>
      </c>
      <c r="J13" s="30" t="s">
        <v>22</v>
      </c>
      <c r="K13" s="40">
        <v>0</v>
      </c>
      <c r="L13" s="40">
        <v>1.832E-6</v>
      </c>
      <c r="M13" s="40">
        <v>3.596787</v>
      </c>
      <c r="N13" s="27" t="s">
        <v>22</v>
      </c>
      <c r="O13" s="61">
        <v>0</v>
      </c>
      <c r="P13" s="61">
        <v>1.832E-6</v>
      </c>
      <c r="Q13" s="27">
        <v>3.830997</v>
      </c>
      <c r="S13" s="67"/>
      <c r="T13" s="30" t="s">
        <v>22</v>
      </c>
      <c r="U13" s="40">
        <v>0</v>
      </c>
      <c r="V13" s="40">
        <v>2.7699999999999999E-5</v>
      </c>
      <c r="W13" s="40">
        <v>3.422698</v>
      </c>
      <c r="X13" s="30" t="s">
        <v>22</v>
      </c>
      <c r="Y13" s="40">
        <v>0</v>
      </c>
      <c r="Z13" s="40">
        <v>2.7699999999999999E-5</v>
      </c>
      <c r="AA13" s="40">
        <v>3.3757359999999998</v>
      </c>
      <c r="AB13" s="30" t="s">
        <v>22</v>
      </c>
      <c r="AC13" s="40">
        <v>0</v>
      </c>
      <c r="AD13" s="40">
        <v>2.7699999999999999E-5</v>
      </c>
      <c r="AE13" s="40">
        <v>3.3560789999999998</v>
      </c>
      <c r="AF13" s="27" t="s">
        <v>22</v>
      </c>
      <c r="AG13" s="61">
        <v>0</v>
      </c>
      <c r="AH13" s="61">
        <v>2.7699999999999999E-5</v>
      </c>
      <c r="AI13" s="27">
        <v>3.58168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82" t="s">
        <v>23</v>
      </c>
      <c r="B16" s="83" t="s">
        <v>114</v>
      </c>
      <c r="C16" s="83"/>
      <c r="D16" s="83"/>
      <c r="E16" s="83"/>
      <c r="F16" s="83" t="s">
        <v>115</v>
      </c>
      <c r="G16" s="83"/>
      <c r="H16" s="83"/>
      <c r="I16" s="83"/>
      <c r="J16" s="83" t="s">
        <v>116</v>
      </c>
      <c r="K16" s="83"/>
      <c r="L16" s="83"/>
      <c r="M16" s="83"/>
      <c r="N16" s="81" t="s">
        <v>117</v>
      </c>
      <c r="O16" s="81"/>
      <c r="P16" s="81"/>
      <c r="Q16" s="81"/>
      <c r="S16" s="68" t="s">
        <v>23</v>
      </c>
      <c r="T16" s="83" t="s">
        <v>114</v>
      </c>
      <c r="U16" s="83"/>
      <c r="V16" s="83"/>
      <c r="W16" s="83"/>
      <c r="X16" s="83" t="s">
        <v>115</v>
      </c>
      <c r="Y16" s="83"/>
      <c r="Z16" s="83"/>
      <c r="AA16" s="83"/>
      <c r="AB16" s="83" t="s">
        <v>116</v>
      </c>
      <c r="AC16" s="83"/>
      <c r="AD16" s="83"/>
      <c r="AE16" s="83"/>
      <c r="AF16" s="81" t="s">
        <v>117</v>
      </c>
      <c r="AG16" s="81"/>
      <c r="AH16" s="81"/>
      <c r="AI16" s="81"/>
    </row>
    <row r="17" spans="1:35" x14ac:dyDescent="0.25">
      <c r="A17" s="82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82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82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82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114</v>
      </c>
      <c r="C23" s="78"/>
      <c r="D23" s="78"/>
      <c r="E23" s="78"/>
      <c r="F23" s="78" t="s">
        <v>115</v>
      </c>
      <c r="G23" s="78"/>
      <c r="H23" s="78"/>
      <c r="I23" s="78"/>
      <c r="J23" s="78" t="s">
        <v>116</v>
      </c>
      <c r="K23" s="78"/>
      <c r="L23" s="78"/>
      <c r="M23" s="78"/>
      <c r="N23" s="77" t="s">
        <v>117</v>
      </c>
      <c r="O23" s="77"/>
      <c r="P23" s="77"/>
      <c r="Q23" s="77"/>
      <c r="S23" s="69" t="s">
        <v>24</v>
      </c>
      <c r="T23" s="78" t="s">
        <v>114</v>
      </c>
      <c r="U23" s="78"/>
      <c r="V23" s="78"/>
      <c r="W23" s="78"/>
      <c r="X23" s="78" t="s">
        <v>115</v>
      </c>
      <c r="Y23" s="78"/>
      <c r="Z23" s="78"/>
      <c r="AA23" s="78"/>
      <c r="AB23" s="78" t="s">
        <v>116</v>
      </c>
      <c r="AC23" s="78"/>
      <c r="AD23" s="78"/>
      <c r="AE23" s="78"/>
      <c r="AF23" s="81" t="s">
        <v>117</v>
      </c>
      <c r="AG23" s="81"/>
      <c r="AH23" s="81"/>
      <c r="AI23" s="81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31">
        <v>0</v>
      </c>
      <c r="C25" s="31"/>
      <c r="D25" s="31"/>
      <c r="E25" s="40">
        <v>6.1387320000000001</v>
      </c>
      <c r="F25" s="31">
        <v>0</v>
      </c>
      <c r="G25" s="31"/>
      <c r="H25" s="31"/>
      <c r="I25" s="40">
        <v>5.9805590000000004</v>
      </c>
      <c r="J25" s="30">
        <v>0</v>
      </c>
      <c r="K25" s="31"/>
      <c r="L25" s="31"/>
      <c r="M25" s="40">
        <v>6.1145750000000003</v>
      </c>
      <c r="N25" s="28">
        <v>0</v>
      </c>
      <c r="O25" s="28"/>
      <c r="P25" s="28"/>
      <c r="Q25" s="27">
        <v>5.6989780000000003</v>
      </c>
      <c r="S25" s="69"/>
      <c r="T25" s="31">
        <v>0</v>
      </c>
      <c r="U25" s="31"/>
      <c r="V25" s="31"/>
      <c r="W25" s="40">
        <v>6.0335260000000002</v>
      </c>
      <c r="X25" s="31">
        <v>0</v>
      </c>
      <c r="Y25" s="31"/>
      <c r="Z25" s="31"/>
      <c r="AA25" s="40">
        <v>5.437748</v>
      </c>
      <c r="AB25" s="31">
        <v>0</v>
      </c>
      <c r="AC25" s="31"/>
      <c r="AD25" s="31"/>
      <c r="AE25" s="40">
        <v>6.0359749999999996</v>
      </c>
      <c r="AF25" s="37">
        <v>0</v>
      </c>
      <c r="AG25" s="37"/>
      <c r="AH25" s="37"/>
      <c r="AI25" s="35">
        <v>6.0062239999999996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/>
      <c r="O26" s="27"/>
      <c r="P26" s="27"/>
      <c r="Q26" s="27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114</v>
      </c>
      <c r="C30" s="78"/>
      <c r="D30" s="78"/>
      <c r="E30" s="78"/>
      <c r="F30" s="78" t="s">
        <v>115</v>
      </c>
      <c r="G30" s="78"/>
      <c r="H30" s="78"/>
      <c r="I30" s="78"/>
      <c r="J30" s="78" t="s">
        <v>116</v>
      </c>
      <c r="K30" s="78"/>
      <c r="L30" s="78"/>
      <c r="M30" s="78"/>
      <c r="N30" s="77" t="s">
        <v>117</v>
      </c>
      <c r="O30" s="77"/>
      <c r="P30" s="77"/>
      <c r="Q30" s="77"/>
      <c r="S30" s="67" t="s">
        <v>12</v>
      </c>
      <c r="T30" s="78" t="s">
        <v>114</v>
      </c>
      <c r="U30" s="78"/>
      <c r="V30" s="78"/>
      <c r="W30" s="78"/>
      <c r="X30" s="78" t="s">
        <v>115</v>
      </c>
      <c r="Y30" s="78"/>
      <c r="Z30" s="78"/>
      <c r="AA30" s="78"/>
      <c r="AB30" s="78" t="s">
        <v>116</v>
      </c>
      <c r="AC30" s="78"/>
      <c r="AD30" s="78"/>
      <c r="AE30" s="78"/>
      <c r="AF30" s="77" t="s">
        <v>117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0.96655500000000005</v>
      </c>
      <c r="F32" s="30" t="s">
        <v>20</v>
      </c>
      <c r="G32" s="40">
        <v>0</v>
      </c>
      <c r="H32" s="40">
        <v>6.1999999999999998E-3</v>
      </c>
      <c r="I32" s="40">
        <v>0.98496499999999998</v>
      </c>
      <c r="J32" s="30" t="s">
        <v>20</v>
      </c>
      <c r="K32" s="40">
        <v>0</v>
      </c>
      <c r="L32" s="40">
        <v>6.1999999999999998E-3</v>
      </c>
      <c r="M32" s="40">
        <v>0.97521100000000005</v>
      </c>
      <c r="N32" s="27" t="s">
        <v>20</v>
      </c>
      <c r="O32" s="61">
        <v>0</v>
      </c>
      <c r="P32" s="61">
        <v>6.1999999999999998E-3</v>
      </c>
      <c r="Q32" s="27">
        <v>1.049148</v>
      </c>
      <c r="S32" s="67"/>
      <c r="T32" s="30" t="s">
        <v>20</v>
      </c>
      <c r="U32" s="40">
        <v>0</v>
      </c>
      <c r="V32" s="40">
        <v>6.1999999999999998E-3</v>
      </c>
      <c r="W32" s="40">
        <v>0.97239200000000003</v>
      </c>
      <c r="X32" s="30" t="s">
        <v>20</v>
      </c>
      <c r="Y32" s="40">
        <v>0</v>
      </c>
      <c r="Z32" s="40">
        <v>6.1999999999999998E-3</v>
      </c>
      <c r="AA32" s="40">
        <v>0.90082799999999996</v>
      </c>
      <c r="AB32" s="30" t="s">
        <v>20</v>
      </c>
      <c r="AC32" s="40">
        <v>0</v>
      </c>
      <c r="AD32" s="40">
        <v>6.1999999999999998E-3</v>
      </c>
      <c r="AE32" s="40">
        <v>0.98658900000000005</v>
      </c>
      <c r="AF32" s="27" t="s">
        <v>20</v>
      </c>
      <c r="AG32" s="61">
        <v>0</v>
      </c>
      <c r="AH32" s="61">
        <v>6.1999999999999998E-3</v>
      </c>
      <c r="AI32" s="27">
        <v>1.049741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1.274443</v>
      </c>
      <c r="F33" s="30" t="s">
        <v>21</v>
      </c>
      <c r="G33" s="40">
        <v>0</v>
      </c>
      <c r="H33" s="40">
        <v>6.6879999999999999E-4</v>
      </c>
      <c r="I33" s="40">
        <v>1.278891</v>
      </c>
      <c r="J33" s="30" t="s">
        <v>21</v>
      </c>
      <c r="K33" s="40">
        <v>0</v>
      </c>
      <c r="L33" s="40">
        <v>6.6879999999999999E-4</v>
      </c>
      <c r="M33" s="40">
        <v>1.294392</v>
      </c>
      <c r="N33" s="27" t="s">
        <v>21</v>
      </c>
      <c r="O33" s="61">
        <v>0</v>
      </c>
      <c r="P33" s="61">
        <v>6.6879999999999999E-4</v>
      </c>
      <c r="Q33" s="27">
        <v>1.304999</v>
      </c>
      <c r="S33" s="67"/>
      <c r="T33" s="30" t="s">
        <v>21</v>
      </c>
      <c r="U33" s="40">
        <v>0</v>
      </c>
      <c r="V33" s="40">
        <v>1.5E-3</v>
      </c>
      <c r="W33" s="40">
        <v>1.245628</v>
      </c>
      <c r="X33" s="30" t="s">
        <v>21</v>
      </c>
      <c r="Y33" s="40">
        <v>0</v>
      </c>
      <c r="Z33" s="40">
        <v>1.5E-3</v>
      </c>
      <c r="AA33" s="40">
        <v>1.257358</v>
      </c>
      <c r="AB33" s="30" t="s">
        <v>21</v>
      </c>
      <c r="AC33" s="40">
        <v>0</v>
      </c>
      <c r="AD33" s="40">
        <v>1.5E-3</v>
      </c>
      <c r="AE33" s="40">
        <v>1.2413099999999999</v>
      </c>
      <c r="AF33" s="27" t="s">
        <v>21</v>
      </c>
      <c r="AG33" s="61">
        <v>0</v>
      </c>
      <c r="AH33" s="61">
        <v>1.5E-3</v>
      </c>
      <c r="AI33" s="27">
        <v>1.2403109999999999</v>
      </c>
    </row>
    <row r="34" spans="1:35" x14ac:dyDescent="0.25">
      <c r="A34" s="67"/>
      <c r="B34" s="30" t="s">
        <v>22</v>
      </c>
      <c r="C34" s="40">
        <v>0</v>
      </c>
      <c r="D34" s="40">
        <v>1.45E-4</v>
      </c>
      <c r="E34" s="40">
        <v>3.0543689999999999</v>
      </c>
      <c r="F34" s="30" t="s">
        <v>22</v>
      </c>
      <c r="G34" s="40">
        <v>0</v>
      </c>
      <c r="H34" s="40">
        <v>1.605E-4</v>
      </c>
      <c r="I34" s="40">
        <v>3.078424</v>
      </c>
      <c r="J34" s="30" t="s">
        <v>22</v>
      </c>
      <c r="K34" s="40">
        <v>0</v>
      </c>
      <c r="L34" s="40">
        <v>1.6860000000000001E-4</v>
      </c>
      <c r="M34" s="40">
        <v>2.990313</v>
      </c>
      <c r="N34" s="27" t="s">
        <v>22</v>
      </c>
      <c r="O34" s="61">
        <v>0</v>
      </c>
      <c r="P34" s="61">
        <v>1.6860000000000001E-4</v>
      </c>
      <c r="Q34" s="27">
        <v>3.2139690000000001</v>
      </c>
      <c r="S34" s="67"/>
      <c r="T34" s="30" t="s">
        <v>22</v>
      </c>
      <c r="U34" s="40">
        <v>0</v>
      </c>
      <c r="V34" s="40">
        <v>5.5250000000000004E-4</v>
      </c>
      <c r="W34" s="40">
        <v>2.6915290000000001</v>
      </c>
      <c r="X34" s="30" t="s">
        <v>22</v>
      </c>
      <c r="Y34" s="40">
        <v>0</v>
      </c>
      <c r="Z34" s="40">
        <v>5.9250000000000004E-4</v>
      </c>
      <c r="AA34" s="40">
        <v>2.6535069999999998</v>
      </c>
      <c r="AB34" s="30" t="s">
        <v>22</v>
      </c>
      <c r="AC34" s="40">
        <v>0</v>
      </c>
      <c r="AD34" s="40">
        <v>6.3599999999999996E-4</v>
      </c>
      <c r="AE34" s="40">
        <v>2.712853</v>
      </c>
      <c r="AF34" s="27" t="s">
        <v>22</v>
      </c>
      <c r="AG34" s="61">
        <v>0</v>
      </c>
      <c r="AH34" s="61">
        <v>6.7460000000000003E-4</v>
      </c>
      <c r="AI34" s="27">
        <v>2.7912430000000001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114</v>
      </c>
      <c r="C37" s="83"/>
      <c r="D37" s="83"/>
      <c r="E37" s="83"/>
      <c r="F37" s="83" t="s">
        <v>115</v>
      </c>
      <c r="G37" s="83"/>
      <c r="H37" s="83"/>
      <c r="I37" s="83"/>
      <c r="J37" s="83" t="s">
        <v>116</v>
      </c>
      <c r="K37" s="83"/>
      <c r="L37" s="83"/>
      <c r="M37" s="83"/>
      <c r="N37" s="81" t="s">
        <v>117</v>
      </c>
      <c r="O37" s="81"/>
      <c r="P37" s="81"/>
      <c r="Q37" s="81"/>
      <c r="S37" s="68" t="s">
        <v>23</v>
      </c>
      <c r="T37" s="83" t="s">
        <v>114</v>
      </c>
      <c r="U37" s="83"/>
      <c r="V37" s="83"/>
      <c r="W37" s="83"/>
      <c r="X37" s="83" t="s">
        <v>115</v>
      </c>
      <c r="Y37" s="83"/>
      <c r="Z37" s="83"/>
      <c r="AA37" s="83"/>
      <c r="AB37" s="83" t="s">
        <v>116</v>
      </c>
      <c r="AC37" s="83"/>
      <c r="AD37" s="83"/>
      <c r="AE37" s="83"/>
      <c r="AF37" s="81" t="s">
        <v>117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114</v>
      </c>
      <c r="C44" s="78"/>
      <c r="D44" s="78"/>
      <c r="E44" s="78"/>
      <c r="F44" s="78" t="s">
        <v>115</v>
      </c>
      <c r="G44" s="78"/>
      <c r="H44" s="78"/>
      <c r="I44" s="78"/>
      <c r="J44" s="78" t="s">
        <v>116</v>
      </c>
      <c r="K44" s="78"/>
      <c r="L44" s="78"/>
      <c r="M44" s="78"/>
      <c r="N44" s="77" t="s">
        <v>117</v>
      </c>
      <c r="O44" s="77"/>
      <c r="P44" s="77"/>
      <c r="Q44" s="77"/>
      <c r="S44" s="69" t="s">
        <v>24</v>
      </c>
      <c r="T44" s="78" t="s">
        <v>114</v>
      </c>
      <c r="U44" s="78"/>
      <c r="V44" s="78"/>
      <c r="W44" s="78"/>
      <c r="X44" s="78" t="s">
        <v>115</v>
      </c>
      <c r="Y44" s="78"/>
      <c r="Z44" s="78"/>
      <c r="AA44" s="78"/>
      <c r="AB44" s="78" t="s">
        <v>116</v>
      </c>
      <c r="AC44" s="78"/>
      <c r="AD44" s="78"/>
      <c r="AE44" s="78"/>
      <c r="AF44" s="77" t="s">
        <v>117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3.9999999999999998E-7</v>
      </c>
      <c r="C46" s="31"/>
      <c r="D46" s="31"/>
      <c r="E46" s="40">
        <v>5.3292109999999999</v>
      </c>
      <c r="F46" s="32">
        <v>3.9999999999999998E-7</v>
      </c>
      <c r="G46" s="31"/>
      <c r="H46" s="31"/>
      <c r="I46" s="40">
        <v>5.9780600000000002</v>
      </c>
      <c r="J46" s="32">
        <v>1.9999999999999999E-7</v>
      </c>
      <c r="K46" s="31"/>
      <c r="L46" s="31"/>
      <c r="M46" s="40">
        <v>5.9513619999999996</v>
      </c>
      <c r="N46" s="29">
        <v>1.9999999999999999E-7</v>
      </c>
      <c r="O46" s="28"/>
      <c r="P46" s="28"/>
      <c r="Q46" s="27">
        <v>5.8752180000000003</v>
      </c>
      <c r="S46" s="69"/>
      <c r="T46" s="32">
        <v>2.5599999999999999E-5</v>
      </c>
      <c r="U46" s="31"/>
      <c r="V46" s="31"/>
      <c r="W46" s="40">
        <v>5.9630599999999996</v>
      </c>
      <c r="X46" s="32">
        <v>2.41E-5</v>
      </c>
      <c r="Y46" s="31"/>
      <c r="Z46" s="31"/>
      <c r="AA46" s="40">
        <v>5.9336849999999997</v>
      </c>
      <c r="AB46" s="32">
        <v>2.34E-5</v>
      </c>
      <c r="AC46" s="31"/>
      <c r="AD46" s="31"/>
      <c r="AE46" s="40">
        <v>5.9529709999999998</v>
      </c>
      <c r="AF46" s="29">
        <v>2.8200000000000001E-5</v>
      </c>
      <c r="AG46" s="28"/>
      <c r="AH46" s="28"/>
      <c r="AI46" s="27">
        <v>6.0209210000000004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/>
      <c r="O48" s="27"/>
      <c r="P48" s="27"/>
      <c r="Q48" s="27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114</v>
      </c>
      <c r="C50" s="78"/>
      <c r="D50" s="78"/>
      <c r="E50" s="78"/>
      <c r="F50" s="78" t="s">
        <v>115</v>
      </c>
      <c r="G50" s="78"/>
      <c r="H50" s="78"/>
      <c r="I50" s="78"/>
      <c r="J50" s="78" t="s">
        <v>116</v>
      </c>
      <c r="K50" s="78"/>
      <c r="L50" s="78"/>
      <c r="M50" s="78"/>
      <c r="N50" s="77" t="s">
        <v>117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1.002397</v>
      </c>
      <c r="F52" s="30" t="s">
        <v>20</v>
      </c>
      <c r="G52" s="40">
        <v>0</v>
      </c>
      <c r="H52" s="40">
        <v>6.1999999999999998E-3</v>
      </c>
      <c r="I52" s="40">
        <v>0.91437100000000004</v>
      </c>
      <c r="J52" s="30" t="s">
        <v>20</v>
      </c>
      <c r="K52" s="40">
        <v>0</v>
      </c>
      <c r="L52" s="40">
        <v>6.1999999999999998E-3</v>
      </c>
      <c r="M52" s="40">
        <v>0.92405400000000004</v>
      </c>
      <c r="N52" s="27" t="s">
        <v>20</v>
      </c>
      <c r="O52" s="61">
        <v>0</v>
      </c>
      <c r="P52" s="61">
        <v>6.1999999999999998E-3</v>
      </c>
      <c r="Q52" s="27">
        <v>1.050446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1.169902</v>
      </c>
      <c r="F53" s="30" t="s">
        <v>21</v>
      </c>
      <c r="G53" s="40">
        <v>0</v>
      </c>
      <c r="H53" s="40">
        <v>3.3E-3</v>
      </c>
      <c r="I53" s="40">
        <v>1.1417759999999999</v>
      </c>
      <c r="J53" s="30" t="s">
        <v>21</v>
      </c>
      <c r="K53" s="40">
        <v>0</v>
      </c>
      <c r="L53" s="40">
        <v>3.3E-3</v>
      </c>
      <c r="M53" s="40">
        <v>1.136355</v>
      </c>
      <c r="N53" s="27" t="s">
        <v>21</v>
      </c>
      <c r="O53" s="61">
        <v>0</v>
      </c>
      <c r="P53" s="61">
        <v>3.3E-3</v>
      </c>
      <c r="Q53" s="27">
        <v>1.271196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2.1266959999999999</v>
      </c>
      <c r="F54" s="30" t="s">
        <v>22</v>
      </c>
      <c r="G54" s="40">
        <v>0</v>
      </c>
      <c r="H54" s="40">
        <v>2.2000000000000001E-3</v>
      </c>
      <c r="I54" s="40">
        <v>2.1314299999999999</v>
      </c>
      <c r="J54" s="30" t="s">
        <v>22</v>
      </c>
      <c r="K54" s="40">
        <v>0</v>
      </c>
      <c r="L54" s="40">
        <v>2.3E-3</v>
      </c>
      <c r="M54" s="40">
        <v>2.200682</v>
      </c>
      <c r="N54" s="27" t="s">
        <v>22</v>
      </c>
      <c r="O54" s="61">
        <v>0</v>
      </c>
      <c r="P54" s="61">
        <v>2.3999999999999998E-3</v>
      </c>
      <c r="Q54" s="27">
        <v>2.179929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27"/>
      <c r="O55" s="27"/>
      <c r="P55" s="27"/>
      <c r="Q55" s="27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114</v>
      </c>
      <c r="C57" s="83"/>
      <c r="D57" s="83"/>
      <c r="E57" s="83"/>
      <c r="F57" s="83" t="s">
        <v>115</v>
      </c>
      <c r="G57" s="83"/>
      <c r="H57" s="83"/>
      <c r="I57" s="83"/>
      <c r="J57" s="83" t="s">
        <v>116</v>
      </c>
      <c r="K57" s="83"/>
      <c r="L57" s="83"/>
      <c r="M57" s="83"/>
      <c r="N57" s="81" t="s">
        <v>117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114</v>
      </c>
      <c r="C64" s="78"/>
      <c r="D64" s="78"/>
      <c r="E64" s="78"/>
      <c r="F64" s="78" t="s">
        <v>115</v>
      </c>
      <c r="G64" s="78"/>
      <c r="H64" s="78"/>
      <c r="I64" s="78"/>
      <c r="J64" s="78" t="s">
        <v>116</v>
      </c>
      <c r="K64" s="78"/>
      <c r="L64" s="78"/>
      <c r="M64" s="78"/>
      <c r="N64" s="77" t="s">
        <v>117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6.1410000000000002E-4</v>
      </c>
      <c r="C66" s="31"/>
      <c r="D66" s="31"/>
      <c r="E66" s="40">
        <v>5.9542989999999998</v>
      </c>
      <c r="F66" s="32"/>
      <c r="G66" s="32">
        <v>6.1620000000000002E-4</v>
      </c>
      <c r="H66" s="31"/>
      <c r="I66" s="40">
        <v>5.9345309999999998</v>
      </c>
      <c r="J66" s="32">
        <v>6.4079999999999996E-4</v>
      </c>
      <c r="K66" s="31"/>
      <c r="L66" s="31"/>
      <c r="M66" s="40">
        <v>5.8974310000000001</v>
      </c>
      <c r="N66" s="29">
        <v>6.4709999999999995E-4</v>
      </c>
      <c r="O66" s="28"/>
      <c r="P66" s="28"/>
      <c r="Q66" s="27">
        <v>5.5171780000000004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1.9712890000000001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12.119291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2.7428660000000002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1.8552999999999998E-6</v>
      </c>
      <c r="H75">
        <f t="shared" si="2"/>
        <v>7.2429779999999999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1.8786000000000001E-6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1.9251999999999998E-6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1.9717999999999999E-6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2.883718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18.233866000000003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4.131793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1.8762700000000002E-6</v>
      </c>
      <c r="H88">
        <f t="shared" si="20"/>
        <v>10.839765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1.91588E-6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1.9811200000000001E-6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2.0277199999999998E-6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4.485201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23.932844000000003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5.5582200000000004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1.8950847499999998E-6</v>
      </c>
      <c r="H101">
        <f t="shared" si="38"/>
        <v>14.670762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1.9452379999999998E-6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2.010944E-6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2.0375060000000001E-6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1.8684780000000001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11.471274000000001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2.6433999999999997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6.7984340000000003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2.8756219999999999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17.507249000000002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3.952391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10.154513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3.9406690000000002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23.513472999999998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5.3630809999999993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13.736193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1.9515199999999999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3.9999999999999998E-7</v>
      </c>
      <c r="M151">
        <f>I46+E46</f>
        <v>11.307271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3.9999999999999998E-7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2.553334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1.4577499999999998E-4</v>
      </c>
      <c r="H153">
        <f t="shared" si="110"/>
        <v>6.1327929999999995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1.4655000000000001E-4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3.9999999999999998E-7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3.9999999999999998E-7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1.4809999999999999E-4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1.4965000000000001E-4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2.9267310000000002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3.995E-7</v>
      </c>
      <c r="M164">
        <f>M46+I46+E46</f>
        <v>17.258633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3.9799999999999999E-7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3.8477259999999998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1.4653150000000002E-4</v>
      </c>
      <c r="H166">
        <f t="shared" si="128"/>
        <v>9.1231059999999999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1.48026E-4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3.9199999999999996E-7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3.8200000000000001E-7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1.5090399999999999E-4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1.5363400000000001E-4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3.9758789999999999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3.9854999999999993E-7</v>
      </c>
      <c r="M177">
        <f>Q46+M46+I46+E46</f>
        <v>23.133851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3.9439999999999998E-7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5.1527249999999993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1.4726941249999998E-4</v>
      </c>
      <c r="H179">
        <f t="shared" si="146"/>
        <v>12.337075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1.4942729999999998E-4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3.7919999999999995E-7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3.5680000000000002E-7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1.534064E-4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1.569331E-4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1.8732199999999999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2.5524999999999997E-5</v>
      </c>
      <c r="M190">
        <f>AA46+W46</f>
        <v>11.896744999999999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2.5449999999999999E-5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2.5029859999999999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5.5450000000000009E-4</v>
      </c>
      <c r="H192">
        <f t="shared" si="164"/>
        <v>5.3450360000000003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5.5650000000000014E-4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2.5300000000000002E-5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2.5149999999999998E-5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5.6050000000000002E-4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5.6450000000000001E-4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2.8598090000000003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2.5452E-5</v>
      </c>
      <c r="M203">
        <f>AE46+AA46+W46</f>
        <v>17.849715999999997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2.5307999999999999E-5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3.7442959999999998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5.5650875000000008E-4</v>
      </c>
      <c r="H205">
        <f t="shared" si="182"/>
        <v>8.0578889999999994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5.6053500000000003E-4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2.5032E-5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2.4771999999999999E-5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5.6864000000000003E-4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5.7681500000000005E-4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3.9095500000000003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2.5381587499999997E-5</v>
      </c>
      <c r="M216">
        <f>AI46+AE46+AA46+W46</f>
        <v>23.870636999999999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2.5178699999999997E-5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4.9846069999999996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5.585252E-4</v>
      </c>
      <c r="H218">
        <f t="shared" si="199"/>
        <v>10.849132000000001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5.645966000000001E-4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2.4833599999999999E-5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2.45929E-5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5.7685279999999993E-4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5.8921819999999993E-4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1.916768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6.1420500000000005E-4</v>
      </c>
      <c r="M229">
        <f>I66+E66</f>
        <v>11.888829999999999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6.1430999999999996E-4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2.3116779999999997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4.2581259999999999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6.1452000000000013E-4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6.1472999999999996E-4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2.8408220000000002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6.1436625000000006E-4</v>
      </c>
      <c r="M242">
        <f>M66+I66+E66</f>
        <v>17.786261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6.1474500000000009E-4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3.4480330000000001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6.4588080000000003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6.1583999999999999E-4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6.1738500000000003E-4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3.8912680000000002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6.1457864999999996E-4</v>
      </c>
      <c r="M255">
        <f>Q66+M66+I66+E66</f>
        <v>23.303438999999997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6.1536420000000004E-4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4.7192290000000003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8.638736999999999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6.1773359999999996E-4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6.2096340000000001E-4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263"/>
  <sheetViews>
    <sheetView topLeftCell="A21" zoomScale="55" zoomScaleNormal="55" workbookViewId="0">
      <selection activeCell="H66" sqref="H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7" t="s">
        <v>8</v>
      </c>
      <c r="U8" s="77"/>
      <c r="V8" s="77"/>
      <c r="W8" s="77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118</v>
      </c>
      <c r="C9" s="74"/>
      <c r="D9" s="74"/>
      <c r="E9" s="74"/>
      <c r="F9" s="77" t="s">
        <v>119</v>
      </c>
      <c r="G9" s="77"/>
      <c r="H9" s="77"/>
      <c r="I9" s="77"/>
      <c r="J9" s="77" t="s">
        <v>120</v>
      </c>
      <c r="K9" s="77"/>
      <c r="L9" s="77"/>
      <c r="M9" s="77"/>
      <c r="N9" s="77" t="s">
        <v>121</v>
      </c>
      <c r="O9" s="77"/>
      <c r="P9" s="77"/>
      <c r="Q9" s="77"/>
      <c r="S9" s="67" t="s">
        <v>12</v>
      </c>
      <c r="T9" s="77" t="s">
        <v>118</v>
      </c>
      <c r="U9" s="77"/>
      <c r="V9" s="77"/>
      <c r="W9" s="77"/>
      <c r="X9" s="77" t="s">
        <v>119</v>
      </c>
      <c r="Y9" s="77"/>
      <c r="Z9" s="77"/>
      <c r="AA9" s="77"/>
      <c r="AB9" s="77" t="s">
        <v>120</v>
      </c>
      <c r="AC9" s="77"/>
      <c r="AD9" s="77"/>
      <c r="AE9" s="77"/>
      <c r="AF9" s="77" t="s">
        <v>121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27"/>
      <c r="U10" s="27" t="s">
        <v>17</v>
      </c>
      <c r="V10" s="27" t="s">
        <v>18</v>
      </c>
      <c r="W10" s="27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1.014473</v>
      </c>
      <c r="F11" s="27" t="s">
        <v>20</v>
      </c>
      <c r="G11" s="27">
        <v>0</v>
      </c>
      <c r="H11" s="27">
        <v>6.1999999999999998E-3</v>
      </c>
      <c r="I11" s="27">
        <v>0.94328100000000004</v>
      </c>
      <c r="J11" s="27" t="s">
        <v>20</v>
      </c>
      <c r="K11" s="27">
        <v>0</v>
      </c>
      <c r="L11" s="27">
        <v>6.1999999999999998E-3</v>
      </c>
      <c r="M11" s="27">
        <v>1.0642450000000001</v>
      </c>
      <c r="N11" s="27" t="s">
        <v>20</v>
      </c>
      <c r="O11" s="27">
        <v>0</v>
      </c>
      <c r="P11" s="27">
        <v>6.1999999999999998E-3</v>
      </c>
      <c r="Q11" s="27">
        <v>1.078557</v>
      </c>
      <c r="S11" s="67"/>
      <c r="T11" s="27" t="s">
        <v>20</v>
      </c>
      <c r="U11" s="27">
        <v>0</v>
      </c>
      <c r="V11" s="27">
        <v>6.1999999999999998E-3</v>
      </c>
      <c r="W11" s="27">
        <v>0.906551</v>
      </c>
      <c r="X11" s="27" t="s">
        <v>20</v>
      </c>
      <c r="Y11" s="27">
        <v>0</v>
      </c>
      <c r="Z11" s="27">
        <v>6.1999999999999998E-3</v>
      </c>
      <c r="AA11" s="27">
        <v>1.060684</v>
      </c>
      <c r="AB11" s="27" t="s">
        <v>20</v>
      </c>
      <c r="AC11" s="27">
        <v>0</v>
      </c>
      <c r="AD11" s="27">
        <v>6.1999999999999998E-3</v>
      </c>
      <c r="AE11" s="27">
        <v>1.032144</v>
      </c>
      <c r="AF11" s="27" t="s">
        <v>20</v>
      </c>
      <c r="AG11" s="27">
        <v>0</v>
      </c>
      <c r="AH11" s="27">
        <v>6.1999999999999998E-3</v>
      </c>
      <c r="AI11" s="27">
        <v>1.0508599999999999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1.4713670000000001</v>
      </c>
      <c r="F12" s="27" t="s">
        <v>21</v>
      </c>
      <c r="G12" s="27">
        <v>0</v>
      </c>
      <c r="H12" s="27">
        <v>8.038E-5</v>
      </c>
      <c r="I12" s="27">
        <v>1.6197239999999999</v>
      </c>
      <c r="J12" s="27" t="s">
        <v>21</v>
      </c>
      <c r="K12" s="27">
        <v>0</v>
      </c>
      <c r="L12" s="27">
        <v>8.038E-5</v>
      </c>
      <c r="M12" s="27">
        <v>1.546608</v>
      </c>
      <c r="N12" s="27" t="s">
        <v>21</v>
      </c>
      <c r="O12" s="27">
        <v>0</v>
      </c>
      <c r="P12" s="27">
        <v>8.038E-5</v>
      </c>
      <c r="Q12" s="27">
        <v>1.5318320000000001</v>
      </c>
      <c r="S12" s="67"/>
      <c r="T12" s="27" t="s">
        <v>21</v>
      </c>
      <c r="U12" s="27">
        <v>0</v>
      </c>
      <c r="V12" s="27">
        <v>2.6219999999999998E-4</v>
      </c>
      <c r="W12" s="27">
        <v>1.452977</v>
      </c>
      <c r="X12" s="27" t="s">
        <v>21</v>
      </c>
      <c r="Y12" s="27">
        <v>0</v>
      </c>
      <c r="Z12" s="27">
        <v>2.6219999999999998E-4</v>
      </c>
      <c r="AA12" s="27">
        <v>1.4376599999999999</v>
      </c>
      <c r="AB12" s="27" t="s">
        <v>21</v>
      </c>
      <c r="AC12" s="27">
        <v>0</v>
      </c>
      <c r="AD12" s="27">
        <v>2.6219999999999998E-4</v>
      </c>
      <c r="AE12" s="27">
        <v>1.681441</v>
      </c>
      <c r="AF12" s="27" t="s">
        <v>21</v>
      </c>
      <c r="AG12" s="27">
        <v>0</v>
      </c>
      <c r="AH12" s="27">
        <v>2.6219999999999998E-4</v>
      </c>
      <c r="AI12" s="27">
        <v>1.5081119999999999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4.5212469999999998</v>
      </c>
      <c r="F13" s="27" t="s">
        <v>22</v>
      </c>
      <c r="G13" s="27">
        <v>0</v>
      </c>
      <c r="H13" s="27">
        <v>2.2790000000000001E-6</v>
      </c>
      <c r="I13" s="27">
        <v>4.7991250000000001</v>
      </c>
      <c r="J13" s="27" t="s">
        <v>22</v>
      </c>
      <c r="K13" s="27">
        <v>0</v>
      </c>
      <c r="L13" s="27">
        <v>2.802E-6</v>
      </c>
      <c r="M13" s="27">
        <v>4.688917</v>
      </c>
      <c r="N13" s="27" t="s">
        <v>22</v>
      </c>
      <c r="O13" s="27">
        <v>0</v>
      </c>
      <c r="P13" s="27">
        <v>1.832E-6</v>
      </c>
      <c r="Q13" s="27">
        <v>4.4626739999999998</v>
      </c>
      <c r="S13" s="67"/>
      <c r="T13" s="27" t="s">
        <v>22</v>
      </c>
      <c r="U13" s="27">
        <v>0</v>
      </c>
      <c r="V13" s="27">
        <v>2.7699999999999999E-5</v>
      </c>
      <c r="W13" s="27">
        <v>4.2204119999999996</v>
      </c>
      <c r="X13" s="27" t="s">
        <v>22</v>
      </c>
      <c r="Y13" s="27">
        <v>0</v>
      </c>
      <c r="Z13" s="27">
        <v>2.7699999999999999E-5</v>
      </c>
      <c r="AA13" s="27">
        <v>1.4376599999999999</v>
      </c>
      <c r="AB13" s="27" t="s">
        <v>22</v>
      </c>
      <c r="AC13" s="27">
        <v>0</v>
      </c>
      <c r="AD13" s="27">
        <v>2.7699999999999999E-5</v>
      </c>
      <c r="AE13" s="27">
        <v>4.371785</v>
      </c>
      <c r="AF13" s="27" t="s">
        <v>22</v>
      </c>
      <c r="AG13" s="27">
        <v>0</v>
      </c>
      <c r="AH13" s="27">
        <v>2.7699999999999999E-5</v>
      </c>
      <c r="AI13" s="27">
        <v>4.4201610000000002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118</v>
      </c>
      <c r="C16" s="81"/>
      <c r="D16" s="81"/>
      <c r="E16" s="81"/>
      <c r="F16" s="81" t="s">
        <v>119</v>
      </c>
      <c r="G16" s="81"/>
      <c r="H16" s="81"/>
      <c r="I16" s="81"/>
      <c r="J16" s="81" t="s">
        <v>120</v>
      </c>
      <c r="K16" s="81"/>
      <c r="L16" s="81"/>
      <c r="M16" s="81"/>
      <c r="N16" s="81" t="s">
        <v>121</v>
      </c>
      <c r="O16" s="81"/>
      <c r="P16" s="81"/>
      <c r="Q16" s="81"/>
      <c r="R16" s="35"/>
      <c r="S16" s="82" t="s">
        <v>23</v>
      </c>
      <c r="T16" s="81" t="s">
        <v>118</v>
      </c>
      <c r="U16" s="81"/>
      <c r="V16" s="81"/>
      <c r="W16" s="81"/>
      <c r="X16" s="81" t="s">
        <v>119</v>
      </c>
      <c r="Y16" s="81"/>
      <c r="Z16" s="81"/>
      <c r="AA16" s="81"/>
      <c r="AB16" s="81" t="s">
        <v>120</v>
      </c>
      <c r="AC16" s="81"/>
      <c r="AD16" s="81"/>
      <c r="AE16" s="81"/>
      <c r="AF16" s="81" t="s">
        <v>121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118</v>
      </c>
      <c r="C23" s="74"/>
      <c r="D23" s="74"/>
      <c r="E23" s="74"/>
      <c r="F23" s="77" t="s">
        <v>119</v>
      </c>
      <c r="G23" s="77"/>
      <c r="H23" s="77"/>
      <c r="I23" s="77"/>
      <c r="J23" s="77" t="s">
        <v>120</v>
      </c>
      <c r="K23" s="77"/>
      <c r="L23" s="77"/>
      <c r="M23" s="77"/>
      <c r="N23" s="77" t="s">
        <v>121</v>
      </c>
      <c r="O23" s="77"/>
      <c r="P23" s="77"/>
      <c r="Q23" s="77"/>
      <c r="S23" s="69" t="s">
        <v>24</v>
      </c>
      <c r="T23" s="74" t="s">
        <v>118</v>
      </c>
      <c r="U23" s="74"/>
      <c r="V23" s="74"/>
      <c r="W23" s="74"/>
      <c r="X23" s="77" t="s">
        <v>119</v>
      </c>
      <c r="Y23" s="77"/>
      <c r="Z23" s="77"/>
      <c r="AA23" s="77"/>
      <c r="AB23" s="77" t="s">
        <v>120</v>
      </c>
      <c r="AC23" s="77"/>
      <c r="AD23" s="77"/>
      <c r="AE23" s="77"/>
      <c r="AF23" s="77" t="s">
        <v>121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5.7918649999999996</v>
      </c>
      <c r="F25" s="28">
        <v>0</v>
      </c>
      <c r="G25" s="28"/>
      <c r="H25" s="28"/>
      <c r="I25" s="27">
        <v>5.9844109999999997</v>
      </c>
      <c r="J25" s="27">
        <v>0</v>
      </c>
      <c r="K25" s="28"/>
      <c r="L25" s="28"/>
      <c r="M25" s="27">
        <v>5.3156439999999998</v>
      </c>
      <c r="N25" s="28">
        <v>0</v>
      </c>
      <c r="O25" s="28"/>
      <c r="P25" s="28"/>
      <c r="Q25" s="27">
        <v>5.8502470000000004</v>
      </c>
      <c r="S25" s="69"/>
      <c r="T25" s="5">
        <v>0</v>
      </c>
      <c r="U25" s="5"/>
      <c r="V25" s="5"/>
      <c r="W25">
        <v>5.8554139999999997</v>
      </c>
      <c r="X25" s="28">
        <v>0</v>
      </c>
      <c r="Y25" s="28"/>
      <c r="Z25" s="28"/>
      <c r="AA25" s="27">
        <v>5.134684</v>
      </c>
      <c r="AB25" s="28">
        <v>0</v>
      </c>
      <c r="AC25" s="28"/>
      <c r="AD25" s="28"/>
      <c r="AE25" s="27">
        <v>6.2361440000000004</v>
      </c>
      <c r="AF25" s="28">
        <v>0</v>
      </c>
      <c r="AG25" s="28"/>
      <c r="AH25" s="28"/>
      <c r="AI25" s="27">
        <v>6.1591060000000004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27"/>
      <c r="Y28" s="27"/>
      <c r="Z28" s="27"/>
      <c r="AA28" s="27"/>
      <c r="AB28" s="35"/>
      <c r="AC28" s="35"/>
      <c r="AD28" s="35"/>
      <c r="AE28" s="35"/>
      <c r="AF28" s="27"/>
      <c r="AG28" s="27"/>
      <c r="AH28" s="27"/>
      <c r="AI28" s="27"/>
    </row>
    <row r="29" spans="1:35" x14ac:dyDescent="0.25">
      <c r="B29" s="74" t="s">
        <v>8</v>
      </c>
      <c r="C29" s="74"/>
      <c r="D29" s="74"/>
      <c r="E29" s="74"/>
      <c r="F29" s="77" t="s">
        <v>11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118</v>
      </c>
      <c r="C30" s="74"/>
      <c r="D30" s="74"/>
      <c r="E30" s="74"/>
      <c r="F30" s="77" t="s">
        <v>121</v>
      </c>
      <c r="G30" s="77"/>
      <c r="H30" s="77"/>
      <c r="I30" s="77"/>
      <c r="J30" s="77" t="s">
        <v>120</v>
      </c>
      <c r="K30" s="77"/>
      <c r="L30" s="77"/>
      <c r="M30" s="77"/>
      <c r="N30" s="77" t="s">
        <v>121</v>
      </c>
      <c r="O30" s="77"/>
      <c r="P30" s="77"/>
      <c r="Q30" s="77"/>
      <c r="S30" s="67" t="s">
        <v>12</v>
      </c>
      <c r="T30" s="74" t="s">
        <v>118</v>
      </c>
      <c r="U30" s="74"/>
      <c r="V30" s="74"/>
      <c r="W30" s="74"/>
      <c r="X30" s="77" t="s">
        <v>119</v>
      </c>
      <c r="Y30" s="77"/>
      <c r="Z30" s="77"/>
      <c r="AA30" s="77"/>
      <c r="AB30" s="77" t="s">
        <v>120</v>
      </c>
      <c r="AC30" s="77"/>
      <c r="AD30" s="77"/>
      <c r="AE30" s="77"/>
      <c r="AF30" s="77" t="s">
        <v>121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1.054959</v>
      </c>
      <c r="F32" s="27" t="s">
        <v>20</v>
      </c>
      <c r="G32" s="27">
        <v>0</v>
      </c>
      <c r="H32" s="27">
        <v>6.1999999999999998E-3</v>
      </c>
      <c r="I32" s="27">
        <v>1.0236769999999999</v>
      </c>
      <c r="J32" s="27" t="s">
        <v>20</v>
      </c>
      <c r="K32" s="27">
        <v>0</v>
      </c>
      <c r="L32" s="27">
        <v>2.5999999999999999E-3</v>
      </c>
      <c r="M32" s="27">
        <v>1.0242880000000001</v>
      </c>
      <c r="N32" s="27" t="s">
        <v>20</v>
      </c>
      <c r="O32" s="27">
        <v>0</v>
      </c>
      <c r="P32" s="27">
        <v>6.1999999999999998E-3</v>
      </c>
      <c r="Q32" s="27">
        <v>1.1234409999999999</v>
      </c>
      <c r="S32" s="67"/>
      <c r="T32" t="s">
        <v>20</v>
      </c>
      <c r="U32">
        <v>0</v>
      </c>
      <c r="V32">
        <v>6.1999999999999998E-3</v>
      </c>
      <c r="W32">
        <v>1.0155749999999999</v>
      </c>
      <c r="X32" s="27" t="s">
        <v>20</v>
      </c>
      <c r="Y32" s="27">
        <v>0</v>
      </c>
      <c r="Z32" s="27">
        <v>6.1999999999999998E-3</v>
      </c>
      <c r="AA32" s="27">
        <v>1.0539609999999999</v>
      </c>
      <c r="AB32" s="27" t="s">
        <v>20</v>
      </c>
      <c r="AC32" s="27">
        <v>0</v>
      </c>
      <c r="AD32" s="27">
        <v>6.1999999999999998E-3</v>
      </c>
      <c r="AE32" s="27">
        <v>1.0287249999999999</v>
      </c>
      <c r="AF32" s="27" t="s">
        <v>20</v>
      </c>
      <c r="AG32" s="27">
        <v>0</v>
      </c>
      <c r="AH32" s="27">
        <v>6.1999999999999998E-3</v>
      </c>
      <c r="AI32" s="27">
        <v>1.251441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1.534681</v>
      </c>
      <c r="F33" s="27" t="s">
        <v>21</v>
      </c>
      <c r="G33" s="27">
        <v>0</v>
      </c>
      <c r="H33" s="27">
        <v>6.6879999999999999E-4</v>
      </c>
      <c r="I33" s="27">
        <v>1.458145</v>
      </c>
      <c r="J33" s="27" t="s">
        <v>21</v>
      </c>
      <c r="K33" s="27">
        <v>0</v>
      </c>
      <c r="L33" s="27">
        <v>6.6879999999999999E-4</v>
      </c>
      <c r="M33" s="27">
        <v>1.429797</v>
      </c>
      <c r="N33" s="27" t="s">
        <v>21</v>
      </c>
      <c r="O33" s="27">
        <v>0</v>
      </c>
      <c r="P33" s="27">
        <v>6.6879999999999999E-4</v>
      </c>
      <c r="Q33" s="27">
        <v>1.235441</v>
      </c>
      <c r="S33" s="67"/>
      <c r="T33" t="s">
        <v>21</v>
      </c>
      <c r="U33">
        <v>0</v>
      </c>
      <c r="V33">
        <v>1.5E-3</v>
      </c>
      <c r="W33">
        <v>1.3420890000000001</v>
      </c>
      <c r="X33" s="27" t="s">
        <v>21</v>
      </c>
      <c r="Y33" s="27">
        <v>0</v>
      </c>
      <c r="Z33" s="27">
        <v>1.5E-3</v>
      </c>
      <c r="AA33" s="27">
        <v>1.3506899999999999</v>
      </c>
      <c r="AB33" s="27" t="s">
        <v>21</v>
      </c>
      <c r="AC33" s="27">
        <v>0</v>
      </c>
      <c r="AD33" s="27">
        <v>1.5E-3</v>
      </c>
      <c r="AE33" s="27">
        <v>1.3088820000000001</v>
      </c>
      <c r="AF33" s="27" t="s">
        <v>21</v>
      </c>
      <c r="AG33" s="27">
        <v>0</v>
      </c>
      <c r="AH33" s="27">
        <v>1.5E-3</v>
      </c>
      <c r="AI33" s="27">
        <v>1.646811</v>
      </c>
    </row>
    <row r="34" spans="1:35" x14ac:dyDescent="0.25">
      <c r="A34" s="67"/>
      <c r="B34" t="s">
        <v>22</v>
      </c>
      <c r="C34">
        <v>0</v>
      </c>
      <c r="D34">
        <v>1.45E-4</v>
      </c>
      <c r="E34">
        <v>3.8230059999999999</v>
      </c>
      <c r="F34" s="27" t="s">
        <v>22</v>
      </c>
      <c r="G34" s="27">
        <v>0</v>
      </c>
      <c r="H34" s="27">
        <v>1.5980000000000001E-4</v>
      </c>
      <c r="I34" s="27">
        <v>4.0209710000000003</v>
      </c>
      <c r="J34" s="27" t="s">
        <v>22</v>
      </c>
      <c r="K34" s="27">
        <v>0</v>
      </c>
      <c r="L34" s="27">
        <v>1.6860000000000001E-5</v>
      </c>
      <c r="M34" s="27">
        <v>4.1371019999999996</v>
      </c>
      <c r="N34" s="27" t="s">
        <v>22</v>
      </c>
      <c r="O34" s="27">
        <v>0</v>
      </c>
      <c r="P34" s="27">
        <v>1.6860000000000001E-4</v>
      </c>
      <c r="Q34" s="27">
        <v>3.7952149999999998</v>
      </c>
      <c r="S34" s="67"/>
      <c r="T34" t="s">
        <v>22</v>
      </c>
      <c r="U34">
        <v>0</v>
      </c>
      <c r="V34">
        <v>5.5179999999999997E-4</v>
      </c>
      <c r="W34">
        <v>3.2674460000000001</v>
      </c>
      <c r="X34" s="27" t="s">
        <v>22</v>
      </c>
      <c r="Y34" s="27">
        <v>0</v>
      </c>
      <c r="Z34" s="27">
        <v>5.8969999999999997E-4</v>
      </c>
      <c r="AA34" s="27">
        <v>3.157362</v>
      </c>
      <c r="AB34" s="27" t="s">
        <v>22</v>
      </c>
      <c r="AC34" s="27">
        <v>0</v>
      </c>
      <c r="AD34" s="27">
        <v>6.3089999999999999E-4</v>
      </c>
      <c r="AE34" s="27">
        <v>3.3488099999999998</v>
      </c>
      <c r="AF34" s="27" t="s">
        <v>22</v>
      </c>
      <c r="AG34" s="27">
        <v>0</v>
      </c>
      <c r="AH34" s="27">
        <v>6.7460000000000003E-4</v>
      </c>
      <c r="AI34" s="27">
        <v>3.5607839999999999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118</v>
      </c>
      <c r="C37" s="81"/>
      <c r="D37" s="81"/>
      <c r="E37" s="81"/>
      <c r="F37" s="81" t="s">
        <v>119</v>
      </c>
      <c r="G37" s="81"/>
      <c r="H37" s="81"/>
      <c r="I37" s="81"/>
      <c r="J37" s="81" t="s">
        <v>120</v>
      </c>
      <c r="K37" s="81"/>
      <c r="L37" s="81"/>
      <c r="M37" s="81"/>
      <c r="N37" s="81" t="s">
        <v>121</v>
      </c>
      <c r="O37" s="81"/>
      <c r="P37" s="81"/>
      <c r="Q37" s="81"/>
      <c r="R37" s="35"/>
      <c r="S37" s="82" t="s">
        <v>23</v>
      </c>
      <c r="T37" s="81" t="s">
        <v>118</v>
      </c>
      <c r="U37" s="81"/>
      <c r="V37" s="81"/>
      <c r="W37" s="81"/>
      <c r="X37" s="81" t="s">
        <v>119</v>
      </c>
      <c r="Y37" s="81"/>
      <c r="Z37" s="81"/>
      <c r="AA37" s="81"/>
      <c r="AB37" s="81" t="s">
        <v>120</v>
      </c>
      <c r="AC37" s="81"/>
      <c r="AD37" s="81"/>
      <c r="AE37" s="81"/>
      <c r="AF37" s="81" t="s">
        <v>121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118</v>
      </c>
      <c r="C44" s="74"/>
      <c r="D44" s="74"/>
      <c r="E44" s="74"/>
      <c r="F44" s="77" t="s">
        <v>119</v>
      </c>
      <c r="G44" s="77"/>
      <c r="H44" s="77"/>
      <c r="I44" s="77"/>
      <c r="J44" s="77" t="s">
        <v>120</v>
      </c>
      <c r="K44" s="77"/>
      <c r="L44" s="77"/>
      <c r="M44" s="77"/>
      <c r="N44" s="77" t="s">
        <v>121</v>
      </c>
      <c r="O44" s="77"/>
      <c r="P44" s="77"/>
      <c r="Q44" s="77"/>
      <c r="S44" s="69" t="s">
        <v>24</v>
      </c>
      <c r="T44" s="74" t="s">
        <v>118</v>
      </c>
      <c r="U44" s="74"/>
      <c r="V44" s="74"/>
      <c r="W44" s="74"/>
      <c r="X44" s="77" t="s">
        <v>119</v>
      </c>
      <c r="Y44" s="77"/>
      <c r="Z44" s="77"/>
      <c r="AA44" s="77"/>
      <c r="AB44" s="77" t="s">
        <v>120</v>
      </c>
      <c r="AC44" s="77"/>
      <c r="AD44" s="77"/>
      <c r="AE44" s="77"/>
      <c r="AF44" s="77" t="s">
        <v>121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1.9999999999999999E-7</v>
      </c>
      <c r="C46" s="5"/>
      <c r="D46" s="5"/>
      <c r="E46">
        <v>5.8216999999999999</v>
      </c>
      <c r="F46" s="29">
        <v>2.9999999999999999E-7</v>
      </c>
      <c r="G46" s="28"/>
      <c r="H46" s="28"/>
      <c r="I46" s="27">
        <v>5.8497440000000003</v>
      </c>
      <c r="J46" s="29">
        <v>4.9999999999999998E-7</v>
      </c>
      <c r="K46" s="28"/>
      <c r="L46" s="28"/>
      <c r="M46" s="27">
        <v>5.9188850000000004</v>
      </c>
      <c r="N46" s="29">
        <v>2.9999999999999999E-7</v>
      </c>
      <c r="O46" s="28"/>
      <c r="P46" s="28"/>
      <c r="Q46" s="27">
        <v>6.2226049999999997</v>
      </c>
      <c r="S46" s="69"/>
      <c r="T46" s="18">
        <v>2.41E-5</v>
      </c>
      <c r="U46" s="5"/>
      <c r="V46" s="5"/>
      <c r="W46">
        <v>5.7172029999999996</v>
      </c>
      <c r="X46" s="29">
        <v>2.3E-5</v>
      </c>
      <c r="Y46" s="28"/>
      <c r="Z46" s="28"/>
      <c r="AA46" s="27">
        <v>6.1567559999999997</v>
      </c>
      <c r="AB46" s="29">
        <v>2.4899999999999999E-5</v>
      </c>
      <c r="AC46" s="28"/>
      <c r="AD46" s="28"/>
      <c r="AE46" s="27">
        <v>5.7818849999999999</v>
      </c>
      <c r="AF46" s="29">
        <v>2.73E-5</v>
      </c>
      <c r="AG46" s="28"/>
      <c r="AH46" s="28"/>
      <c r="AI46" s="27">
        <v>5.9712969999999999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118</v>
      </c>
      <c r="C50" s="74"/>
      <c r="D50" s="74"/>
      <c r="E50" s="74"/>
      <c r="F50" s="77" t="s">
        <v>119</v>
      </c>
      <c r="G50" s="77"/>
      <c r="H50" s="77"/>
      <c r="I50" s="77"/>
      <c r="J50" s="77" t="s">
        <v>120</v>
      </c>
      <c r="K50" s="77"/>
      <c r="L50" s="77"/>
      <c r="M50" s="77"/>
      <c r="N50" s="77" t="s">
        <v>121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1.015922</v>
      </c>
      <c r="F52" s="27" t="s">
        <v>20</v>
      </c>
      <c r="G52" s="27">
        <v>0</v>
      </c>
      <c r="H52" s="27">
        <v>6.1999999999999998E-3</v>
      </c>
      <c r="I52" s="27">
        <v>1.153994</v>
      </c>
      <c r="J52" s="27" t="s">
        <v>20</v>
      </c>
      <c r="K52" s="27">
        <v>0</v>
      </c>
      <c r="L52" s="27">
        <v>6.1999999999999998E-3</v>
      </c>
      <c r="M52" s="27">
        <v>1.146112</v>
      </c>
      <c r="N52" s="27" t="s">
        <v>20</v>
      </c>
      <c r="O52" s="27">
        <v>0</v>
      </c>
      <c r="P52" s="27">
        <v>6.1999999999999998E-3</v>
      </c>
      <c r="Q52" s="27">
        <v>1.1198220000000001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1.174596</v>
      </c>
      <c r="F53" s="27" t="s">
        <v>21</v>
      </c>
      <c r="G53" s="27">
        <v>0</v>
      </c>
      <c r="H53" s="27">
        <v>3.3E-3</v>
      </c>
      <c r="I53" s="27">
        <v>1.210075</v>
      </c>
      <c r="J53" s="27" t="s">
        <v>21</v>
      </c>
      <c r="K53" s="27">
        <v>0</v>
      </c>
      <c r="L53" s="27">
        <v>3.3E-3</v>
      </c>
      <c r="M53" s="27">
        <v>1.221541</v>
      </c>
      <c r="N53" s="27" t="s">
        <v>21</v>
      </c>
      <c r="O53" s="27">
        <v>0</v>
      </c>
      <c r="P53" s="27">
        <v>3.3E-3</v>
      </c>
      <c r="Q53" s="27">
        <v>1.169872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2.3663650000000001</v>
      </c>
      <c r="F54" s="27" t="s">
        <v>22</v>
      </c>
      <c r="G54" s="27">
        <v>0</v>
      </c>
      <c r="H54" s="27">
        <v>2.2000000000000001E-3</v>
      </c>
      <c r="I54" s="27">
        <v>2.611237</v>
      </c>
      <c r="J54" s="27" t="s">
        <v>22</v>
      </c>
      <c r="K54" s="27">
        <v>0</v>
      </c>
      <c r="L54" s="27">
        <v>2.3E-3</v>
      </c>
      <c r="M54" s="27">
        <v>2.4742630000000001</v>
      </c>
      <c r="N54" s="27" t="s">
        <v>22</v>
      </c>
      <c r="O54" s="27">
        <v>0</v>
      </c>
      <c r="P54" s="27">
        <v>2.3999999999999998E-3</v>
      </c>
      <c r="Q54" s="27">
        <v>2.4858259999999999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82" t="s">
        <v>23</v>
      </c>
      <c r="B57" s="81" t="s">
        <v>118</v>
      </c>
      <c r="C57" s="81"/>
      <c r="D57" s="81"/>
      <c r="E57" s="81"/>
      <c r="F57" s="81" t="s">
        <v>119</v>
      </c>
      <c r="G57" s="81"/>
      <c r="H57" s="81"/>
      <c r="I57" s="81"/>
      <c r="J57" s="81" t="s">
        <v>120</v>
      </c>
      <c r="K57" s="81"/>
      <c r="L57" s="81"/>
      <c r="M57" s="81"/>
      <c r="N57" s="81" t="s">
        <v>121</v>
      </c>
      <c r="O57" s="81"/>
      <c r="P57" s="81"/>
      <c r="Q57" s="81"/>
    </row>
    <row r="58" spans="1:17" x14ac:dyDescent="0.25">
      <c r="A58" s="82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82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82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82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118</v>
      </c>
      <c r="C64" s="74"/>
      <c r="D64" s="74"/>
      <c r="E64" s="74"/>
      <c r="F64" s="77" t="s">
        <v>119</v>
      </c>
      <c r="G64" s="77"/>
      <c r="H64" s="77"/>
      <c r="I64" s="77"/>
      <c r="J64" s="77" t="s">
        <v>120</v>
      </c>
      <c r="K64" s="77"/>
      <c r="L64" s="77"/>
      <c r="M64" s="77"/>
      <c r="N64" s="77" t="s">
        <v>121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5.9440000000000003E-4</v>
      </c>
      <c r="C66" s="5"/>
      <c r="D66" s="5"/>
      <c r="E66">
        <v>5.7647219999999999</v>
      </c>
      <c r="F66" s="29"/>
      <c r="G66" s="29">
        <v>6.0669999999999995E-4</v>
      </c>
      <c r="H66" s="28"/>
      <c r="I66" s="27">
        <v>5.8230269999999997</v>
      </c>
      <c r="J66" s="29">
        <v>6.3369999999999995E-4</v>
      </c>
      <c r="K66" s="28"/>
      <c r="L66" s="28"/>
      <c r="M66" s="27">
        <v>5.85975</v>
      </c>
      <c r="N66" s="29">
        <v>6.3969999999999999E-4</v>
      </c>
      <c r="O66" s="28"/>
      <c r="P66" s="28"/>
      <c r="Q66" s="27">
        <v>6.1398190000000001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1.957754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11.776275999999999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3.091091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1.8543499999999999E-6</v>
      </c>
      <c r="H75">
        <f t="shared" si="2"/>
        <v>9.320371999999999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1.8767E-6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1.9213999999999999E-6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1.9661000000000001E-6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3.0219990000000001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17.091920000000002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4.6376989999999996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1.8768900000000003E-6</v>
      </c>
      <c r="H88">
        <f t="shared" si="20"/>
        <v>14.009288999999999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1.9221600000000002E-6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2.0138399999999999E-6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2.1070400000000002E-6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4.1005560000000001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22.942166999999998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6.1695310000000001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1.8994238749999999E-6</v>
      </c>
      <c r="H101">
        <f t="shared" si="38"/>
        <v>18.471962999999999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1.9668109999999996E-6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2.0967680000000004E-6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2.2124569999999999E-6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1.9672350000000001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10.990098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2.8906369999999999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5.6580719999999998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2.9993789999999998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17.226241999999999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4.5720779999999994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10.029857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4.0502390000000004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23.385348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6.08019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14.450017999999998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2.0786359999999999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2.0499999999999997E-7</v>
      </c>
      <c r="M151">
        <f>I46+E46</f>
        <v>11.671444000000001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2.1E-7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2.992826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1.4574E-4</v>
      </c>
      <c r="H153">
        <f t="shared" si="110"/>
        <v>7.8439770000000006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1.4647999999999999E-4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2.2000000000000001E-7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2.2999999999999997E-7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1.4796000000000001E-4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1.4944000000000001E-4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6.1910000000000003E-3</v>
      </c>
      <c r="H164">
        <f t="shared" ref="H164:H166" si="128">M32+I32+E32</f>
        <v>3.1029239999999998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2.1025000000000002E-7</v>
      </c>
      <c r="M164">
        <f>M46+I46+E46</f>
        <v>17.590329000000001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6.1640000000000002E-3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2.2100000000000001E-7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4.4226229999999997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1.4608565000000001E-4</v>
      </c>
      <c r="H166">
        <f t="shared" si="128"/>
        <v>11.981078999999999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1.4638260000000001E-4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6.0559999999999998E-3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2.4400000000000001E-7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5.8760000000000001E-3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2.6899999999999999E-7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1.4461040000000001E-4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1.3968340000000001E-4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6.1743499999999995E-3</v>
      </c>
      <c r="H177">
        <f t="shared" ref="H177:H179" si="146">Q32+M32+I32+E32</f>
        <v>4.2263650000000004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2.1568749999999998E-7</v>
      </c>
      <c r="M177">
        <f>Q46+M46+I46+E46</f>
        <v>23.812934000000002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6.1028000000000002E-3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2.325E-7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5.6580640000000004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1.4609350249999997E-4</v>
      </c>
      <c r="H179">
        <f t="shared" si="146"/>
        <v>15.776294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1.4516021999999999E-4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5.8543999999999992E-3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2.6799999999999996E-7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5.5195999999999995E-3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3.0349999999999998E-7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1.3857055999999998E-4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1.2794554000000001E-4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2.0695359999999998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2.4045000000000001E-5</v>
      </c>
      <c r="M190">
        <f>AA46+W46</f>
        <v>11.873958999999999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2.3989999999999999E-5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2.6927789999999998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5.5369499999999999E-4</v>
      </c>
      <c r="H192">
        <f t="shared" si="164"/>
        <v>6.4248080000000005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5.5559000000000001E-4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2.3880000000000002E-5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2.3769999999999998E-5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5.5937999999999995E-4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5.6316999999999999E-4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3.0982609999999999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2.3997500000000002E-5</v>
      </c>
      <c r="M203">
        <f>AE46+AA46+W46</f>
        <v>17.655844000000002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2.391E-5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4.0016610000000004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5.5559825000000001E-4</v>
      </c>
      <c r="H205">
        <f t="shared" si="182"/>
        <v>9.773617999999999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5.5941300000000003E-4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2.3779999999999999E-5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2.3710000000000002E-5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5.6709199999999994E-4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5.7483700000000003E-4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4.3497019999999997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2.3957187499999997E-5</v>
      </c>
      <c r="M216">
        <f>AI46+AE46+AA46+W46</f>
        <v>23.627140999999995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2.38575E-5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5.6484719999999999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5.5750964999999987E-4</v>
      </c>
      <c r="H218">
        <f t="shared" si="199"/>
        <v>13.334402000000001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5.6326819999999997E-4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2.3779999999999999E-5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2.3852500000000002E-5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5.7492959999999994E-4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5.8677940000000008E-4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2.1699159999999997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5.9501500000000006E-4</v>
      </c>
      <c r="M229">
        <f>I66+E66</f>
        <v>11.587748999999999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5.9562999999999999E-4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2.384671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2.1049999999999997E-3</v>
      </c>
      <c r="H231">
        <f t="shared" si="217"/>
        <v>4.9776020000000001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2.1099999999999999E-3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5.9686000000000006E-4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5.9808999999999991E-4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2.1200000000000004E-3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2.1299999999999999E-3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3.3160280000000002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5.9566675000000005E-4</v>
      </c>
      <c r="M242">
        <f>M66+I66+E66</f>
        <v>17.447499000000001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5.9700700000000009E-4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3.6062120000000002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2.1099999999999999E-3</v>
      </c>
      <c r="H244">
        <f t="shared" si="235"/>
        <v>7.4518649999999997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2.1200000000000004E-3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5.9990799999999991E-4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6.0310300000000002E-4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2.1600000000000005E-3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4.4358500000000003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5.9635078749999994E-4</v>
      </c>
      <c r="M255">
        <f>Q66+M66+I66+E66</f>
        <v>23.587318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5.9849529999999999E-4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4.776084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2.1149999999999997E-3</v>
      </c>
      <c r="H257">
        <f t="shared" si="253"/>
        <v>9.9376910000000009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2.1299999999999999E-3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6.0325839999999988E-4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6.0847509999999996E-4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2.1599999999999996E-3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2.1900000000000001E-3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63"/>
  <sheetViews>
    <sheetView topLeftCell="A36" zoomScale="55" zoomScaleNormal="55" workbookViewId="0">
      <selection activeCell="H67" sqref="H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2.6640625" bestFit="1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B3" s="30"/>
      <c r="C3" s="30"/>
      <c r="D3" s="30"/>
      <c r="E3" s="30"/>
      <c r="F3" s="30"/>
      <c r="G3" s="30"/>
      <c r="H3" s="30">
        <v>0.1</v>
      </c>
      <c r="I3" s="30">
        <v>0.9</v>
      </c>
      <c r="J3" s="30">
        <v>0.1</v>
      </c>
      <c r="K3" s="30">
        <v>0.9</v>
      </c>
      <c r="L3" s="30">
        <v>0.1</v>
      </c>
      <c r="M3" s="30">
        <v>0.9</v>
      </c>
    </row>
    <row r="4" spans="1:35" x14ac:dyDescent="0.25">
      <c r="B4" s="30"/>
      <c r="C4" s="30"/>
      <c r="D4" s="30"/>
      <c r="E4" s="30"/>
      <c r="F4" s="30"/>
      <c r="G4" s="30"/>
      <c r="H4" s="30">
        <v>0.2</v>
      </c>
      <c r="I4" s="30">
        <v>0.8</v>
      </c>
      <c r="J4" s="30">
        <v>0.2</v>
      </c>
      <c r="K4" s="30">
        <v>0.8</v>
      </c>
      <c r="L4" s="30">
        <v>0.2</v>
      </c>
      <c r="M4" s="30">
        <v>0.8</v>
      </c>
    </row>
    <row r="5" spans="1:35" x14ac:dyDescent="0.25">
      <c r="B5" s="30"/>
      <c r="C5" s="30"/>
      <c r="D5" s="30"/>
      <c r="E5" s="30"/>
      <c r="F5" s="30"/>
      <c r="G5" s="30"/>
      <c r="H5" s="30">
        <v>0.3</v>
      </c>
      <c r="I5" s="30">
        <v>0.7</v>
      </c>
      <c r="J5" s="30">
        <v>0.3</v>
      </c>
      <c r="K5" s="30">
        <v>0.7</v>
      </c>
      <c r="L5" s="30">
        <v>0.3</v>
      </c>
      <c r="M5" s="30">
        <v>0.7</v>
      </c>
    </row>
    <row r="6" spans="1:35" x14ac:dyDescent="0.2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5" x14ac:dyDescent="0.25">
      <c r="A7" s="1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S7" s="1" t="s">
        <v>7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27"/>
      <c r="AG7" s="27"/>
      <c r="AH7" s="27"/>
      <c r="AI7" s="27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122</v>
      </c>
      <c r="C9" s="78"/>
      <c r="D9" s="78"/>
      <c r="E9" s="78"/>
      <c r="F9" s="78" t="s">
        <v>123</v>
      </c>
      <c r="G9" s="78"/>
      <c r="H9" s="78"/>
      <c r="I9" s="78"/>
      <c r="J9" s="78" t="s">
        <v>124</v>
      </c>
      <c r="K9" s="78"/>
      <c r="L9" s="78"/>
      <c r="M9" s="78"/>
      <c r="N9" s="77" t="s">
        <v>125</v>
      </c>
      <c r="O9" s="77"/>
      <c r="P9" s="77"/>
      <c r="Q9" s="77"/>
      <c r="S9" s="67" t="s">
        <v>12</v>
      </c>
      <c r="T9" s="78" t="s">
        <v>122</v>
      </c>
      <c r="U9" s="78"/>
      <c r="V9" s="78"/>
      <c r="W9" s="78"/>
      <c r="X9" s="78" t="s">
        <v>123</v>
      </c>
      <c r="Y9" s="78"/>
      <c r="Z9" s="78"/>
      <c r="AA9" s="78"/>
      <c r="AB9" s="78" t="s">
        <v>124</v>
      </c>
      <c r="AC9" s="78"/>
      <c r="AD9" s="78"/>
      <c r="AE9" s="78"/>
      <c r="AF9" s="77" t="s">
        <v>125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1.4812620000000001</v>
      </c>
      <c r="F11" s="30" t="s">
        <v>20</v>
      </c>
      <c r="G11" s="40">
        <v>0</v>
      </c>
      <c r="H11" s="40">
        <v>6.1999999999999998E-3</v>
      </c>
      <c r="I11" s="40">
        <v>0.99447300000000005</v>
      </c>
      <c r="J11" s="30" t="s">
        <v>20</v>
      </c>
      <c r="K11" s="40">
        <v>0</v>
      </c>
      <c r="L11" s="40">
        <v>6.1999999999999998E-3</v>
      </c>
      <c r="M11" s="40">
        <v>0.89206200000000002</v>
      </c>
      <c r="N11" s="27" t="s">
        <v>20</v>
      </c>
      <c r="O11" s="55">
        <v>0</v>
      </c>
      <c r="P11" s="55">
        <v>6.1999999999999998E-3</v>
      </c>
      <c r="Q11" s="27">
        <v>1.1837329999999999</v>
      </c>
      <c r="S11" s="67"/>
      <c r="T11" s="30" t="s">
        <v>20</v>
      </c>
      <c r="U11" s="40">
        <v>0</v>
      </c>
      <c r="V11" s="40">
        <v>6.1999999999999998E-3</v>
      </c>
      <c r="W11" s="40">
        <v>0.98266600000000004</v>
      </c>
      <c r="X11" s="30" t="s">
        <v>20</v>
      </c>
      <c r="Y11" s="40">
        <v>0</v>
      </c>
      <c r="Z11" s="40">
        <v>6.1999999999999998E-3</v>
      </c>
      <c r="AA11" s="40">
        <v>0.99562600000000001</v>
      </c>
      <c r="AB11" s="30" t="s">
        <v>20</v>
      </c>
      <c r="AC11" s="40">
        <v>0</v>
      </c>
      <c r="AD11" s="40">
        <v>6.1999999999999998E-3</v>
      </c>
      <c r="AE11" s="40">
        <v>1.090778</v>
      </c>
      <c r="AF11" s="27" t="s">
        <v>20</v>
      </c>
      <c r="AG11" s="55">
        <v>0</v>
      </c>
      <c r="AH11" s="55">
        <v>6.1999999999999998E-3</v>
      </c>
      <c r="AI11" s="27">
        <v>1.0316399999999999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1.647932</v>
      </c>
      <c r="F12" s="30" t="s">
        <v>21</v>
      </c>
      <c r="G12" s="40">
        <v>0</v>
      </c>
      <c r="H12" s="40">
        <v>8.038E-5</v>
      </c>
      <c r="I12" s="40">
        <v>1.555749</v>
      </c>
      <c r="J12" s="30" t="s">
        <v>21</v>
      </c>
      <c r="K12" s="40">
        <v>0</v>
      </c>
      <c r="L12" s="40">
        <v>8.038E-5</v>
      </c>
      <c r="M12" s="40">
        <v>1.6139749999999999</v>
      </c>
      <c r="N12" s="27" t="s">
        <v>21</v>
      </c>
      <c r="O12" s="55">
        <v>0</v>
      </c>
      <c r="P12" s="55">
        <v>8.038E-5</v>
      </c>
      <c r="Q12" s="27">
        <v>1.7296009999999999</v>
      </c>
      <c r="S12" s="67"/>
      <c r="T12" s="30" t="s">
        <v>21</v>
      </c>
      <c r="U12" s="40">
        <v>0</v>
      </c>
      <c r="V12" s="40">
        <v>2.6219999999999998E-4</v>
      </c>
      <c r="W12" s="40">
        <v>1.552915</v>
      </c>
      <c r="X12" s="30" t="s">
        <v>21</v>
      </c>
      <c r="Y12" s="40">
        <v>0</v>
      </c>
      <c r="Z12" s="40">
        <v>2.6219999999999998E-4</v>
      </c>
      <c r="AA12" s="40">
        <v>1.5349569999999999</v>
      </c>
      <c r="AB12" s="30" t="s">
        <v>21</v>
      </c>
      <c r="AC12" s="40">
        <v>0</v>
      </c>
      <c r="AD12" s="40">
        <v>2.6219999999999998E-4</v>
      </c>
      <c r="AE12" s="40">
        <v>1.5388770000000001</v>
      </c>
      <c r="AF12" s="27" t="s">
        <v>21</v>
      </c>
      <c r="AG12" s="55">
        <v>0</v>
      </c>
      <c r="AH12" s="55">
        <v>2.6219999999999998E-4</v>
      </c>
      <c r="AI12" s="27">
        <v>1.4651639999999999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5.5703699999999996</v>
      </c>
      <c r="F13" s="30" t="s">
        <v>22</v>
      </c>
      <c r="G13" s="40">
        <v>0</v>
      </c>
      <c r="H13" s="40">
        <v>2.261E-6</v>
      </c>
      <c r="I13" s="40">
        <v>5.3910859999999996</v>
      </c>
      <c r="J13" s="30" t="s">
        <v>22</v>
      </c>
      <c r="K13" s="40">
        <v>0</v>
      </c>
      <c r="L13" s="40">
        <v>2.7599999999999998E-6</v>
      </c>
      <c r="M13" s="40">
        <v>5.3929280000000004</v>
      </c>
      <c r="N13" s="27" t="s">
        <v>22</v>
      </c>
      <c r="O13" s="55">
        <v>0</v>
      </c>
      <c r="P13" s="55">
        <v>1.832E-6</v>
      </c>
      <c r="Q13" s="27">
        <v>4.8843629999999996</v>
      </c>
      <c r="S13" s="67"/>
      <c r="T13" s="30" t="s">
        <v>22</v>
      </c>
      <c r="U13" s="40">
        <v>0</v>
      </c>
      <c r="V13" s="40">
        <v>2.7699999999999999E-5</v>
      </c>
      <c r="W13" s="40">
        <v>5.1202019999999999</v>
      </c>
      <c r="X13" s="30" t="s">
        <v>22</v>
      </c>
      <c r="Y13" s="40">
        <v>0</v>
      </c>
      <c r="Z13" s="40">
        <v>2.7699999999999999E-5</v>
      </c>
      <c r="AA13" s="40">
        <v>5.1572899999999997</v>
      </c>
      <c r="AB13" s="30" t="s">
        <v>22</v>
      </c>
      <c r="AC13" s="40">
        <v>0</v>
      </c>
      <c r="AD13" s="40">
        <v>2.7699999999999999E-5</v>
      </c>
      <c r="AE13" s="40">
        <v>5.0889350000000002</v>
      </c>
      <c r="AF13" s="27" t="s">
        <v>22</v>
      </c>
      <c r="AG13" s="55">
        <v>0</v>
      </c>
      <c r="AH13" s="55">
        <v>2.7699999999999999E-5</v>
      </c>
      <c r="AI13" s="27">
        <v>5.2882040000000003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122</v>
      </c>
      <c r="C16" s="83"/>
      <c r="D16" s="83"/>
      <c r="E16" s="83"/>
      <c r="F16" s="83" t="s">
        <v>123</v>
      </c>
      <c r="G16" s="83"/>
      <c r="H16" s="83"/>
      <c r="I16" s="83"/>
      <c r="J16" s="83" t="s">
        <v>124</v>
      </c>
      <c r="K16" s="83"/>
      <c r="L16" s="83"/>
      <c r="M16" s="83"/>
      <c r="N16" s="81" t="s">
        <v>125</v>
      </c>
      <c r="O16" s="81"/>
      <c r="P16" s="81"/>
      <c r="Q16" s="81"/>
      <c r="S16" s="68" t="s">
        <v>23</v>
      </c>
      <c r="T16" s="83" t="s">
        <v>122</v>
      </c>
      <c r="U16" s="83"/>
      <c r="V16" s="83"/>
      <c r="W16" s="83"/>
      <c r="X16" s="83" t="s">
        <v>123</v>
      </c>
      <c r="Y16" s="83"/>
      <c r="Z16" s="83"/>
      <c r="AA16" s="83"/>
      <c r="AB16" s="83" t="s">
        <v>124</v>
      </c>
      <c r="AC16" s="83"/>
      <c r="AD16" s="83"/>
      <c r="AE16" s="83"/>
      <c r="AF16" s="81" t="s">
        <v>125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122</v>
      </c>
      <c r="C23" s="78"/>
      <c r="D23" s="78"/>
      <c r="E23" s="78"/>
      <c r="F23" s="78" t="s">
        <v>123</v>
      </c>
      <c r="G23" s="78"/>
      <c r="H23" s="78"/>
      <c r="I23" s="78"/>
      <c r="J23" s="78" t="s">
        <v>124</v>
      </c>
      <c r="K23" s="78"/>
      <c r="L23" s="78"/>
      <c r="M23" s="78"/>
      <c r="N23" s="77" t="s">
        <v>125</v>
      </c>
      <c r="O23" s="77"/>
      <c r="P23" s="77"/>
      <c r="Q23" s="77"/>
      <c r="S23" s="69" t="s">
        <v>24</v>
      </c>
      <c r="T23" s="78" t="s">
        <v>122</v>
      </c>
      <c r="U23" s="78"/>
      <c r="V23" s="78"/>
      <c r="W23" s="78"/>
      <c r="X23" s="78" t="s">
        <v>123</v>
      </c>
      <c r="Y23" s="78"/>
      <c r="Z23" s="78"/>
      <c r="AA23" s="78"/>
      <c r="AB23" s="78" t="s">
        <v>124</v>
      </c>
      <c r="AC23" s="78"/>
      <c r="AD23" s="78"/>
      <c r="AE23" s="78"/>
      <c r="AF23" s="77" t="s">
        <v>125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6.1986889999999999</v>
      </c>
      <c r="F25" s="31">
        <v>0</v>
      </c>
      <c r="G25" s="31"/>
      <c r="H25" s="31"/>
      <c r="I25" s="40">
        <v>6.2441430000000002</v>
      </c>
      <c r="J25" s="30">
        <v>0</v>
      </c>
      <c r="K25" s="31"/>
      <c r="L25" s="31"/>
      <c r="M25" s="40">
        <v>6.7169639999999999</v>
      </c>
      <c r="N25" s="28">
        <v>0</v>
      </c>
      <c r="O25" s="28"/>
      <c r="P25" s="28"/>
      <c r="Q25" s="27">
        <v>6.6035539999999999</v>
      </c>
      <c r="S25" s="69"/>
      <c r="T25" s="31">
        <v>0</v>
      </c>
      <c r="U25" s="31"/>
      <c r="V25" s="31"/>
      <c r="W25" s="40">
        <v>6.7711449999999997</v>
      </c>
      <c r="X25" s="31">
        <v>0</v>
      </c>
      <c r="Y25" s="31"/>
      <c r="Z25" s="31"/>
      <c r="AA25" s="40">
        <v>6.707738</v>
      </c>
      <c r="AB25" s="31">
        <v>0</v>
      </c>
      <c r="AC25" s="31"/>
      <c r="AD25" s="31"/>
      <c r="AE25" s="40">
        <v>6.7386239999999997</v>
      </c>
      <c r="AF25" s="28">
        <v>0</v>
      </c>
      <c r="AG25" s="28"/>
      <c r="AH25" s="28"/>
      <c r="AI25" s="27">
        <v>6.5667920000000004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122</v>
      </c>
      <c r="C30" s="78"/>
      <c r="D30" s="78"/>
      <c r="E30" s="78"/>
      <c r="F30" s="78" t="s">
        <v>123</v>
      </c>
      <c r="G30" s="78"/>
      <c r="H30" s="78"/>
      <c r="I30" s="78"/>
      <c r="J30" s="78" t="s">
        <v>124</v>
      </c>
      <c r="K30" s="78"/>
      <c r="L30" s="78"/>
      <c r="M30" s="78"/>
      <c r="N30" s="77" t="s">
        <v>125</v>
      </c>
      <c r="O30" s="77"/>
      <c r="P30" s="77"/>
      <c r="Q30" s="77"/>
      <c r="S30" s="67" t="s">
        <v>12</v>
      </c>
      <c r="T30" s="78" t="s">
        <v>122</v>
      </c>
      <c r="U30" s="78"/>
      <c r="V30" s="78"/>
      <c r="W30" s="78"/>
      <c r="X30" s="78" t="s">
        <v>123</v>
      </c>
      <c r="Y30" s="78"/>
      <c r="Z30" s="78"/>
      <c r="AA30" s="78"/>
      <c r="AB30" s="78" t="s">
        <v>124</v>
      </c>
      <c r="AC30" s="78"/>
      <c r="AD30" s="78"/>
      <c r="AE30" s="78"/>
      <c r="AF30" s="77" t="s">
        <v>125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0.98685100000000003</v>
      </c>
      <c r="F32" s="30" t="s">
        <v>20</v>
      </c>
      <c r="G32" s="40">
        <v>0</v>
      </c>
      <c r="H32" s="40">
        <v>6.1999999999999998E-3</v>
      </c>
      <c r="I32" s="40">
        <v>0.88433399999999995</v>
      </c>
      <c r="J32" s="30" t="s">
        <v>20</v>
      </c>
      <c r="K32" s="40">
        <v>0</v>
      </c>
      <c r="L32" s="40">
        <v>6.1999999999999998E-3</v>
      </c>
      <c r="M32" s="40">
        <v>0.98634299999999997</v>
      </c>
      <c r="N32" s="27" t="s">
        <v>20</v>
      </c>
      <c r="O32" s="55">
        <v>0</v>
      </c>
      <c r="P32" s="55">
        <v>6.1999999999999998E-3</v>
      </c>
      <c r="Q32" s="27">
        <v>1.0165409999999999</v>
      </c>
      <c r="S32" s="67"/>
      <c r="T32" s="30" t="s">
        <v>20</v>
      </c>
      <c r="U32" s="40">
        <v>0</v>
      </c>
      <c r="V32" s="40">
        <v>6.1999999999999998E-3</v>
      </c>
      <c r="W32" s="40">
        <v>1.000688</v>
      </c>
      <c r="X32" s="30" t="s">
        <v>20</v>
      </c>
      <c r="Y32" s="40">
        <v>0</v>
      </c>
      <c r="Z32" s="40">
        <v>6.1999999999999998E-3</v>
      </c>
      <c r="AA32" s="40">
        <v>0.90622400000000003</v>
      </c>
      <c r="AB32" s="30" t="s">
        <v>20</v>
      </c>
      <c r="AC32" s="40">
        <v>0</v>
      </c>
      <c r="AD32" s="40">
        <v>6.1999999999999998E-3</v>
      </c>
      <c r="AE32" s="40">
        <v>1.0111730000000001</v>
      </c>
      <c r="AF32" s="27" t="s">
        <v>20</v>
      </c>
      <c r="AG32" s="55">
        <v>0</v>
      </c>
      <c r="AH32" s="55">
        <v>6.1999999999999998E-3</v>
      </c>
      <c r="AI32" s="27">
        <v>1.0651440000000001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1.421702</v>
      </c>
      <c r="F33" s="30" t="s">
        <v>21</v>
      </c>
      <c r="G33" s="40">
        <v>0</v>
      </c>
      <c r="H33" s="40">
        <v>6.6879999999999999E-4</v>
      </c>
      <c r="I33" s="40">
        <v>1.455757</v>
      </c>
      <c r="J33" s="30" t="s">
        <v>21</v>
      </c>
      <c r="K33" s="40">
        <v>0</v>
      </c>
      <c r="L33" s="40">
        <v>6.6879999999999999E-4</v>
      </c>
      <c r="M33" s="40">
        <v>1.4012500000000001</v>
      </c>
      <c r="N33" s="27" t="s">
        <v>21</v>
      </c>
      <c r="O33" s="55">
        <v>0</v>
      </c>
      <c r="P33" s="55">
        <v>6.6879999999999999E-4</v>
      </c>
      <c r="Q33" s="27">
        <v>1.5141119999999999</v>
      </c>
      <c r="S33" s="67"/>
      <c r="T33" s="30" t="s">
        <v>21</v>
      </c>
      <c r="U33" s="40">
        <v>0</v>
      </c>
      <c r="V33" s="40">
        <v>1.5E-3</v>
      </c>
      <c r="W33" s="40">
        <v>1.374728</v>
      </c>
      <c r="X33" s="30" t="s">
        <v>21</v>
      </c>
      <c r="Y33" s="40">
        <v>0</v>
      </c>
      <c r="Z33" s="40">
        <v>1.5E-3</v>
      </c>
      <c r="AA33" s="40">
        <v>1.3675900000000001</v>
      </c>
      <c r="AB33" s="30" t="s">
        <v>21</v>
      </c>
      <c r="AC33" s="40">
        <v>0</v>
      </c>
      <c r="AD33" s="40">
        <v>1.5E-3</v>
      </c>
      <c r="AE33" s="40">
        <v>1.3481099999999999</v>
      </c>
      <c r="AF33" s="27" t="s">
        <v>21</v>
      </c>
      <c r="AG33" s="55">
        <v>0</v>
      </c>
      <c r="AH33" s="55">
        <v>1.5E-3</v>
      </c>
      <c r="AI33" s="27">
        <v>1.606541</v>
      </c>
    </row>
    <row r="34" spans="1:35" x14ac:dyDescent="0.25">
      <c r="A34" s="67"/>
      <c r="B34" s="30" t="s">
        <v>22</v>
      </c>
      <c r="C34" s="40">
        <v>0</v>
      </c>
      <c r="D34" s="40">
        <v>1.45E-4</v>
      </c>
      <c r="E34" s="40">
        <v>4.6475030000000004</v>
      </c>
      <c r="F34" s="30" t="s">
        <v>22</v>
      </c>
      <c r="G34" s="40">
        <v>0</v>
      </c>
      <c r="H34" s="40">
        <v>1.572E-4</v>
      </c>
      <c r="I34" s="40">
        <v>4.4776490000000004</v>
      </c>
      <c r="J34" s="30" t="s">
        <v>22</v>
      </c>
      <c r="K34" s="40">
        <v>0</v>
      </c>
      <c r="L34" s="40">
        <v>1.6860000000000001E-4</v>
      </c>
      <c r="M34" s="40">
        <v>4.4632540000000001</v>
      </c>
      <c r="N34" s="27" t="s">
        <v>22</v>
      </c>
      <c r="O34" s="55">
        <v>0</v>
      </c>
      <c r="P34" s="55">
        <v>1.6860000000000001E-4</v>
      </c>
      <c r="Q34" s="27">
        <v>3.9605489999999999</v>
      </c>
      <c r="S34" s="67"/>
      <c r="T34" s="30" t="s">
        <v>22</v>
      </c>
      <c r="U34" s="40">
        <v>0</v>
      </c>
      <c r="V34" s="40">
        <v>5.5179999999999997E-4</v>
      </c>
      <c r="W34" s="40">
        <v>3.873157</v>
      </c>
      <c r="X34" s="30" t="s">
        <v>22</v>
      </c>
      <c r="Y34" s="40">
        <v>0</v>
      </c>
      <c r="Z34" s="40">
        <v>5.8790000000000003E-4</v>
      </c>
      <c r="AA34" s="40">
        <v>3.845726</v>
      </c>
      <c r="AB34" s="30" t="s">
        <v>22</v>
      </c>
      <c r="AC34" s="40">
        <v>0</v>
      </c>
      <c r="AD34" s="40">
        <v>6.2710000000000001E-4</v>
      </c>
      <c r="AE34" s="40">
        <v>3.7004570000000001</v>
      </c>
      <c r="AF34" s="27" t="s">
        <v>22</v>
      </c>
      <c r="AG34" s="55">
        <v>0</v>
      </c>
      <c r="AH34" s="55">
        <v>6.7000000000000002E-4</v>
      </c>
      <c r="AI34" s="27">
        <v>3.100365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122</v>
      </c>
      <c r="C37" s="83"/>
      <c r="D37" s="83"/>
      <c r="E37" s="83"/>
      <c r="F37" s="83" t="s">
        <v>123</v>
      </c>
      <c r="G37" s="83"/>
      <c r="H37" s="83"/>
      <c r="I37" s="83"/>
      <c r="J37" s="83" t="s">
        <v>124</v>
      </c>
      <c r="K37" s="83"/>
      <c r="L37" s="83"/>
      <c r="M37" s="83"/>
      <c r="N37" s="81" t="s">
        <v>125</v>
      </c>
      <c r="O37" s="81"/>
      <c r="P37" s="81"/>
      <c r="Q37" s="81"/>
      <c r="S37" s="68" t="s">
        <v>23</v>
      </c>
      <c r="T37" s="83" t="s">
        <v>122</v>
      </c>
      <c r="U37" s="83"/>
      <c r="V37" s="83"/>
      <c r="W37" s="83"/>
      <c r="X37" s="83" t="s">
        <v>123</v>
      </c>
      <c r="Y37" s="83"/>
      <c r="Z37" s="83"/>
      <c r="AA37" s="83"/>
      <c r="AB37" s="83" t="s">
        <v>124</v>
      </c>
      <c r="AC37" s="83"/>
      <c r="AD37" s="83"/>
      <c r="AE37" s="83"/>
      <c r="AF37" s="81" t="s">
        <v>125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122</v>
      </c>
      <c r="C44" s="78"/>
      <c r="D44" s="78"/>
      <c r="E44" s="78"/>
      <c r="F44" s="78" t="s">
        <v>123</v>
      </c>
      <c r="G44" s="78"/>
      <c r="H44" s="78"/>
      <c r="I44" s="78"/>
      <c r="J44" s="78" t="s">
        <v>124</v>
      </c>
      <c r="K44" s="78"/>
      <c r="L44" s="78"/>
      <c r="M44" s="78"/>
      <c r="N44" s="77" t="s">
        <v>125</v>
      </c>
      <c r="O44" s="77"/>
      <c r="P44" s="77"/>
      <c r="Q44" s="77"/>
      <c r="S44" s="69" t="s">
        <v>24</v>
      </c>
      <c r="T44" s="78" t="s">
        <v>122</v>
      </c>
      <c r="U44" s="78"/>
      <c r="V44" s="78"/>
      <c r="W44" s="78"/>
      <c r="X44" s="78" t="s">
        <v>123</v>
      </c>
      <c r="Y44" s="78"/>
      <c r="Z44" s="78"/>
      <c r="AA44" s="78"/>
      <c r="AB44" s="78" t="s">
        <v>124</v>
      </c>
      <c r="AC44" s="78"/>
      <c r="AD44" s="78"/>
      <c r="AE44" s="78"/>
      <c r="AF44" s="77" t="s">
        <v>125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1">
        <v>0</v>
      </c>
      <c r="C46" s="31"/>
      <c r="D46" s="31"/>
      <c r="E46" s="40">
        <v>6.1666970000000001</v>
      </c>
      <c r="F46" s="32">
        <v>2.9999999999999999E-7</v>
      </c>
      <c r="G46" s="31"/>
      <c r="H46" s="31"/>
      <c r="I46" s="40">
        <v>6.0601989999999999</v>
      </c>
      <c r="J46" s="32">
        <v>9.9999999999999995E-8</v>
      </c>
      <c r="K46" s="31"/>
      <c r="L46" s="31"/>
      <c r="M46" s="40">
        <v>6.8087499999999999</v>
      </c>
      <c r="N46" s="29">
        <v>2.9999999999999999E-7</v>
      </c>
      <c r="O46" s="28"/>
      <c r="P46" s="28"/>
      <c r="Q46" s="27">
        <v>6.4615929999999997</v>
      </c>
      <c r="S46" s="69"/>
      <c r="T46" s="32">
        <v>1.9899999999999999E-5</v>
      </c>
      <c r="U46" s="31"/>
      <c r="V46" s="31"/>
      <c r="W46" s="40">
        <v>6.7770200000000003</v>
      </c>
      <c r="X46" s="32">
        <v>2.26E-5</v>
      </c>
      <c r="Y46" s="31"/>
      <c r="Z46" s="31"/>
      <c r="AA46" s="40">
        <v>6.7960390000000004</v>
      </c>
      <c r="AB46" s="32">
        <v>2.37E-5</v>
      </c>
      <c r="AC46" s="31"/>
      <c r="AD46" s="31"/>
      <c r="AE46" s="40">
        <v>6.0839549999999996</v>
      </c>
      <c r="AF46" s="29">
        <v>2.23E-5</v>
      </c>
      <c r="AG46" s="28"/>
      <c r="AH46" s="28"/>
      <c r="AI46" s="27">
        <v>6.5984470000000002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122</v>
      </c>
      <c r="C50" s="78"/>
      <c r="D50" s="78"/>
      <c r="E50" s="78"/>
      <c r="F50" s="78" t="s">
        <v>123</v>
      </c>
      <c r="G50" s="78"/>
      <c r="H50" s="78"/>
      <c r="I50" s="78"/>
      <c r="J50" s="78" t="s">
        <v>124</v>
      </c>
      <c r="K50" s="78"/>
      <c r="L50" s="78"/>
      <c r="M50" s="78"/>
      <c r="N50" s="77" t="s">
        <v>125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0.993815</v>
      </c>
      <c r="F52" s="30" t="s">
        <v>20</v>
      </c>
      <c r="G52" s="40">
        <v>0</v>
      </c>
      <c r="H52" s="40">
        <v>6.1999999999999998E-3</v>
      </c>
      <c r="I52" s="40">
        <v>1.049796</v>
      </c>
      <c r="J52" s="30" t="s">
        <v>20</v>
      </c>
      <c r="K52" s="40">
        <v>0</v>
      </c>
      <c r="L52" s="40">
        <v>6.1999999999999998E-3</v>
      </c>
      <c r="M52" s="40">
        <v>0.99089099999999997</v>
      </c>
      <c r="N52" s="27" t="s">
        <v>20</v>
      </c>
      <c r="O52" s="55">
        <v>0</v>
      </c>
      <c r="P52" s="55">
        <v>6.1999999999999998E-3</v>
      </c>
      <c r="Q52" s="27">
        <v>0.941411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1.222423</v>
      </c>
      <c r="F53" s="30" t="s">
        <v>21</v>
      </c>
      <c r="G53" s="40">
        <v>0</v>
      </c>
      <c r="H53" s="40">
        <v>3.3E-3</v>
      </c>
      <c r="I53" s="40">
        <v>1.2128270000000001</v>
      </c>
      <c r="J53" s="30" t="s">
        <v>21</v>
      </c>
      <c r="K53" s="40">
        <v>0</v>
      </c>
      <c r="L53" s="40">
        <v>3.3E-3</v>
      </c>
      <c r="M53" s="40">
        <v>1.1845559999999999</v>
      </c>
      <c r="N53" s="27" t="s">
        <v>21</v>
      </c>
      <c r="O53" s="55">
        <v>0</v>
      </c>
      <c r="P53" s="55">
        <v>3.3E-3</v>
      </c>
      <c r="Q53" s="27">
        <v>1.239411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2.880398</v>
      </c>
      <c r="F54" s="30" t="s">
        <v>22</v>
      </c>
      <c r="G54" s="40">
        <v>0</v>
      </c>
      <c r="H54" s="40">
        <v>2.0999999999999999E-3</v>
      </c>
      <c r="I54" s="40">
        <v>2.6955550000000001</v>
      </c>
      <c r="J54" s="30" t="s">
        <v>22</v>
      </c>
      <c r="K54" s="40">
        <v>0</v>
      </c>
      <c r="L54" s="40">
        <v>2.3E-3</v>
      </c>
      <c r="M54" s="40">
        <v>2.7471290000000002</v>
      </c>
      <c r="N54" s="27" t="s">
        <v>22</v>
      </c>
      <c r="O54" s="55">
        <v>0</v>
      </c>
      <c r="P54" s="55">
        <v>2.3999999999999998E-3</v>
      </c>
      <c r="Q54" s="27">
        <v>2.8333889999999999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27"/>
      <c r="O55" s="27"/>
      <c r="P55" s="27"/>
      <c r="Q55" s="27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122</v>
      </c>
      <c r="C57" s="83"/>
      <c r="D57" s="83"/>
      <c r="E57" s="83"/>
      <c r="F57" s="83" t="s">
        <v>123</v>
      </c>
      <c r="G57" s="83"/>
      <c r="H57" s="83"/>
      <c r="I57" s="83"/>
      <c r="J57" s="83" t="s">
        <v>124</v>
      </c>
      <c r="K57" s="83"/>
      <c r="L57" s="83"/>
      <c r="M57" s="83"/>
      <c r="N57" s="81" t="s">
        <v>125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122</v>
      </c>
      <c r="C64" s="78"/>
      <c r="D64" s="78"/>
      <c r="E64" s="78"/>
      <c r="F64" s="78" t="s">
        <v>123</v>
      </c>
      <c r="G64" s="78"/>
      <c r="H64" s="78"/>
      <c r="I64" s="78"/>
      <c r="J64" s="78" t="s">
        <v>124</v>
      </c>
      <c r="K64" s="78"/>
      <c r="L64" s="78"/>
      <c r="M64" s="78"/>
      <c r="N64" s="77" t="s">
        <v>125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5.8029999999999996E-4</v>
      </c>
      <c r="C66" s="31"/>
      <c r="D66" s="31"/>
      <c r="E66" s="40">
        <v>6.3329000000000004</v>
      </c>
      <c r="F66" s="32"/>
      <c r="G66" s="32">
        <v>5.7439999999999998E-4</v>
      </c>
      <c r="H66" s="31"/>
      <c r="I66" s="40">
        <v>6.0416639999999999</v>
      </c>
      <c r="J66" s="32">
        <v>6.2200000000000005E-4</v>
      </c>
      <c r="K66" s="31"/>
      <c r="L66" s="31"/>
      <c r="M66" s="40">
        <v>6.2349839999999999</v>
      </c>
      <c r="N66" s="29">
        <v>6.1609999999999996E-4</v>
      </c>
      <c r="O66" s="28"/>
      <c r="P66" s="28"/>
      <c r="Q66" s="27">
        <v>6.5920690000000004</v>
      </c>
    </row>
    <row r="67" spans="1:27" x14ac:dyDescent="0.25">
      <c r="N67" s="27"/>
      <c r="O67" s="27"/>
      <c r="P67" s="27"/>
      <c r="Q67" s="27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2.4757350000000002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12.442831999999999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3.203681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1.8534499999999998E-6</v>
      </c>
      <c r="H75">
        <f t="shared" si="2"/>
        <v>10.961455999999998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1.8749E-6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1.9178000000000001E-6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1.9607000000000001E-6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3.3677970000000004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19.159796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4.8176559999999995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1.8750750000000002E-6</v>
      </c>
      <c r="H88">
        <f t="shared" si="20"/>
        <v>16.354384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1.9184999999999999E-6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2.0064E-6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2.0957000000000001E-6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4.5515299999999996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25.763350000000003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6.5472569999999992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1.8966878749999997E-6</v>
      </c>
      <c r="H101">
        <f t="shared" si="38"/>
        <v>21.238747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1.961303E-6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2.0858240000000002E-6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2.196581E-6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1.9782920000000002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13.478883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3.087872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10.277491999999999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3.06907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20.217507000000001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4.6267490000000002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15.366426999999998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4.1007099999999994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26.784299000000001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6.0919129999999999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20.654630999999998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1.8711850000000001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1.4999999999999999E-8</v>
      </c>
      <c r="M151">
        <f>I46+E46</f>
        <v>12.226896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2.9999999999999997E-8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2.877459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1.4560999999999998E-4</v>
      </c>
      <c r="H153">
        <f t="shared" si="110"/>
        <v>9.1251519999999999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1.4621999999999999E-4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5.9999999999999995E-8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8.9999999999999999E-8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1.4744000000000001E-4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1.4866E-4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2.8575279999999998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2.8749999999999999E-8</v>
      </c>
      <c r="M164">
        <f>M46+I46+E46</f>
        <v>19.035646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5.5000000000000009E-8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4.2787090000000001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1.4621800000000002E-4</v>
      </c>
      <c r="H166">
        <f t="shared" si="128"/>
        <v>13.588406000000001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1.4743200000000002E-4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1.0000000000000001E-7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1.3499999999999998E-7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1.4984800000000001E-4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1.5224800000000001E-4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3.874069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4.1362499999999997E-8</v>
      </c>
      <c r="M177">
        <f>Q46+M46+I46+E46</f>
        <v>25.497239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7.5900000000000025E-8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5.792821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1.4682267499999997E-4</v>
      </c>
      <c r="H179">
        <f t="shared" si="146"/>
        <v>17.548954999999999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1.4862539999999999E-4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1.2720000000000003E-7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1.5929999999999995E-7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1.5213919999999999E-4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1.554778E-4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1.9069120000000002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2.0035E-5</v>
      </c>
      <c r="M190">
        <f>AA46+W46</f>
        <v>13.573059000000001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2.0169999999999998E-5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2.742318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5.5360499999999998E-4</v>
      </c>
      <c r="H192">
        <f t="shared" si="164"/>
        <v>7.7188829999999999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5.5541E-4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2.0440000000000001E-5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2.071E-5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5.5902000000000002E-4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5.6262999999999994E-4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2.9180850000000005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2.0166E-5</v>
      </c>
      <c r="M203">
        <f>AE46+AA46+W46</f>
        <v>19.657014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2.0424E-5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4.0904280000000002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5.5541775000000004E-4</v>
      </c>
      <c r="H205">
        <f t="shared" si="182"/>
        <v>11.41934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5.5905100000000008E-4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2.0916000000000001E-5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2.1376E-5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5.6636399999999997E-4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5.7373899999999998E-4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3.9832290000000006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2.0292887499999999E-5</v>
      </c>
      <c r="M216">
        <f>AI46+AE46+AA46+W46</f>
        <v>26.255461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2.0661099999999998E-5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5.6969690000000002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5.5723832499999994E-4</v>
      </c>
      <c r="H218">
        <f t="shared" si="199"/>
        <v>14.519704999999998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5.6272359999999999E-4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2.1320799999999998E-5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2.18737E-5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5.7383679999999993E-4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5.8514320000000006E-4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2.0436109999999998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5.8000499999999987E-4</v>
      </c>
      <c r="M229">
        <f>I66+E66</f>
        <v>12.374563999999999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5.7970999999999999E-4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2.4352499999999999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5.5759530000000002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5.7912000000000003E-4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5.7852999999999995E-4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3.0345020000000003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5.7984375000000006E-4</v>
      </c>
      <c r="M242">
        <f>M66+I66+E66</f>
        <v>18.609548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5.7965499999999999E-4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3.6198060000000001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2.1004999999999999E-3</v>
      </c>
      <c r="H244">
        <f t="shared" si="235"/>
        <v>8.3230819999999994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2.1020000000000001E-3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5.8007999999999996E-4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5.8157499999999997E-4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2.1079999999999996E-3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2.1180000000000001E-3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3.9759129999999998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5.7980287499999989E-4</v>
      </c>
      <c r="M255">
        <f>Q66+M66+I66+E66</f>
        <v>25.201616999999999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5.8002800000000001E-4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4.8592170000000001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2.1014624999999999E-3</v>
      </c>
      <c r="H257">
        <f t="shared" si="253"/>
        <v>11.156471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2.1056999999999994E-3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5.8232399999999995E-4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5.8654599999999996E-4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2.1215999999999995E-3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2.1459000000000001E-3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263"/>
  <sheetViews>
    <sheetView topLeftCell="A65" zoomScale="55" zoomScaleNormal="55" workbookViewId="0">
      <selection activeCell="M89" sqref="M89"/>
    </sheetView>
  </sheetViews>
  <sheetFormatPr defaultColWidth="9" defaultRowHeight="14.4" x14ac:dyDescent="0.25"/>
  <cols>
    <col min="2" max="2" width="11.44140625" bestFit="1" customWidth="1"/>
    <col min="4" max="4" width="14.88671875" customWidth="1"/>
    <col min="5" max="5" width="10.109375" customWidth="1"/>
    <col min="6" max="6" width="13" bestFit="1" customWidth="1"/>
    <col min="7" max="7" width="13.6640625" customWidth="1"/>
    <col min="8" max="8" width="13.21875" customWidth="1"/>
    <col min="9" max="9" width="12.44140625" customWidth="1"/>
    <col min="10" max="10" width="13" bestFit="1" customWidth="1"/>
    <col min="11" max="11" width="9.6640625"/>
    <col min="12" max="12" width="11.5546875" customWidth="1"/>
    <col min="13" max="13" width="10.77734375" bestFit="1" customWidth="1"/>
    <col min="14" max="14" width="10.44140625" bestFit="1" customWidth="1"/>
    <col min="15" max="15" width="9.6640625"/>
    <col min="16" max="16" width="11.44140625" bestFit="1" customWidth="1"/>
    <col min="17" max="17" width="10.77734375" bestFit="1" customWidth="1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126</v>
      </c>
      <c r="C9" s="74"/>
      <c r="D9" s="74"/>
      <c r="E9" s="74"/>
      <c r="F9" s="77" t="s">
        <v>127</v>
      </c>
      <c r="G9" s="77"/>
      <c r="H9" s="77"/>
      <c r="I9" s="77"/>
      <c r="J9" s="77" t="s">
        <v>128</v>
      </c>
      <c r="K9" s="77"/>
      <c r="L9" s="77"/>
      <c r="M9" s="77"/>
      <c r="N9" s="77" t="s">
        <v>129</v>
      </c>
      <c r="O9" s="77"/>
      <c r="P9" s="77"/>
      <c r="Q9" s="77"/>
      <c r="S9" s="67" t="s">
        <v>12</v>
      </c>
      <c r="T9" s="74" t="s">
        <v>126</v>
      </c>
      <c r="U9" s="74"/>
      <c r="V9" s="74"/>
      <c r="W9" s="74"/>
      <c r="X9" s="77" t="s">
        <v>127</v>
      </c>
      <c r="Y9" s="77"/>
      <c r="Z9" s="77"/>
      <c r="AA9" s="77"/>
      <c r="AB9" s="77" t="s">
        <v>128</v>
      </c>
      <c r="AC9" s="77"/>
      <c r="AD9" s="77"/>
      <c r="AE9" s="77"/>
      <c r="AF9" s="77" t="s">
        <v>129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1.100225</v>
      </c>
      <c r="F11" s="27" t="s">
        <v>20</v>
      </c>
      <c r="G11" s="27">
        <v>0</v>
      </c>
      <c r="H11" s="27">
        <v>6.1999999999999998E-3</v>
      </c>
      <c r="I11" s="27">
        <v>1.2611479999999999</v>
      </c>
      <c r="J11" s="27" t="s">
        <v>20</v>
      </c>
      <c r="K11" s="27">
        <v>0</v>
      </c>
      <c r="L11" s="27">
        <v>6.1999999999999998E-3</v>
      </c>
      <c r="M11" s="27">
        <v>1.0314190000000001</v>
      </c>
      <c r="N11" s="27" t="s">
        <v>20</v>
      </c>
      <c r="O11" s="27">
        <v>0</v>
      </c>
      <c r="P11" s="27">
        <v>6.1999999999999998E-3</v>
      </c>
      <c r="Q11" s="27">
        <v>1.0268459999999999</v>
      </c>
      <c r="S11" s="67"/>
      <c r="T11" t="s">
        <v>20</v>
      </c>
      <c r="U11">
        <v>0</v>
      </c>
      <c r="V11">
        <v>6.1999999999999998E-3</v>
      </c>
      <c r="W11">
        <v>1.107909</v>
      </c>
      <c r="X11" s="27" t="s">
        <v>20</v>
      </c>
      <c r="Y11" s="27">
        <v>0</v>
      </c>
      <c r="Z11" s="27">
        <v>6.1999999999999998E-3</v>
      </c>
      <c r="AA11" s="27">
        <v>1.0614440000000001</v>
      </c>
      <c r="AB11" s="27" t="s">
        <v>20</v>
      </c>
      <c r="AC11" s="27">
        <v>0</v>
      </c>
      <c r="AD11" s="27">
        <v>6.1999999999999998E-3</v>
      </c>
      <c r="AE11" s="27">
        <v>1.0154609999999999</v>
      </c>
      <c r="AF11" s="27" t="s">
        <v>20</v>
      </c>
      <c r="AG11" s="27">
        <v>0</v>
      </c>
      <c r="AH11" s="27">
        <v>6.1999999999999998E-3</v>
      </c>
      <c r="AI11" s="27">
        <v>1.2398880000000001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1.7518100000000001</v>
      </c>
      <c r="F12" s="27" t="s">
        <v>21</v>
      </c>
      <c r="G12" s="27">
        <v>0</v>
      </c>
      <c r="H12" s="27">
        <v>8.038E-5</v>
      </c>
      <c r="I12" s="27">
        <v>1.771644</v>
      </c>
      <c r="J12" s="27" t="s">
        <v>21</v>
      </c>
      <c r="K12" s="27">
        <v>0</v>
      </c>
      <c r="L12" s="27">
        <v>8.038E-5</v>
      </c>
      <c r="M12" s="27">
        <v>1.7894110000000001</v>
      </c>
      <c r="N12" s="27" t="s">
        <v>21</v>
      </c>
      <c r="O12" s="27">
        <v>0</v>
      </c>
      <c r="P12" s="27">
        <v>8.038E-5</v>
      </c>
      <c r="Q12" s="27">
        <v>1.781641</v>
      </c>
      <c r="S12" s="67"/>
      <c r="T12" t="s">
        <v>21</v>
      </c>
      <c r="U12">
        <v>0</v>
      </c>
      <c r="V12">
        <v>2.6219999999999998E-4</v>
      </c>
      <c r="W12">
        <v>1.6712910000000001</v>
      </c>
      <c r="X12" s="27" t="s">
        <v>21</v>
      </c>
      <c r="Y12" s="27">
        <v>0</v>
      </c>
      <c r="Z12" s="27">
        <v>2.6219999999999998E-4</v>
      </c>
      <c r="AA12" s="27">
        <v>1.715441</v>
      </c>
      <c r="AB12" s="27" t="s">
        <v>21</v>
      </c>
      <c r="AC12" s="27">
        <v>0</v>
      </c>
      <c r="AD12" s="27">
        <v>2.6219999999999998E-4</v>
      </c>
      <c r="AE12" s="27">
        <v>1.6615409999999999</v>
      </c>
      <c r="AF12" s="27" t="s">
        <v>21</v>
      </c>
      <c r="AG12" s="27">
        <v>0</v>
      </c>
      <c r="AH12" s="27">
        <v>2.6219999999999998E-4</v>
      </c>
      <c r="AI12" s="27">
        <v>1.7016439999999999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7.0229980000000003</v>
      </c>
      <c r="F13" s="27" t="s">
        <v>22</v>
      </c>
      <c r="G13" s="27">
        <v>0</v>
      </c>
      <c r="H13" s="27">
        <v>2.2450000000000001E-6</v>
      </c>
      <c r="I13" s="27">
        <v>7.4010699999999998</v>
      </c>
      <c r="J13" s="27" t="s">
        <v>22</v>
      </c>
      <c r="K13" s="27">
        <v>0</v>
      </c>
      <c r="L13" s="27">
        <v>2.7219999999999999E-6</v>
      </c>
      <c r="M13" s="27">
        <v>6.2552219999999998</v>
      </c>
      <c r="N13" s="27" t="s">
        <v>22</v>
      </c>
      <c r="O13" s="27">
        <v>0</v>
      </c>
      <c r="P13" s="27">
        <v>1.832E-6</v>
      </c>
      <c r="Q13" s="27">
        <v>7.3091549999999996</v>
      </c>
      <c r="S13" s="67"/>
      <c r="T13" t="s">
        <v>22</v>
      </c>
      <c r="U13">
        <v>0</v>
      </c>
      <c r="V13">
        <v>2.7699999999999999E-5</v>
      </c>
      <c r="W13">
        <v>6.524152</v>
      </c>
      <c r="X13" s="27" t="s">
        <v>22</v>
      </c>
      <c r="Y13" s="27">
        <v>0</v>
      </c>
      <c r="Z13" s="27">
        <v>2.7699999999999999E-5</v>
      </c>
      <c r="AA13" s="27">
        <v>6.8714250000000003</v>
      </c>
      <c r="AB13" s="27" t="s">
        <v>22</v>
      </c>
      <c r="AC13" s="27">
        <v>0</v>
      </c>
      <c r="AD13" s="27">
        <v>2.7699999999999999E-5</v>
      </c>
      <c r="AE13" s="27">
        <v>5.8689780000000003</v>
      </c>
      <c r="AF13" s="27" t="s">
        <v>22</v>
      </c>
      <c r="AG13" s="27">
        <v>0</v>
      </c>
      <c r="AH13" s="27">
        <v>2.7699999999999999E-5</v>
      </c>
      <c r="AI13" s="27">
        <v>5.7778749999999999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AA14" s="35"/>
      <c r="AB14" s="35"/>
      <c r="AE14" s="35"/>
      <c r="AF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126</v>
      </c>
      <c r="C16" s="81"/>
      <c r="D16" s="81"/>
      <c r="E16" s="81"/>
      <c r="F16" s="81" t="s">
        <v>127</v>
      </c>
      <c r="G16" s="81"/>
      <c r="H16" s="81"/>
      <c r="I16" s="81"/>
      <c r="J16" s="81" t="s">
        <v>128</v>
      </c>
      <c r="K16" s="81"/>
      <c r="L16" s="81"/>
      <c r="M16" s="81"/>
      <c r="N16" s="81" t="s">
        <v>129</v>
      </c>
      <c r="O16" s="81"/>
      <c r="P16" s="81"/>
      <c r="Q16" s="81"/>
      <c r="R16" s="35"/>
      <c r="S16" s="82" t="s">
        <v>23</v>
      </c>
      <c r="T16" s="81" t="s">
        <v>126</v>
      </c>
      <c r="U16" s="81"/>
      <c r="V16" s="81"/>
      <c r="W16" s="81"/>
      <c r="X16" s="81" t="s">
        <v>127</v>
      </c>
      <c r="Y16" s="81"/>
      <c r="Z16" s="81"/>
      <c r="AA16" s="81"/>
      <c r="AB16" s="81" t="s">
        <v>128</v>
      </c>
      <c r="AC16" s="81"/>
      <c r="AD16" s="81"/>
      <c r="AE16" s="81"/>
      <c r="AF16" s="81" t="s">
        <v>129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126</v>
      </c>
      <c r="C23" s="74"/>
      <c r="D23" s="74"/>
      <c r="E23" s="74"/>
      <c r="F23" s="77" t="s">
        <v>127</v>
      </c>
      <c r="G23" s="77"/>
      <c r="H23" s="77"/>
      <c r="I23" s="77"/>
      <c r="J23" s="77" t="s">
        <v>128</v>
      </c>
      <c r="K23" s="77"/>
      <c r="L23" s="77"/>
      <c r="M23" s="77"/>
      <c r="N23" s="77" t="s">
        <v>129</v>
      </c>
      <c r="O23" s="77"/>
      <c r="P23" s="77"/>
      <c r="Q23" s="77"/>
      <c r="S23" s="69" t="s">
        <v>24</v>
      </c>
      <c r="T23" s="74" t="s">
        <v>126</v>
      </c>
      <c r="U23" s="74"/>
      <c r="V23" s="74"/>
      <c r="W23" s="74"/>
      <c r="X23" s="77" t="s">
        <v>127</v>
      </c>
      <c r="Y23" s="77"/>
      <c r="Z23" s="77"/>
      <c r="AA23" s="77"/>
      <c r="AB23" s="77" t="s">
        <v>128</v>
      </c>
      <c r="AC23" s="77"/>
      <c r="AD23" s="77"/>
      <c r="AE23" s="77"/>
      <c r="AF23" s="77" t="s">
        <v>129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6.5105930000000001</v>
      </c>
      <c r="F25" s="28">
        <v>0</v>
      </c>
      <c r="G25" s="28"/>
      <c r="H25" s="28"/>
      <c r="I25" s="27">
        <v>6.3216539999999997</v>
      </c>
      <c r="J25" s="27">
        <v>0</v>
      </c>
      <c r="K25" s="28"/>
      <c r="L25" s="28"/>
      <c r="M25" s="27">
        <v>6.4141180000000002</v>
      </c>
      <c r="N25" s="28">
        <v>0</v>
      </c>
      <c r="O25" s="28"/>
      <c r="P25" s="28"/>
      <c r="Q25" s="27">
        <v>7.3596909999999998</v>
      </c>
      <c r="S25" s="69"/>
      <c r="T25" s="5">
        <v>0</v>
      </c>
      <c r="U25" s="5"/>
      <c r="V25" s="5"/>
      <c r="W25">
        <v>6.4414360000000004</v>
      </c>
      <c r="X25" s="28">
        <v>0</v>
      </c>
      <c r="Y25" s="28"/>
      <c r="Z25" s="28"/>
      <c r="AA25" s="27">
        <v>6.9854310000000002</v>
      </c>
      <c r="AB25" s="28">
        <v>0</v>
      </c>
      <c r="AC25" s="28"/>
      <c r="AD25" s="28"/>
      <c r="AE25" s="27">
        <v>6.8155409999999996</v>
      </c>
      <c r="AF25" s="28">
        <v>0</v>
      </c>
      <c r="AG25" s="28"/>
      <c r="AH25" s="28"/>
      <c r="AI25" s="27">
        <v>7.9233739999999999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126</v>
      </c>
      <c r="C30" s="74"/>
      <c r="D30" s="74"/>
      <c r="E30" s="74"/>
      <c r="F30" s="77" t="s">
        <v>127</v>
      </c>
      <c r="G30" s="77"/>
      <c r="H30" s="77"/>
      <c r="I30" s="77"/>
      <c r="J30" s="77" t="s">
        <v>128</v>
      </c>
      <c r="K30" s="77"/>
      <c r="L30" s="77"/>
      <c r="M30" s="77"/>
      <c r="N30" s="77" t="s">
        <v>129</v>
      </c>
      <c r="O30" s="77"/>
      <c r="P30" s="77"/>
      <c r="Q30" s="77"/>
      <c r="S30" s="67" t="s">
        <v>12</v>
      </c>
      <c r="T30" s="74" t="s">
        <v>126</v>
      </c>
      <c r="U30" s="74"/>
      <c r="V30" s="74"/>
      <c r="W30" s="74"/>
      <c r="X30" s="77" t="s">
        <v>127</v>
      </c>
      <c r="Y30" s="77"/>
      <c r="Z30" s="77"/>
      <c r="AA30" s="77"/>
      <c r="AB30" s="77" t="s">
        <v>128</v>
      </c>
      <c r="AC30" s="77"/>
      <c r="AD30" s="77"/>
      <c r="AE30" s="77"/>
      <c r="AF30" s="77" t="s">
        <v>129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1.0100169999999999</v>
      </c>
      <c r="F32" s="27" t="s">
        <v>20</v>
      </c>
      <c r="G32" s="27">
        <v>0</v>
      </c>
      <c r="H32" s="27">
        <v>6.1999999999999998E-3</v>
      </c>
      <c r="I32" s="27">
        <v>1.1154109999999999</v>
      </c>
      <c r="J32" s="27" t="s">
        <v>20</v>
      </c>
      <c r="K32" s="27">
        <v>0</v>
      </c>
      <c r="L32" s="27">
        <v>6.1999999999999998E-3</v>
      </c>
      <c r="M32" s="27">
        <v>1.023147</v>
      </c>
      <c r="N32" s="27" t="s">
        <v>20</v>
      </c>
      <c r="O32" s="27">
        <v>0</v>
      </c>
      <c r="P32" s="27">
        <v>6.1999999999999998E-3</v>
      </c>
      <c r="Q32" s="27">
        <v>1.1218900000000001</v>
      </c>
      <c r="S32" s="67"/>
      <c r="T32" t="s">
        <v>20</v>
      </c>
      <c r="U32">
        <v>0</v>
      </c>
      <c r="V32">
        <v>6.1999999999999998E-3</v>
      </c>
      <c r="W32">
        <v>0.95265200000000005</v>
      </c>
      <c r="X32" s="27" t="s">
        <v>20</v>
      </c>
      <c r="Y32" s="27">
        <v>0</v>
      </c>
      <c r="Z32" s="27">
        <v>6.1999999999999998E-3</v>
      </c>
      <c r="AA32" s="27">
        <v>1.0016400000000001</v>
      </c>
      <c r="AB32" s="27" t="s">
        <v>20</v>
      </c>
      <c r="AC32" s="27">
        <v>0</v>
      </c>
      <c r="AD32" s="27">
        <v>6.1999999999999998E-3</v>
      </c>
      <c r="AE32" s="27">
        <v>1.240583</v>
      </c>
      <c r="AF32" s="27" t="s">
        <v>20</v>
      </c>
      <c r="AG32" s="27">
        <v>0</v>
      </c>
      <c r="AH32" s="27">
        <v>6.1999999999999998E-3</v>
      </c>
      <c r="AI32" s="27">
        <v>1.0614399999999999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1.6636470000000001</v>
      </c>
      <c r="F33" s="27" t="s">
        <v>21</v>
      </c>
      <c r="G33" s="27">
        <v>0</v>
      </c>
      <c r="H33" s="27">
        <v>6.6879999999999999E-4</v>
      </c>
      <c r="I33" s="27">
        <v>1.674164</v>
      </c>
      <c r="J33" s="27" t="s">
        <v>21</v>
      </c>
      <c r="K33" s="27">
        <v>0</v>
      </c>
      <c r="L33" s="27">
        <v>6.6879999999999999E-4</v>
      </c>
      <c r="M33" s="27">
        <v>1.7705409999999999</v>
      </c>
      <c r="N33" s="27" t="s">
        <v>21</v>
      </c>
      <c r="O33" s="27">
        <v>0</v>
      </c>
      <c r="P33" s="27">
        <v>6.6879999999999999E-4</v>
      </c>
      <c r="Q33" s="27">
        <v>1.641521</v>
      </c>
      <c r="S33" s="67"/>
      <c r="T33" t="s">
        <v>21</v>
      </c>
      <c r="U33">
        <v>0</v>
      </c>
      <c r="V33">
        <v>1.5E-3</v>
      </c>
      <c r="W33">
        <v>1.4587410000000001</v>
      </c>
      <c r="X33" s="27" t="s">
        <v>21</v>
      </c>
      <c r="Y33" s="27">
        <v>0</v>
      </c>
      <c r="Z33" s="27">
        <v>1.5E-3</v>
      </c>
      <c r="AA33" s="27">
        <v>1.4451290000000001</v>
      </c>
      <c r="AB33" s="27" t="s">
        <v>21</v>
      </c>
      <c r="AC33" s="27">
        <v>0</v>
      </c>
      <c r="AD33" s="27">
        <v>1.5E-3</v>
      </c>
      <c r="AE33" s="27">
        <v>1.842562</v>
      </c>
      <c r="AF33" s="27" t="s">
        <v>21</v>
      </c>
      <c r="AG33" s="27">
        <v>0</v>
      </c>
      <c r="AH33" s="27">
        <v>1.5E-3</v>
      </c>
      <c r="AI33" s="27">
        <v>1.1641440000000001</v>
      </c>
    </row>
    <row r="34" spans="1:35" x14ac:dyDescent="0.25">
      <c r="A34" s="67"/>
      <c r="B34" t="s">
        <v>22</v>
      </c>
      <c r="C34">
        <v>0</v>
      </c>
      <c r="D34">
        <v>1.4139999999999999E-4</v>
      </c>
      <c r="E34">
        <v>5.699255</v>
      </c>
      <c r="F34" s="27" t="s">
        <v>22</v>
      </c>
      <c r="G34" s="27">
        <v>0</v>
      </c>
      <c r="H34" s="27">
        <v>1.5469999999999999E-4</v>
      </c>
      <c r="I34" s="27">
        <v>5.9083199999999998</v>
      </c>
      <c r="J34" s="27" t="s">
        <v>22</v>
      </c>
      <c r="K34" s="27">
        <v>0</v>
      </c>
      <c r="L34" s="27">
        <v>1.6860000000000001E-4</v>
      </c>
      <c r="M34" s="27">
        <v>5.1099220000000001</v>
      </c>
      <c r="N34" s="27" t="s">
        <v>22</v>
      </c>
      <c r="O34" s="27">
        <v>0</v>
      </c>
      <c r="P34" s="27">
        <v>1.6860000000000001E-4</v>
      </c>
      <c r="Q34" s="27">
        <v>4.9817559999999999</v>
      </c>
      <c r="S34" s="67"/>
      <c r="T34" t="s">
        <v>22</v>
      </c>
      <c r="U34">
        <v>0</v>
      </c>
      <c r="V34">
        <v>5.4790000000000004E-4</v>
      </c>
      <c r="W34">
        <v>4.9481029999999997</v>
      </c>
      <c r="X34" s="27" t="s">
        <v>22</v>
      </c>
      <c r="Y34" s="27">
        <v>0</v>
      </c>
      <c r="Z34" s="27">
        <v>5.8410000000000005E-4</v>
      </c>
      <c r="AA34" s="27">
        <v>3.907699</v>
      </c>
      <c r="AB34" s="27" t="s">
        <v>22</v>
      </c>
      <c r="AC34" s="27">
        <v>0</v>
      </c>
      <c r="AD34" s="27">
        <v>6.2250000000000001E-4</v>
      </c>
      <c r="AE34" s="27">
        <v>4.000826</v>
      </c>
      <c r="AF34" s="27" t="s">
        <v>22</v>
      </c>
      <c r="AG34" s="27">
        <v>0</v>
      </c>
      <c r="AH34" s="27">
        <v>5.8410000000000005E-4</v>
      </c>
      <c r="AI34" s="27">
        <v>3.7056979999999999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126</v>
      </c>
      <c r="C37" s="81"/>
      <c r="D37" s="81"/>
      <c r="E37" s="81"/>
      <c r="F37" s="81" t="s">
        <v>127</v>
      </c>
      <c r="G37" s="81"/>
      <c r="H37" s="81"/>
      <c r="I37" s="81"/>
      <c r="J37" s="81" t="s">
        <v>128</v>
      </c>
      <c r="K37" s="81"/>
      <c r="L37" s="81"/>
      <c r="M37" s="81"/>
      <c r="N37" s="81" t="s">
        <v>129</v>
      </c>
      <c r="O37" s="81"/>
      <c r="P37" s="81"/>
      <c r="Q37" s="81"/>
      <c r="R37" s="35"/>
      <c r="S37" s="82" t="s">
        <v>23</v>
      </c>
      <c r="T37" s="81" t="s">
        <v>126</v>
      </c>
      <c r="U37" s="81"/>
      <c r="V37" s="81"/>
      <c r="W37" s="81"/>
      <c r="X37" s="81" t="s">
        <v>127</v>
      </c>
      <c r="Y37" s="81"/>
      <c r="Z37" s="81"/>
      <c r="AA37" s="81"/>
      <c r="AB37" s="81" t="s">
        <v>128</v>
      </c>
      <c r="AC37" s="81"/>
      <c r="AD37" s="81"/>
      <c r="AE37" s="81"/>
      <c r="AF37" s="81" t="s">
        <v>129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126</v>
      </c>
      <c r="C44" s="77"/>
      <c r="D44" s="77"/>
      <c r="E44" s="77"/>
      <c r="F44" s="77" t="s">
        <v>127</v>
      </c>
      <c r="G44" s="77"/>
      <c r="H44" s="77"/>
      <c r="I44" s="77"/>
      <c r="J44" s="77" t="s">
        <v>128</v>
      </c>
      <c r="K44" s="77"/>
      <c r="L44" s="77"/>
      <c r="M44" s="77"/>
      <c r="N44" s="77" t="s">
        <v>129</v>
      </c>
      <c r="O44" s="77"/>
      <c r="P44" s="77"/>
      <c r="Q44" s="77"/>
      <c r="S44" s="69" t="s">
        <v>24</v>
      </c>
      <c r="T44" s="74" t="s">
        <v>126</v>
      </c>
      <c r="U44" s="74"/>
      <c r="V44" s="74"/>
      <c r="W44" s="74"/>
      <c r="X44" s="77" t="s">
        <v>127</v>
      </c>
      <c r="Y44" s="77"/>
      <c r="Z44" s="77"/>
      <c r="AA44" s="77"/>
      <c r="AB44" s="77" t="s">
        <v>128</v>
      </c>
      <c r="AC44" s="77"/>
      <c r="AD44" s="77"/>
      <c r="AE44" s="77"/>
      <c r="AF44" s="77" t="s">
        <v>129</v>
      </c>
      <c r="AG44" s="77"/>
      <c r="AH44" s="77"/>
      <c r="AI44" s="77"/>
    </row>
    <row r="45" spans="1:35" x14ac:dyDescent="0.25">
      <c r="A45" s="69"/>
      <c r="B45" s="77" t="s">
        <v>25</v>
      </c>
      <c r="C45" s="77"/>
      <c r="D45" s="77"/>
      <c r="E45" s="27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28">
        <v>1.9999999999999999E-7</v>
      </c>
      <c r="C46" s="28"/>
      <c r="D46" s="28"/>
      <c r="E46" s="27">
        <v>7.211716</v>
      </c>
      <c r="F46" s="28">
        <v>1.9999999999999999E-7</v>
      </c>
      <c r="G46" s="28"/>
      <c r="H46" s="28"/>
      <c r="I46" s="27">
        <v>6.9672479999999997</v>
      </c>
      <c r="J46" s="29">
        <v>1.9999999999999999E-7</v>
      </c>
      <c r="K46" s="28"/>
      <c r="L46" s="28"/>
      <c r="M46" s="27">
        <v>7.1472519999999999</v>
      </c>
      <c r="N46" s="29">
        <v>2.9999999999999999E-7</v>
      </c>
      <c r="O46" s="28"/>
      <c r="P46" s="28"/>
      <c r="Q46" s="27">
        <v>7.3048120000000001</v>
      </c>
      <c r="S46" s="69"/>
      <c r="T46" s="18">
        <v>1.88E-5</v>
      </c>
      <c r="U46" s="5"/>
      <c r="V46" s="5"/>
      <c r="W46">
        <v>6.4836090000000004</v>
      </c>
      <c r="X46" s="29">
        <v>2.1100000000000001E-5</v>
      </c>
      <c r="Y46" s="28"/>
      <c r="Z46" s="28"/>
      <c r="AA46" s="27">
        <v>7.7316989999999999</v>
      </c>
      <c r="AB46" s="29">
        <v>2.09E-5</v>
      </c>
      <c r="AC46" s="28"/>
      <c r="AD46" s="28"/>
      <c r="AE46" s="27">
        <v>7.7297409999999998</v>
      </c>
      <c r="AF46" s="29">
        <v>2.48E-5</v>
      </c>
      <c r="AG46" s="28"/>
      <c r="AH46" s="28"/>
      <c r="AI46" s="27">
        <v>6.8848570000000002</v>
      </c>
    </row>
    <row r="47" spans="1:35" x14ac:dyDescent="0.25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126</v>
      </c>
      <c r="C50" s="74"/>
      <c r="D50" s="74"/>
      <c r="E50" s="74"/>
      <c r="F50" s="77" t="s">
        <v>127</v>
      </c>
      <c r="G50" s="77"/>
      <c r="H50" s="77"/>
      <c r="I50" s="77"/>
      <c r="J50" s="77" t="s">
        <v>128</v>
      </c>
      <c r="K50" s="77"/>
      <c r="L50" s="77"/>
      <c r="M50" s="77"/>
      <c r="N50" s="77" t="s">
        <v>129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1.186734</v>
      </c>
      <c r="F52" s="27" t="s">
        <v>20</v>
      </c>
      <c r="G52" s="27">
        <v>0</v>
      </c>
      <c r="H52" s="27">
        <v>6.1999999999999998E-3</v>
      </c>
      <c r="I52" s="27">
        <v>1.036179</v>
      </c>
      <c r="J52" s="27" t="s">
        <v>20</v>
      </c>
      <c r="K52" s="27">
        <v>0</v>
      </c>
      <c r="L52" s="27">
        <v>6.1999999999999998E-3</v>
      </c>
      <c r="M52" s="27">
        <v>1.2318210000000001</v>
      </c>
      <c r="N52" s="27" t="s">
        <v>20</v>
      </c>
      <c r="O52" s="27">
        <v>0</v>
      </c>
      <c r="P52" s="27">
        <v>6.1999999999999998E-3</v>
      </c>
      <c r="Q52" s="27">
        <v>1.1764110000000001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1.2659320000000001</v>
      </c>
      <c r="F53" s="27" t="s">
        <v>21</v>
      </c>
      <c r="G53" s="27">
        <v>0</v>
      </c>
      <c r="H53" s="27">
        <v>3.3E-3</v>
      </c>
      <c r="I53" s="27">
        <v>1.350325</v>
      </c>
      <c r="J53" s="27" t="s">
        <v>21</v>
      </c>
      <c r="K53" s="27">
        <v>0</v>
      </c>
      <c r="L53" s="27">
        <v>3.3E-3</v>
      </c>
      <c r="M53" s="27">
        <v>1.333779</v>
      </c>
      <c r="N53" s="27" t="s">
        <v>21</v>
      </c>
      <c r="O53" s="27">
        <v>0</v>
      </c>
      <c r="P53" s="27">
        <v>3.3E-3</v>
      </c>
      <c r="Q53" s="27">
        <v>1.2946500000000001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3.337904</v>
      </c>
      <c r="F54" s="27" t="s">
        <v>22</v>
      </c>
      <c r="G54" s="27">
        <v>0</v>
      </c>
      <c r="H54" s="27">
        <v>2.0999999999999999E-3</v>
      </c>
      <c r="I54" s="27">
        <v>3.5059140000000002</v>
      </c>
      <c r="J54" s="27" t="s">
        <v>22</v>
      </c>
      <c r="K54" s="27">
        <v>0</v>
      </c>
      <c r="L54" s="27">
        <v>2.2000000000000001E-3</v>
      </c>
      <c r="M54" s="27">
        <v>3.2447550000000001</v>
      </c>
      <c r="N54" s="27" t="s">
        <v>22</v>
      </c>
      <c r="O54" s="27">
        <v>0</v>
      </c>
      <c r="P54" s="27">
        <v>2.3999999999999998E-3</v>
      </c>
      <c r="Q54" s="27">
        <v>2.2324769999999998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126</v>
      </c>
      <c r="C57" s="81"/>
      <c r="D57" s="81"/>
      <c r="E57" s="81"/>
      <c r="F57" s="81" t="s">
        <v>127</v>
      </c>
      <c r="G57" s="81"/>
      <c r="H57" s="81"/>
      <c r="I57" s="81"/>
      <c r="J57" s="81" t="s">
        <v>128</v>
      </c>
      <c r="K57" s="81"/>
      <c r="L57" s="81"/>
      <c r="M57" s="81"/>
      <c r="N57" s="81" t="s">
        <v>129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69" t="s">
        <v>24</v>
      </c>
      <c r="B64" s="74" t="s">
        <v>126</v>
      </c>
      <c r="C64" s="74"/>
      <c r="D64" s="74"/>
      <c r="E64" s="74"/>
      <c r="F64" s="77" t="s">
        <v>127</v>
      </c>
      <c r="G64" s="77"/>
      <c r="H64" s="77"/>
      <c r="I64" s="77"/>
      <c r="J64" s="77" t="s">
        <v>128</v>
      </c>
      <c r="K64" s="77"/>
      <c r="L64" s="77"/>
      <c r="M64" s="77"/>
      <c r="N64" s="77" t="s">
        <v>129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5.6309999999999997E-4</v>
      </c>
      <c r="C66" s="5"/>
      <c r="D66" s="5"/>
      <c r="E66">
        <v>6.5514010000000003</v>
      </c>
      <c r="F66" s="29"/>
      <c r="G66" s="29">
        <v>5.8620000000000005E-4</v>
      </c>
      <c r="H66" s="28"/>
      <c r="I66" s="27">
        <v>6.6276919999999997</v>
      </c>
      <c r="J66" s="29">
        <v>5.8960000000000002E-4</v>
      </c>
      <c r="K66" s="28"/>
      <c r="L66" s="28"/>
      <c r="M66" s="27">
        <v>7.5200589999999998</v>
      </c>
      <c r="N66" s="29">
        <v>6.1300000000000005E-4</v>
      </c>
      <c r="O66" s="28"/>
      <c r="P66" s="28"/>
      <c r="Q66" s="27">
        <v>7.3899869999999996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2.3613729999999999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12.832246999999999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3.5234540000000001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1.85265E-6</v>
      </c>
      <c r="H75">
        <f t="shared" si="2"/>
        <v>14.424068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1.8732999999999999E-6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1.9146000000000003E-6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1.9559000000000002E-6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3.392792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19.246365000000001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5.3128650000000004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1.8734600000000003E-6</v>
      </c>
      <c r="H88">
        <f t="shared" si="20"/>
        <v>20.679290000000002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1.9152400000000001E-6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1.9997600000000001E-6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2.0855600000000002E-6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4.419638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26.606055999999999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7.094506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1.8942511249999996E-6</v>
      </c>
      <c r="H101">
        <f t="shared" si="38"/>
        <v>27.988445000000002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1.9563889999999999E-6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2.0760320000000001E-6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2.182343E-6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2.1693530000000001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13.426867000000001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3.3867320000000003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13.395576999999999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3.1848140000000003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20.242408000000001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5.048273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19.264555000000001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4.4247019999999999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28.165781999999997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6.7499169999999999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25.042430000000003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2.1254279999999999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1.9999999999999999E-7</v>
      </c>
      <c r="M151">
        <f>I46+E46</f>
        <v>14.178964000000001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1.9999999999999999E-7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3.3378110000000003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1.42065E-4</v>
      </c>
      <c r="H153">
        <f t="shared" si="110"/>
        <v>11.607575000000001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1.4272999999999998E-4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1.9999999999999999E-7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1.9999999999999999E-7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1.4406E-4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1.4538999999999999E-4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3.1485749999999997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2.0000000000000002E-7</v>
      </c>
      <c r="M164">
        <f>M46+I46+E46</f>
        <v>21.326215999999999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1.9999999999999999E-7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5.108352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1.4273150000000001E-4</v>
      </c>
      <c r="H166">
        <f t="shared" si="128"/>
        <v>16.717497000000002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1.4406599999999999E-4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1.9999999999999999E-7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2.0000000000000002E-7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1.4674399999999998E-4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1.4943399999999999E-4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4.2704649999999997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2.0001249999999997E-7</v>
      </c>
      <c r="M177">
        <f>Q46+M46+I46+E46</f>
        <v>28.631027999999997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2.001E-7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6.749873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1.4339768749999999E-4</v>
      </c>
      <c r="H179">
        <f t="shared" si="146"/>
        <v>21.699252999999999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1.4539349999999999E-4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2.008E-7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2.0269999999999998E-7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1.4933599999999999E-4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1.531405E-4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1.9542920000000001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1.8914999999999998E-5</v>
      </c>
      <c r="M190">
        <f>AA46+W46</f>
        <v>14.215308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1.9029999999999999E-5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2.9038700000000004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5.4971000000000002E-4</v>
      </c>
      <c r="H192">
        <f t="shared" si="164"/>
        <v>8.8558020000000006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5.5152000000000001E-4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1.9260000000000002E-5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1.9489999999999998E-5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5.5514000000000008E-4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5.5875999999999994E-4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3.1948750000000001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1.9023750000000002E-5</v>
      </c>
      <c r="M203">
        <f>AE46+AA46+W46</f>
        <v>21.945049000000001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1.9235000000000001E-5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4.7464320000000004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5.5152550000000004E-4</v>
      </c>
      <c r="H205">
        <f t="shared" si="182"/>
        <v>12.856628000000001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5.551620000000001E-4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1.9619999999999998E-5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1.9955000000000001E-5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5.62468E-4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5.6981800000000015E-4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4.2563150000000007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1.9127075E-5</v>
      </c>
      <c r="M216">
        <f>AI46+AE46+AA46+W46</f>
        <v>28.829906000000001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1.9421599999999997E-5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5.9105760000000007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5.5333662499999997E-4</v>
      </c>
      <c r="H218">
        <f t="shared" si="199"/>
        <v>16.562325999999999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5.5874700000000006E-4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1.99328E-5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2.03732E-5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5.6925200000000002E-4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5.7894100000000013E-4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2.2229130000000001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5.6425500000000005E-4</v>
      </c>
      <c r="M229">
        <f>I66+E66</f>
        <v>13.179093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5.6541000000000002E-4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2.6162570000000001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6.8438180000000006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5.6772000000000007E-4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5.7003000000000002E-4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3.4547339999999997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5.6536075000000003E-4</v>
      </c>
      <c r="M242">
        <f>M66+I66+E66</f>
        <v>20.699151999999998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5.6752300000000001E-4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3.9500359999999999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10.088573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5.7155200000000002E-4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5.7518700000000012E-4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4.6311450000000001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5.6642221249999993E-4</v>
      </c>
      <c r="M255">
        <f>Q66+M66+I66+E66</f>
        <v>28.089138999999996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5.6947870000000002E-4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5.2446860000000006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2.1007499999999998E-3</v>
      </c>
      <c r="H257">
        <f t="shared" si="253"/>
        <v>12.32105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2.1029999999999998E-3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5.7491360000000002E-4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5.7964290000000009E-4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2.1119999999999997E-3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2.127E-3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3"/>
  <sheetViews>
    <sheetView topLeftCell="A21" zoomScale="55" zoomScaleNormal="55" workbookViewId="0">
      <selection activeCell="F66" sqref="F66"/>
    </sheetView>
  </sheetViews>
  <sheetFormatPr defaultColWidth="9" defaultRowHeight="14.4" x14ac:dyDescent="0.25"/>
  <cols>
    <col min="2" max="2" width="14.33203125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143</v>
      </c>
      <c r="C9" s="78"/>
      <c r="D9" s="78"/>
      <c r="E9" s="78"/>
      <c r="F9" s="78" t="s">
        <v>144</v>
      </c>
      <c r="G9" s="78"/>
      <c r="H9" s="78"/>
      <c r="I9" s="78"/>
      <c r="J9" s="78" t="s">
        <v>145</v>
      </c>
      <c r="K9" s="78"/>
      <c r="L9" s="78"/>
      <c r="M9" s="78"/>
      <c r="N9" s="77" t="s">
        <v>146</v>
      </c>
      <c r="O9" s="77"/>
      <c r="P9" s="77"/>
      <c r="Q9" s="77"/>
      <c r="S9" s="67" t="s">
        <v>12</v>
      </c>
      <c r="T9" s="78" t="s">
        <v>143</v>
      </c>
      <c r="U9" s="78"/>
      <c r="V9" s="78"/>
      <c r="W9" s="78"/>
      <c r="X9" s="78" t="s">
        <v>144</v>
      </c>
      <c r="Y9" s="78"/>
      <c r="Z9" s="78"/>
      <c r="AA9" s="78"/>
      <c r="AB9" s="78" t="s">
        <v>145</v>
      </c>
      <c r="AC9" s="78"/>
      <c r="AD9" s="78"/>
      <c r="AE9" s="78"/>
      <c r="AF9" s="77" t="s">
        <v>146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1.484623</v>
      </c>
      <c r="F11" s="30" t="s">
        <v>20</v>
      </c>
      <c r="G11" s="40">
        <v>0</v>
      </c>
      <c r="H11" s="40">
        <v>6.1999999999999998E-3</v>
      </c>
      <c r="I11" s="40">
        <v>0.90908299999999997</v>
      </c>
      <c r="J11" s="30" t="s">
        <v>20</v>
      </c>
      <c r="K11" s="40">
        <v>0</v>
      </c>
      <c r="L11" s="40">
        <v>6.1999999999999998E-3</v>
      </c>
      <c r="M11" s="40">
        <v>0.948573</v>
      </c>
      <c r="N11" s="27" t="s">
        <v>20</v>
      </c>
      <c r="O11" s="55">
        <v>0</v>
      </c>
      <c r="P11" s="55">
        <v>6.1999999999999998E-3</v>
      </c>
      <c r="Q11" s="27">
        <v>1.398212</v>
      </c>
      <c r="S11" s="67"/>
      <c r="T11" s="30" t="s">
        <v>20</v>
      </c>
      <c r="U11" s="40">
        <v>0</v>
      </c>
      <c r="V11" s="40">
        <v>6.1999999999999998E-3</v>
      </c>
      <c r="W11" s="40">
        <v>0.91387499999999999</v>
      </c>
      <c r="X11" s="30" t="s">
        <v>20</v>
      </c>
      <c r="Y11" s="40">
        <v>0</v>
      </c>
      <c r="Z11" s="40">
        <v>6.1999999999999998E-3</v>
      </c>
      <c r="AA11" s="40">
        <v>0.90953899999999999</v>
      </c>
      <c r="AB11" s="30" t="s">
        <v>20</v>
      </c>
      <c r="AC11" s="40">
        <v>0</v>
      </c>
      <c r="AD11" s="40">
        <v>6.1999999999999998E-3</v>
      </c>
      <c r="AE11" s="40">
        <v>1.029471</v>
      </c>
      <c r="AF11" s="27" t="s">
        <v>20</v>
      </c>
      <c r="AG11" s="55">
        <v>0</v>
      </c>
      <c r="AH11" s="55">
        <v>6.1999999999999998E-3</v>
      </c>
      <c r="AI11" s="27">
        <v>1.036411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1.976766</v>
      </c>
      <c r="F12" s="30" t="s">
        <v>21</v>
      </c>
      <c r="G12" s="40">
        <v>0</v>
      </c>
      <c r="H12" s="40">
        <v>8.038E-5</v>
      </c>
      <c r="I12" s="40">
        <v>2.0195449999999999</v>
      </c>
      <c r="J12" s="30" t="s">
        <v>21</v>
      </c>
      <c r="K12" s="40">
        <v>0</v>
      </c>
      <c r="L12" s="40">
        <v>8.038E-5</v>
      </c>
      <c r="M12" s="40">
        <v>2.0122849999999999</v>
      </c>
      <c r="N12" s="27" t="s">
        <v>21</v>
      </c>
      <c r="O12" s="55">
        <v>0</v>
      </c>
      <c r="P12" s="55">
        <v>8.038E-5</v>
      </c>
      <c r="Q12" s="27">
        <v>1.0086109999999999</v>
      </c>
      <c r="S12" s="67"/>
      <c r="T12" s="30" t="s">
        <v>21</v>
      </c>
      <c r="U12" s="40">
        <v>0</v>
      </c>
      <c r="V12" s="40">
        <v>2.6219999999999998E-4</v>
      </c>
      <c r="W12" s="40">
        <v>1.84683</v>
      </c>
      <c r="X12" s="30" t="s">
        <v>21</v>
      </c>
      <c r="Y12" s="40">
        <v>0</v>
      </c>
      <c r="Z12" s="40">
        <v>2.6219999999999998E-4</v>
      </c>
      <c r="AA12" s="40">
        <v>1.8344069999999999</v>
      </c>
      <c r="AB12" s="30" t="s">
        <v>21</v>
      </c>
      <c r="AC12" s="40">
        <v>0</v>
      </c>
      <c r="AD12" s="40">
        <v>2.6219999999999998E-4</v>
      </c>
      <c r="AE12" s="40">
        <v>1.82718</v>
      </c>
      <c r="AF12" s="27" t="s">
        <v>21</v>
      </c>
      <c r="AG12" s="55">
        <v>0</v>
      </c>
      <c r="AH12" s="55">
        <v>2.6219999999999998E-4</v>
      </c>
      <c r="AI12" s="27">
        <v>1.9515439999999999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8.4518360000000001</v>
      </c>
      <c r="F13" s="30" t="s">
        <v>22</v>
      </c>
      <c r="G13" s="40">
        <v>0</v>
      </c>
      <c r="H13" s="40">
        <v>2.2299999999999998E-6</v>
      </c>
      <c r="I13" s="40">
        <v>8.7446339999999996</v>
      </c>
      <c r="J13" s="30" t="s">
        <v>22</v>
      </c>
      <c r="K13" s="40">
        <v>0</v>
      </c>
      <c r="L13" s="40">
        <v>2.6869999999999999E-6</v>
      </c>
      <c r="M13" s="40">
        <v>8.931578</v>
      </c>
      <c r="N13" s="27" t="s">
        <v>22</v>
      </c>
      <c r="O13" s="55">
        <v>0</v>
      </c>
      <c r="P13" s="55">
        <v>2.6869999999999999E-6</v>
      </c>
      <c r="Q13" s="27">
        <v>7.7672499999999998</v>
      </c>
      <c r="S13" s="67"/>
      <c r="T13" s="30" t="s">
        <v>22</v>
      </c>
      <c r="U13" s="40">
        <v>0</v>
      </c>
      <c r="V13" s="40">
        <v>2.7699999999999999E-5</v>
      </c>
      <c r="W13" s="40">
        <v>8.022691</v>
      </c>
      <c r="X13" s="30" t="s">
        <v>22</v>
      </c>
      <c r="Y13" s="40">
        <v>0</v>
      </c>
      <c r="Z13" s="40">
        <v>2.7699999999999999E-5</v>
      </c>
      <c r="AA13" s="40">
        <v>8.2630040000000005</v>
      </c>
      <c r="AB13" s="30" t="s">
        <v>22</v>
      </c>
      <c r="AC13" s="40">
        <v>0</v>
      </c>
      <c r="AD13" s="40">
        <v>2.7699999999999999E-5</v>
      </c>
      <c r="AE13" s="40">
        <v>7.8575549999999996</v>
      </c>
      <c r="AF13" s="27" t="s">
        <v>22</v>
      </c>
      <c r="AG13" s="55">
        <v>0</v>
      </c>
      <c r="AH13" s="55">
        <v>2.7699999999999999E-5</v>
      </c>
      <c r="AI13" s="27">
        <v>8.2815220000000007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27"/>
      <c r="AG14" s="27"/>
      <c r="AH14" s="27"/>
      <c r="AI14" s="27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8" t="s">
        <v>143</v>
      </c>
      <c r="C16" s="78"/>
      <c r="D16" s="78"/>
      <c r="E16" s="78"/>
      <c r="F16" s="78" t="s">
        <v>144</v>
      </c>
      <c r="G16" s="78"/>
      <c r="H16" s="78"/>
      <c r="I16" s="78"/>
      <c r="J16" s="78" t="s">
        <v>145</v>
      </c>
      <c r="K16" s="78"/>
      <c r="L16" s="78"/>
      <c r="M16" s="78"/>
      <c r="N16" s="81" t="s">
        <v>146</v>
      </c>
      <c r="O16" s="81"/>
      <c r="P16" s="81"/>
      <c r="Q16" s="81"/>
      <c r="S16" s="68" t="s">
        <v>23</v>
      </c>
      <c r="T16" s="83" t="s">
        <v>143</v>
      </c>
      <c r="U16" s="83"/>
      <c r="V16" s="83"/>
      <c r="W16" s="83"/>
      <c r="X16" s="78" t="s">
        <v>144</v>
      </c>
      <c r="Y16" s="78"/>
      <c r="Z16" s="78"/>
      <c r="AA16" s="78"/>
      <c r="AB16" s="78" t="s">
        <v>145</v>
      </c>
      <c r="AC16" s="78"/>
      <c r="AD16" s="78"/>
      <c r="AE16" s="78"/>
      <c r="AF16" s="81" t="s">
        <v>146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143</v>
      </c>
      <c r="C23" s="78"/>
      <c r="D23" s="78"/>
      <c r="E23" s="78"/>
      <c r="F23" s="78" t="s">
        <v>144</v>
      </c>
      <c r="G23" s="78"/>
      <c r="H23" s="78"/>
      <c r="I23" s="78"/>
      <c r="J23" s="78" t="s">
        <v>145</v>
      </c>
      <c r="K23" s="78"/>
      <c r="L23" s="78"/>
      <c r="M23" s="78"/>
      <c r="N23" s="77" t="s">
        <v>146</v>
      </c>
      <c r="O23" s="77"/>
      <c r="P23" s="77"/>
      <c r="Q23" s="77"/>
      <c r="S23" s="69" t="s">
        <v>24</v>
      </c>
      <c r="T23" s="78" t="s">
        <v>143</v>
      </c>
      <c r="U23" s="78"/>
      <c r="V23" s="78"/>
      <c r="W23" s="78"/>
      <c r="X23" s="78" t="s">
        <v>144</v>
      </c>
      <c r="Y23" s="78"/>
      <c r="Z23" s="78"/>
      <c r="AA23" s="78"/>
      <c r="AB23" s="78" t="s">
        <v>145</v>
      </c>
      <c r="AC23" s="78"/>
      <c r="AD23" s="78"/>
      <c r="AE23" s="78"/>
      <c r="AF23" s="81" t="s">
        <v>146</v>
      </c>
      <c r="AG23" s="81"/>
      <c r="AH23" s="81"/>
      <c r="AI23" s="81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31">
        <v>0</v>
      </c>
      <c r="C25" s="31"/>
      <c r="D25" s="31"/>
      <c r="E25" s="40">
        <v>9.7730519999999999</v>
      </c>
      <c r="F25" s="31">
        <v>0</v>
      </c>
      <c r="G25" s="31"/>
      <c r="H25" s="31"/>
      <c r="I25" s="40">
        <v>7.060702</v>
      </c>
      <c r="J25" s="30">
        <v>0</v>
      </c>
      <c r="K25" s="31"/>
      <c r="L25" s="31"/>
      <c r="M25" s="40">
        <v>6.8461860000000003</v>
      </c>
      <c r="N25" s="28">
        <v>0</v>
      </c>
      <c r="O25" s="28"/>
      <c r="P25" s="28"/>
      <c r="Q25" s="27">
        <v>7.8011309999999998</v>
      </c>
      <c r="S25" s="69"/>
      <c r="T25" s="31">
        <v>0</v>
      </c>
      <c r="U25" s="31"/>
      <c r="V25" s="31"/>
      <c r="W25" s="40">
        <v>6.6998790000000001</v>
      </c>
      <c r="X25" s="31">
        <v>0</v>
      </c>
      <c r="Y25" s="31"/>
      <c r="Z25" s="31"/>
      <c r="AA25" s="40">
        <v>6.7505160000000002</v>
      </c>
      <c r="AB25" s="31">
        <v>0</v>
      </c>
      <c r="AC25" s="31"/>
      <c r="AD25" s="31"/>
      <c r="AE25" s="40">
        <v>6.7947889999999997</v>
      </c>
      <c r="AF25" s="37">
        <v>0</v>
      </c>
      <c r="AG25" s="37"/>
      <c r="AH25" s="37"/>
      <c r="AI25" s="35">
        <v>6.6975259999999999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27"/>
      <c r="AG28" s="27"/>
      <c r="AH28" s="27"/>
      <c r="AI28" s="27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143</v>
      </c>
      <c r="C30" s="78"/>
      <c r="D30" s="78"/>
      <c r="E30" s="78"/>
      <c r="F30" s="78" t="s">
        <v>144</v>
      </c>
      <c r="G30" s="78"/>
      <c r="H30" s="78"/>
      <c r="I30" s="78"/>
      <c r="J30" s="78" t="s">
        <v>145</v>
      </c>
      <c r="K30" s="78"/>
      <c r="L30" s="78"/>
      <c r="M30" s="78"/>
      <c r="N30" s="77" t="s">
        <v>146</v>
      </c>
      <c r="O30" s="77"/>
      <c r="P30" s="77"/>
      <c r="Q30" s="77"/>
      <c r="S30" s="67" t="s">
        <v>12</v>
      </c>
      <c r="T30" s="78" t="s">
        <v>143</v>
      </c>
      <c r="U30" s="78"/>
      <c r="V30" s="78"/>
      <c r="W30" s="78"/>
      <c r="X30" s="78" t="s">
        <v>144</v>
      </c>
      <c r="Y30" s="78"/>
      <c r="Z30" s="78"/>
      <c r="AA30" s="78"/>
      <c r="AB30" s="78" t="s">
        <v>145</v>
      </c>
      <c r="AC30" s="78"/>
      <c r="AD30" s="78"/>
      <c r="AE30" s="78"/>
      <c r="AF30" s="77" t="s">
        <v>146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1.0072730000000001</v>
      </c>
      <c r="F32" s="30" t="s">
        <v>20</v>
      </c>
      <c r="G32" s="40">
        <v>0</v>
      </c>
      <c r="H32" s="40">
        <v>6.1999999999999998E-3</v>
      </c>
      <c r="I32" s="40">
        <v>1.0088779999999999</v>
      </c>
      <c r="J32" s="30" t="s">
        <v>20</v>
      </c>
      <c r="K32" s="40">
        <v>0</v>
      </c>
      <c r="L32" s="40">
        <v>6.1999999999999998E-3</v>
      </c>
      <c r="M32" s="40">
        <v>0.90595700000000001</v>
      </c>
      <c r="N32" s="27" t="s">
        <v>20</v>
      </c>
      <c r="O32" s="55">
        <v>0</v>
      </c>
      <c r="P32" s="55">
        <v>6.1999999999999998E-3</v>
      </c>
      <c r="Q32" s="27">
        <v>1.001541</v>
      </c>
      <c r="S32" s="67"/>
      <c r="T32" s="30" t="s">
        <v>20</v>
      </c>
      <c r="U32" s="40">
        <v>0</v>
      </c>
      <c r="V32" s="40">
        <v>6.1999999999999998E-3</v>
      </c>
      <c r="W32" s="40">
        <v>1.0137659999999999</v>
      </c>
      <c r="X32" s="30" t="s">
        <v>20</v>
      </c>
      <c r="Y32" s="40">
        <v>0</v>
      </c>
      <c r="Z32" s="40">
        <v>6.1999999999999998E-3</v>
      </c>
      <c r="AA32" s="40">
        <v>1.0417350000000001</v>
      </c>
      <c r="AB32" s="30" t="s">
        <v>20</v>
      </c>
      <c r="AC32" s="40">
        <v>0</v>
      </c>
      <c r="AD32" s="40">
        <v>6.1999999999999998E-3</v>
      </c>
      <c r="AE32" s="40">
        <v>1.0550079999999999</v>
      </c>
      <c r="AF32" s="27" t="s">
        <v>20</v>
      </c>
      <c r="AG32" s="55">
        <v>0</v>
      </c>
      <c r="AH32" s="55">
        <v>6.1999999999999998E-3</v>
      </c>
      <c r="AI32" s="27">
        <v>1.0564439999999999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1.8196319999999999</v>
      </c>
      <c r="F33" s="30" t="s">
        <v>21</v>
      </c>
      <c r="G33" s="40">
        <v>0</v>
      </c>
      <c r="H33" s="40">
        <v>6.6879999999999999E-4</v>
      </c>
      <c r="I33" s="40">
        <v>1.70377</v>
      </c>
      <c r="J33" s="30" t="s">
        <v>21</v>
      </c>
      <c r="K33" s="40">
        <v>0</v>
      </c>
      <c r="L33" s="40">
        <v>6.6879999999999999E-4</v>
      </c>
      <c r="M33" s="40">
        <v>1.699165</v>
      </c>
      <c r="N33" s="27" t="s">
        <v>21</v>
      </c>
      <c r="O33" s="55">
        <v>0</v>
      </c>
      <c r="P33" s="55">
        <v>6.6879999999999999E-4</v>
      </c>
      <c r="Q33" s="27">
        <v>1.591564</v>
      </c>
      <c r="S33" s="67"/>
      <c r="T33" s="30" t="s">
        <v>21</v>
      </c>
      <c r="U33" s="40">
        <v>0</v>
      </c>
      <c r="V33" s="40">
        <v>1.5E-3</v>
      </c>
      <c r="W33" s="40">
        <v>1.6481319999999999</v>
      </c>
      <c r="X33" s="30" t="s">
        <v>21</v>
      </c>
      <c r="Y33" s="40">
        <v>0</v>
      </c>
      <c r="Z33" s="40">
        <v>1.5E-3</v>
      </c>
      <c r="AA33" s="40">
        <v>1.60178</v>
      </c>
      <c r="AB33" s="30" t="s">
        <v>21</v>
      </c>
      <c r="AC33" s="40">
        <v>0</v>
      </c>
      <c r="AD33" s="40">
        <v>1.5E-3</v>
      </c>
      <c r="AE33" s="40">
        <v>1.5815859999999999</v>
      </c>
      <c r="AF33" s="27" t="s">
        <v>21</v>
      </c>
      <c r="AG33" s="55">
        <v>0</v>
      </c>
      <c r="AH33" s="55">
        <v>1.5E-3</v>
      </c>
      <c r="AI33" s="27">
        <v>1.4964409999999999</v>
      </c>
    </row>
    <row r="34" spans="1:35" x14ac:dyDescent="0.25">
      <c r="A34" s="67"/>
      <c r="B34" s="30" t="s">
        <v>22</v>
      </c>
      <c r="C34" s="40">
        <v>0</v>
      </c>
      <c r="D34" s="40">
        <v>1.3999999999999999E-4</v>
      </c>
      <c r="E34" s="40">
        <v>7.0440500000000004</v>
      </c>
      <c r="F34" s="30" t="s">
        <v>22</v>
      </c>
      <c r="G34" s="40">
        <v>0</v>
      </c>
      <c r="H34" s="40">
        <v>1.572E-4</v>
      </c>
      <c r="I34" s="40">
        <v>7.0568840000000002</v>
      </c>
      <c r="J34" s="30" t="s">
        <v>22</v>
      </c>
      <c r="K34" s="40">
        <v>0</v>
      </c>
      <c r="L34" s="40">
        <v>1.663E-4</v>
      </c>
      <c r="M34" s="40">
        <v>7.0852709999999997</v>
      </c>
      <c r="N34" s="27" t="s">
        <v>22</v>
      </c>
      <c r="O34" s="55">
        <v>0</v>
      </c>
      <c r="P34" s="55">
        <v>1.6860000000000001E-4</v>
      </c>
      <c r="Q34" s="27">
        <v>8.0658460000000005</v>
      </c>
      <c r="S34" s="67"/>
      <c r="T34" s="30" t="s">
        <v>22</v>
      </c>
      <c r="U34" s="40">
        <v>0</v>
      </c>
      <c r="V34" s="40">
        <v>5.5179999999999997E-4</v>
      </c>
      <c r="W34" s="40">
        <v>5.6644949999999996</v>
      </c>
      <c r="X34" s="30" t="s">
        <v>22</v>
      </c>
      <c r="Y34" s="40">
        <v>0</v>
      </c>
      <c r="Z34" s="40">
        <v>5.7950000000000005E-4</v>
      </c>
      <c r="AA34" s="40">
        <v>5.857704</v>
      </c>
      <c r="AB34" s="30" t="s">
        <v>22</v>
      </c>
      <c r="AC34" s="40">
        <v>0</v>
      </c>
      <c r="AD34" s="40">
        <v>6.1589999999999995E-4</v>
      </c>
      <c r="AE34" s="40">
        <v>5.9075420000000003</v>
      </c>
      <c r="AF34" s="27" t="s">
        <v>22</v>
      </c>
      <c r="AG34" s="55">
        <v>0</v>
      </c>
      <c r="AH34" s="55">
        <v>6.5479999999999998E-4</v>
      </c>
      <c r="AI34" s="27">
        <v>4.8753390000000003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8" t="s">
        <v>143</v>
      </c>
      <c r="C37" s="78"/>
      <c r="D37" s="78"/>
      <c r="E37" s="78"/>
      <c r="F37" s="78" t="s">
        <v>144</v>
      </c>
      <c r="G37" s="78"/>
      <c r="H37" s="78"/>
      <c r="I37" s="78"/>
      <c r="J37" s="78" t="s">
        <v>145</v>
      </c>
      <c r="K37" s="78"/>
      <c r="L37" s="78"/>
      <c r="M37" s="78"/>
      <c r="N37" s="81" t="s">
        <v>146</v>
      </c>
      <c r="O37" s="81"/>
      <c r="P37" s="81"/>
      <c r="Q37" s="81"/>
      <c r="S37" s="68" t="s">
        <v>23</v>
      </c>
      <c r="T37" s="83" t="s">
        <v>143</v>
      </c>
      <c r="U37" s="83"/>
      <c r="V37" s="83"/>
      <c r="W37" s="83"/>
      <c r="X37" s="78" t="s">
        <v>144</v>
      </c>
      <c r="Y37" s="78"/>
      <c r="Z37" s="78"/>
      <c r="AA37" s="78"/>
      <c r="AB37" s="78" t="s">
        <v>145</v>
      </c>
      <c r="AC37" s="78"/>
      <c r="AD37" s="78"/>
      <c r="AE37" s="78"/>
      <c r="AF37" s="81" t="s">
        <v>146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143</v>
      </c>
      <c r="C44" s="78"/>
      <c r="D44" s="78"/>
      <c r="E44" s="78"/>
      <c r="F44" s="78" t="s">
        <v>144</v>
      </c>
      <c r="G44" s="78"/>
      <c r="H44" s="78"/>
      <c r="I44" s="78"/>
      <c r="J44" s="78" t="s">
        <v>145</v>
      </c>
      <c r="K44" s="78"/>
      <c r="L44" s="78"/>
      <c r="M44" s="78"/>
      <c r="N44" s="77" t="s">
        <v>146</v>
      </c>
      <c r="O44" s="77"/>
      <c r="P44" s="77"/>
      <c r="Q44" s="77"/>
      <c r="S44" s="69" t="s">
        <v>24</v>
      </c>
      <c r="T44" s="78" t="s">
        <v>143</v>
      </c>
      <c r="U44" s="78"/>
      <c r="V44" s="78"/>
      <c r="W44" s="78"/>
      <c r="X44" s="78" t="s">
        <v>144</v>
      </c>
      <c r="Y44" s="78"/>
      <c r="Z44" s="78"/>
      <c r="AA44" s="78"/>
      <c r="AB44" s="78" t="s">
        <v>145</v>
      </c>
      <c r="AC44" s="78"/>
      <c r="AD44" s="78"/>
      <c r="AE44" s="78"/>
      <c r="AF44" s="77" t="s">
        <v>146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1.9999999999999999E-7</v>
      </c>
      <c r="C46" s="31"/>
      <c r="D46" s="31"/>
      <c r="E46" s="40">
        <v>6.6774800000000001</v>
      </c>
      <c r="F46" s="32">
        <v>1.9999999999999999E-7</v>
      </c>
      <c r="G46" s="31"/>
      <c r="H46" s="31"/>
      <c r="I46" s="40">
        <v>6.5993209999999998</v>
      </c>
      <c r="J46" s="32">
        <v>1.9999999999999999E-7</v>
      </c>
      <c r="K46" s="31"/>
      <c r="L46" s="31"/>
      <c r="M46" s="40">
        <v>6.6050500000000003</v>
      </c>
      <c r="N46" s="32">
        <v>1.9999999999999999E-7</v>
      </c>
      <c r="O46" s="28"/>
      <c r="P46" s="28"/>
      <c r="Q46" s="27">
        <v>7.3281900000000002</v>
      </c>
      <c r="S46" s="69"/>
      <c r="T46" s="32">
        <v>1.8099999999999999E-5</v>
      </c>
      <c r="U46" s="31"/>
      <c r="V46" s="31"/>
      <c r="W46" s="40">
        <v>6.9727589999999999</v>
      </c>
      <c r="X46" s="32">
        <v>2.09E-5</v>
      </c>
      <c r="Y46" s="31"/>
      <c r="Z46" s="31"/>
      <c r="AA46" s="40">
        <v>6.6943640000000002</v>
      </c>
      <c r="AB46" s="32">
        <v>2.0800000000000001E-5</v>
      </c>
      <c r="AC46" s="31"/>
      <c r="AD46" s="31"/>
      <c r="AE46" s="40">
        <v>6.6555410000000004</v>
      </c>
      <c r="AF46" s="29">
        <v>2.0699999999999998E-5</v>
      </c>
      <c r="AG46" s="28"/>
      <c r="AH46" s="28"/>
      <c r="AI46" s="27">
        <v>7.1695770000000003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143</v>
      </c>
      <c r="C50" s="78"/>
      <c r="D50" s="78"/>
      <c r="E50" s="78"/>
      <c r="F50" s="78" t="s">
        <v>144</v>
      </c>
      <c r="G50" s="78"/>
      <c r="H50" s="78"/>
      <c r="I50" s="78"/>
      <c r="J50" s="78" t="s">
        <v>145</v>
      </c>
      <c r="K50" s="78"/>
      <c r="L50" s="78"/>
      <c r="M50" s="78"/>
      <c r="N50" s="77" t="s">
        <v>146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1.006848</v>
      </c>
      <c r="F52" s="30" t="s">
        <v>20</v>
      </c>
      <c r="G52" s="40">
        <v>0</v>
      </c>
      <c r="H52" s="40">
        <v>6.1999999999999998E-3</v>
      </c>
      <c r="I52" s="40">
        <v>1.0407329999999999</v>
      </c>
      <c r="J52" s="30" t="s">
        <v>20</v>
      </c>
      <c r="K52" s="40">
        <v>0</v>
      </c>
      <c r="L52" s="40">
        <v>6.1999999999999998E-3</v>
      </c>
      <c r="M52" s="40">
        <v>1.0109189999999999</v>
      </c>
      <c r="N52" s="27" t="s">
        <v>20</v>
      </c>
      <c r="O52" s="55">
        <v>0</v>
      </c>
      <c r="P52" s="55">
        <v>6.1999999999999998E-3</v>
      </c>
      <c r="Q52" s="27">
        <v>1.041644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1.357602</v>
      </c>
      <c r="F53" s="30" t="s">
        <v>21</v>
      </c>
      <c r="G53" s="40">
        <v>0</v>
      </c>
      <c r="H53" s="40">
        <v>3.3E-3</v>
      </c>
      <c r="I53" s="40">
        <v>1.2726040000000001</v>
      </c>
      <c r="J53" s="30" t="s">
        <v>21</v>
      </c>
      <c r="K53" s="40">
        <v>0</v>
      </c>
      <c r="L53" s="40">
        <v>3.3E-3</v>
      </c>
      <c r="M53" s="40">
        <v>1.2477370000000001</v>
      </c>
      <c r="N53" s="27" t="s">
        <v>21</v>
      </c>
      <c r="O53" s="55">
        <v>0</v>
      </c>
      <c r="P53" s="55">
        <v>3.3E-3</v>
      </c>
      <c r="Q53" s="27">
        <v>1.231644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4.0683230000000004</v>
      </c>
      <c r="F54" s="30" t="s">
        <v>22</v>
      </c>
      <c r="G54" s="40">
        <v>0</v>
      </c>
      <c r="H54" s="40">
        <v>2.0999999999999999E-3</v>
      </c>
      <c r="I54" s="40">
        <v>3.887337</v>
      </c>
      <c r="J54" s="30" t="s">
        <v>22</v>
      </c>
      <c r="K54" s="40">
        <v>0</v>
      </c>
      <c r="L54" s="40">
        <v>2.2000000000000001E-3</v>
      </c>
      <c r="M54" s="40">
        <v>3.9366490000000001</v>
      </c>
      <c r="N54" s="27" t="s">
        <v>22</v>
      </c>
      <c r="O54" s="55">
        <v>0</v>
      </c>
      <c r="P54" s="55">
        <v>2.3E-3</v>
      </c>
      <c r="Q54" s="27">
        <v>3.9841440000000001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8" t="s">
        <v>143</v>
      </c>
      <c r="C57" s="78"/>
      <c r="D57" s="78"/>
      <c r="E57" s="78"/>
      <c r="F57" s="78" t="s">
        <v>144</v>
      </c>
      <c r="G57" s="78"/>
      <c r="H57" s="78"/>
      <c r="I57" s="78"/>
      <c r="J57" s="78" t="s">
        <v>145</v>
      </c>
      <c r="K57" s="78"/>
      <c r="L57" s="78"/>
      <c r="M57" s="78"/>
      <c r="N57" s="81" t="s">
        <v>146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143</v>
      </c>
      <c r="C64" s="78"/>
      <c r="D64" s="78"/>
      <c r="E64" s="78"/>
      <c r="F64" s="78" t="s">
        <v>127</v>
      </c>
      <c r="G64" s="78"/>
      <c r="H64" s="78"/>
      <c r="I64" s="78"/>
      <c r="J64" s="78" t="s">
        <v>145</v>
      </c>
      <c r="K64" s="78"/>
      <c r="L64" s="78"/>
      <c r="M64" s="78"/>
      <c r="N64" s="77" t="s">
        <v>146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5.6459999999999995E-4</v>
      </c>
      <c r="C66" s="31"/>
      <c r="D66" s="31"/>
      <c r="E66" s="40">
        <v>6.7305460000000004</v>
      </c>
      <c r="F66" s="32"/>
      <c r="G66" s="32">
        <v>5.6579999999999998E-4</v>
      </c>
      <c r="H66" s="31"/>
      <c r="I66" s="40">
        <v>6.6555590000000002</v>
      </c>
      <c r="J66" s="32">
        <v>5.8279999999999996E-4</v>
      </c>
      <c r="K66" s="31"/>
      <c r="L66" s="31"/>
      <c r="M66" s="40">
        <v>6.5641910000000001</v>
      </c>
      <c r="N66" s="29">
        <v>5.9360000000000001E-4</v>
      </c>
      <c r="O66" s="28"/>
      <c r="P66" s="28"/>
      <c r="Q66" s="27">
        <v>7.1458760000000003</v>
      </c>
    </row>
    <row r="67" spans="1:27" x14ac:dyDescent="0.25">
      <c r="N67" s="27"/>
      <c r="O67" s="27"/>
      <c r="P67" s="27"/>
      <c r="Q67" s="27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2.3937059999999999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16.833753999999999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3.9963109999999999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1.8518999999999998E-6</v>
      </c>
      <c r="H75">
        <f t="shared" si="2"/>
        <v>17.196469999999998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1.8718E-6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1.9116E-6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1.9514000000000001E-6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3.342279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23.679940000000002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6.0085959999999989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1.8719475000000002E-6</v>
      </c>
      <c r="H88">
        <f t="shared" si="20"/>
        <v>26.128048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1.9121900000000002E-6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1.99356E-6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2.0761100000000002E-6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4.7404910000000005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31.481071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7.0172069999999991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1.8920779999999997E-6</v>
      </c>
      <c r="H101">
        <f t="shared" si="38"/>
        <v>33.895297999999997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1.952654E-6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2.0737519999999999E-6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2.1921980000000003E-6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1.8234140000000001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13.450395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3.6812369999999999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2.7699999999999999E-5</v>
      </c>
      <c r="H114">
        <f t="shared" si="56"/>
        <v>16.285695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2.7699999999999999E-5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2.7700000000000002E-5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2.7699999999999999E-5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2.8528850000000001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20.245183999999998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5.5084169999999997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2.7700000000000002E-5</v>
      </c>
      <c r="H127">
        <f t="shared" si="74"/>
        <v>24.143250000000002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2.7700000000000002E-5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2.7699999999999999E-5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2.7700000000000002E-5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3.8892960000000003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26.942709999999998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7.4599609999999998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2.7699999999999996E-5</v>
      </c>
      <c r="H140">
        <f t="shared" si="92"/>
        <v>32.424772000000004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2.7699999999999996E-5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2.7699999999999996E-5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2.7700000000000002E-5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2.0161509999999998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1.9999999999999999E-7</v>
      </c>
      <c r="M151">
        <f>I46+E46</f>
        <v>13.276800999999999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1.9999999999999999E-7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3.5234019999999999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1.4085999999999998E-4</v>
      </c>
      <c r="H153">
        <f t="shared" si="110"/>
        <v>14.100934000000001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1.4171999999999999E-4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1.9999999999999999E-7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1.9999999999999999E-7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1.4344E-4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1.4515999999999997E-4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2.9221080000000001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2.0000000000000002E-7</v>
      </c>
      <c r="M164">
        <f>M46+I46+E46</f>
        <v>19.881851000000001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1.9999999999999999E-7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5.2225669999999997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1.4169975E-4</v>
      </c>
      <c r="H166">
        <f t="shared" si="128"/>
        <v>21.186205000000001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1.4335899999999999E-4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1.9999999999999999E-7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2.0000000000000002E-7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1.46556E-4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1.4959100000000003E-4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3.9236489999999997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1.9999999999999996E-7</v>
      </c>
      <c r="M177">
        <f>Q46+M46+I46+E46</f>
        <v>27.210041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1.9999999999999999E-7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6.8141309999999997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1.4251941249999997E-4</v>
      </c>
      <c r="H179">
        <f t="shared" si="146"/>
        <v>29.252051000000002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1.4491829999999998E-4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1.9999999999999999E-7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1.9999999999999999E-7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1.4935839999999999E-4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1.533281E-4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2.055501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1.8239999999999998E-5</v>
      </c>
      <c r="M190">
        <f>AA46+W46</f>
        <v>13.667123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1.838E-5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3.2499120000000001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5.5318499999999998E-4</v>
      </c>
      <c r="H192">
        <f t="shared" si="164"/>
        <v>11.522199000000001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5.5457E-4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1.8660000000000001E-5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1.8939999999999998E-5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5.5734000000000003E-4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5.6010999999999995E-4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3.110509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1.8372750000000001E-5</v>
      </c>
      <c r="M203">
        <f>AE46+AA46+W46</f>
        <v>20.322664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1.8631000000000002E-5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4.8314979999999998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5.5459175000000004E-4</v>
      </c>
      <c r="H205">
        <f t="shared" si="182"/>
        <v>17.429741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5.574270000000001E-4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1.9103999999999999E-5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1.9519000000000001E-5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5.6322799999999993E-4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5.6920300000000011E-4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4.1669529999999995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1.8498612499999997E-5</v>
      </c>
      <c r="M216">
        <f>AI46+AE46+AA46+W46</f>
        <v>27.492241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1.88559E-5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6.3279389999999989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5.5601947499999988E-4</v>
      </c>
      <c r="H218">
        <f t="shared" si="199"/>
        <v>22.30508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5.6036479999999999E-4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1.9455200000000003E-5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1.9915300000000002E-5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5.6941439999999999E-4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5.7891159999999997E-4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2.0475810000000001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5.6465999999999992E-4</v>
      </c>
      <c r="M229">
        <f>I66+E66</f>
        <v>13.386105000000001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5.6472E-4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2.6302060000000003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7.95566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5.6484000000000005E-4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5.6495999999999998E-4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3.0584999999999996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5.6475949999999992E-4</v>
      </c>
      <c r="M242">
        <f>M66+I66+E66</f>
        <v>19.950296000000002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5.6499799999999993E-4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3.8779430000000001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11.892309000000001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5.657119999999999E-4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5.6674200000000007E-4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4.1001440000000002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5.6489574999999987E-4</v>
      </c>
      <c r="M255">
        <f>Q66+M66+I66+E66</f>
        <v>27.096171999999999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5.6541199999999995E-4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5.1095870000000003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15.876453000000001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5.6703999999999999E-4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5.6935200000000007E-4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263"/>
  <sheetViews>
    <sheetView topLeftCell="A21" zoomScale="55" zoomScaleNormal="55" workbookViewId="0">
      <selection activeCell="H66" sqref="H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130</v>
      </c>
      <c r="C9" s="74"/>
      <c r="D9" s="74"/>
      <c r="E9" s="74"/>
      <c r="F9" s="77" t="s">
        <v>131</v>
      </c>
      <c r="G9" s="77"/>
      <c r="H9" s="77"/>
      <c r="I9" s="77"/>
      <c r="J9" s="77" t="s">
        <v>132</v>
      </c>
      <c r="K9" s="77"/>
      <c r="L9" s="77"/>
      <c r="M9" s="77"/>
      <c r="N9" s="77" t="s">
        <v>133</v>
      </c>
      <c r="O9" s="77"/>
      <c r="P9" s="77"/>
      <c r="Q9" s="77"/>
      <c r="S9" s="67" t="s">
        <v>12</v>
      </c>
      <c r="T9" s="74" t="s">
        <v>130</v>
      </c>
      <c r="U9" s="74"/>
      <c r="V9" s="74"/>
      <c r="W9" s="74"/>
      <c r="X9" s="77" t="s">
        <v>131</v>
      </c>
      <c r="Y9" s="77"/>
      <c r="Z9" s="77"/>
      <c r="AA9" s="77"/>
      <c r="AB9" s="77" t="s">
        <v>132</v>
      </c>
      <c r="AC9" s="77"/>
      <c r="AD9" s="77"/>
      <c r="AE9" s="77"/>
      <c r="AF9" s="77" t="s">
        <v>133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1.0651109999999999</v>
      </c>
      <c r="F11" s="27" t="s">
        <v>20</v>
      </c>
      <c r="G11" s="27">
        <v>0</v>
      </c>
      <c r="H11" s="27">
        <v>6.1999999999999998E-3</v>
      </c>
      <c r="I11" s="27">
        <v>1.0115639999999999</v>
      </c>
      <c r="J11" s="27" t="s">
        <v>20</v>
      </c>
      <c r="K11" s="27">
        <v>0</v>
      </c>
      <c r="L11" s="27">
        <v>6.1999999999999998E-3</v>
      </c>
      <c r="M11" s="27">
        <v>1.164474</v>
      </c>
      <c r="N11" s="27" t="s">
        <v>20</v>
      </c>
      <c r="O11" s="27">
        <v>0</v>
      </c>
      <c r="P11" s="27">
        <v>6.1999999999999998E-3</v>
      </c>
      <c r="Q11" s="27">
        <v>0.93518100000000004</v>
      </c>
      <c r="S11" s="67"/>
      <c r="T11" t="s">
        <v>20</v>
      </c>
      <c r="U11">
        <v>0</v>
      </c>
      <c r="V11">
        <v>6.1999999999999998E-3</v>
      </c>
      <c r="W11">
        <v>2.1755450000000001</v>
      </c>
      <c r="X11" s="27" t="s">
        <v>20</v>
      </c>
      <c r="Y11" s="27">
        <v>0</v>
      </c>
      <c r="Z11" s="27">
        <v>6.1999999999999998E-3</v>
      </c>
      <c r="AA11" s="27">
        <v>2.0196869999999998</v>
      </c>
      <c r="AB11" s="27" t="s">
        <v>20</v>
      </c>
      <c r="AC11" s="27">
        <v>0</v>
      </c>
      <c r="AD11" s="27">
        <v>6.1999999999999998E-3</v>
      </c>
      <c r="AE11" s="27">
        <v>1.2654110000000001</v>
      </c>
      <c r="AF11" s="27" t="s">
        <v>20</v>
      </c>
      <c r="AG11" s="27">
        <v>0</v>
      </c>
      <c r="AH11" s="27">
        <v>6.1999999999999998E-3</v>
      </c>
      <c r="AI11" s="27">
        <v>1.231441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2.063266</v>
      </c>
      <c r="F12" s="27" t="s">
        <v>21</v>
      </c>
      <c r="G12" s="27">
        <v>0</v>
      </c>
      <c r="H12" s="27">
        <v>8.038E-5</v>
      </c>
      <c r="I12" s="27">
        <v>2.1684109999999999</v>
      </c>
      <c r="J12" s="27" t="s">
        <v>21</v>
      </c>
      <c r="K12" s="27">
        <v>0</v>
      </c>
      <c r="L12" s="27">
        <v>8.038E-5</v>
      </c>
      <c r="M12" s="27">
        <v>2.4946440000000001</v>
      </c>
      <c r="N12" s="27" t="s">
        <v>21</v>
      </c>
      <c r="O12" s="27">
        <v>0</v>
      </c>
      <c r="P12" s="27">
        <v>8.038E-5</v>
      </c>
      <c r="Q12" s="27">
        <v>2.156517</v>
      </c>
      <c r="S12" s="67"/>
      <c r="T12" t="s">
        <v>21</v>
      </c>
      <c r="U12">
        <v>0</v>
      </c>
      <c r="V12">
        <v>2.6219999999999998E-4</v>
      </c>
      <c r="W12">
        <v>2.0471300000000001</v>
      </c>
      <c r="X12" s="27" t="s">
        <v>21</v>
      </c>
      <c r="Y12" s="27">
        <v>0</v>
      </c>
      <c r="Z12" s="27">
        <v>2.6219999999999998E-4</v>
      </c>
      <c r="AA12" s="27">
        <v>2.0316440999999998</v>
      </c>
      <c r="AB12" s="27" t="s">
        <v>21</v>
      </c>
      <c r="AC12" s="27">
        <v>0</v>
      </c>
      <c r="AD12" s="27">
        <v>2.6219999999999998E-4</v>
      </c>
      <c r="AE12" s="27">
        <v>2.1164160000000001</v>
      </c>
      <c r="AF12" s="27" t="s">
        <v>21</v>
      </c>
      <c r="AG12" s="27">
        <v>0</v>
      </c>
      <c r="AH12" s="27">
        <v>2.6219999999999998E-4</v>
      </c>
      <c r="AI12" s="27">
        <v>2.1564100000000002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10.960998</v>
      </c>
      <c r="F13" s="27" t="s">
        <v>22</v>
      </c>
      <c r="G13" s="27">
        <v>0</v>
      </c>
      <c r="H13" s="27">
        <v>2.216E-6</v>
      </c>
      <c r="I13" s="27">
        <v>13.4711</v>
      </c>
      <c r="J13" s="27" t="s">
        <v>22</v>
      </c>
      <c r="K13" s="27">
        <v>0</v>
      </c>
      <c r="L13" s="27">
        <v>2.655E-6</v>
      </c>
      <c r="M13" s="27">
        <v>12.640967</v>
      </c>
      <c r="N13" s="27" t="s">
        <v>22</v>
      </c>
      <c r="O13" s="27">
        <v>0</v>
      </c>
      <c r="P13" s="27">
        <v>1.832E-6</v>
      </c>
      <c r="Q13" s="27">
        <v>13.460641000000001</v>
      </c>
      <c r="S13" s="67"/>
      <c r="T13" t="s">
        <v>22</v>
      </c>
      <c r="U13">
        <v>0</v>
      </c>
      <c r="V13">
        <v>2.724E-5</v>
      </c>
      <c r="W13">
        <v>10.019764</v>
      </c>
      <c r="X13" s="27" t="s">
        <v>22</v>
      </c>
      <c r="Y13" s="27">
        <v>0</v>
      </c>
      <c r="Z13" s="27">
        <v>2.7699999999999999E-5</v>
      </c>
      <c r="AA13" s="27">
        <v>12.479317</v>
      </c>
      <c r="AB13" s="27" t="s">
        <v>22</v>
      </c>
      <c r="AC13" s="27">
        <v>0</v>
      </c>
      <c r="AD13" s="27">
        <v>2.7699999999999999E-5</v>
      </c>
      <c r="AE13" s="27">
        <v>12.148857</v>
      </c>
      <c r="AF13" s="27" t="s">
        <v>22</v>
      </c>
      <c r="AG13" s="27">
        <v>0</v>
      </c>
      <c r="AH13" s="27">
        <v>2.7699999999999999E-5</v>
      </c>
      <c r="AI13" s="27">
        <v>13.386602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130</v>
      </c>
      <c r="C16" s="81"/>
      <c r="D16" s="81"/>
      <c r="E16" s="81"/>
      <c r="F16" s="81" t="s">
        <v>131</v>
      </c>
      <c r="G16" s="81"/>
      <c r="H16" s="81"/>
      <c r="I16" s="81"/>
      <c r="J16" s="81" t="s">
        <v>132</v>
      </c>
      <c r="K16" s="81"/>
      <c r="L16" s="81"/>
      <c r="M16" s="81"/>
      <c r="N16" s="81" t="s">
        <v>133</v>
      </c>
      <c r="O16" s="81"/>
      <c r="P16" s="81"/>
      <c r="Q16" s="81"/>
      <c r="S16" s="68" t="s">
        <v>23</v>
      </c>
      <c r="T16" s="81" t="s">
        <v>130</v>
      </c>
      <c r="U16" s="81"/>
      <c r="V16" s="81"/>
      <c r="W16" s="81"/>
      <c r="X16" s="81" t="s">
        <v>131</v>
      </c>
      <c r="Y16" s="81"/>
      <c r="Z16" s="81"/>
      <c r="AA16" s="81"/>
      <c r="AB16" s="81" t="s">
        <v>132</v>
      </c>
      <c r="AC16" s="81"/>
      <c r="AD16" s="81"/>
      <c r="AE16" s="81"/>
      <c r="AF16" s="81" t="s">
        <v>133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130</v>
      </c>
      <c r="C23" s="74"/>
      <c r="D23" s="74"/>
      <c r="E23" s="74"/>
      <c r="F23" s="81" t="s">
        <v>131</v>
      </c>
      <c r="G23" s="81"/>
      <c r="H23" s="81"/>
      <c r="I23" s="81"/>
      <c r="J23" s="81" t="s">
        <v>132</v>
      </c>
      <c r="K23" s="81"/>
      <c r="L23" s="81"/>
      <c r="M23" s="81"/>
      <c r="N23" s="81" t="s">
        <v>133</v>
      </c>
      <c r="O23" s="81"/>
      <c r="P23" s="81"/>
      <c r="Q23" s="81"/>
      <c r="S23" s="69" t="s">
        <v>24</v>
      </c>
      <c r="T23" s="74" t="s">
        <v>130</v>
      </c>
      <c r="U23" s="74"/>
      <c r="V23" s="74"/>
      <c r="W23" s="74"/>
      <c r="X23" s="77" t="s">
        <v>131</v>
      </c>
      <c r="Y23" s="77"/>
      <c r="Z23" s="77"/>
      <c r="AA23" s="77"/>
      <c r="AB23" s="77" t="s">
        <v>132</v>
      </c>
      <c r="AC23" s="77"/>
      <c r="AD23" s="77"/>
      <c r="AE23" s="77"/>
      <c r="AF23" s="77" t="s">
        <v>133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81" t="s">
        <v>25</v>
      </c>
      <c r="G24" s="81"/>
      <c r="H24" s="81"/>
      <c r="I24" s="35" t="s">
        <v>19</v>
      </c>
      <c r="J24" s="81" t="s">
        <v>25</v>
      </c>
      <c r="K24" s="81"/>
      <c r="L24" s="81"/>
      <c r="M24" s="35" t="s">
        <v>19</v>
      </c>
      <c r="N24" s="81" t="s">
        <v>25</v>
      </c>
      <c r="O24" s="81"/>
      <c r="P24" s="81"/>
      <c r="Q24" s="35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7.3370280000000001</v>
      </c>
      <c r="F25" s="37">
        <v>0</v>
      </c>
      <c r="G25" s="37"/>
      <c r="H25" s="37"/>
      <c r="I25" s="35">
        <v>7.3416410000000001</v>
      </c>
      <c r="J25" s="35">
        <v>0</v>
      </c>
      <c r="K25" s="37"/>
      <c r="L25" s="37"/>
      <c r="M25" s="35">
        <v>7.3341609999999999</v>
      </c>
      <c r="N25" s="37">
        <v>0</v>
      </c>
      <c r="O25" s="37"/>
      <c r="P25" s="37"/>
      <c r="Q25" s="35">
        <v>8.5963519999999995</v>
      </c>
      <c r="S25" s="69"/>
      <c r="T25" s="5">
        <v>0</v>
      </c>
      <c r="U25" s="5"/>
      <c r="V25" s="5"/>
      <c r="W25">
        <v>7.0058759999999998</v>
      </c>
      <c r="X25" s="28">
        <v>0</v>
      </c>
      <c r="Y25" s="28"/>
      <c r="Z25" s="28"/>
      <c r="AA25" s="27">
        <v>7.981141</v>
      </c>
      <c r="AB25" s="28">
        <v>0</v>
      </c>
      <c r="AC25" s="28"/>
      <c r="AD25" s="28"/>
      <c r="AE25" s="27">
        <v>8.0561439999999997</v>
      </c>
      <c r="AF25" s="28">
        <v>0</v>
      </c>
      <c r="AG25" s="28"/>
      <c r="AH25" s="28"/>
      <c r="AI25" s="27">
        <v>8.295814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130</v>
      </c>
      <c r="C30" s="74"/>
      <c r="D30" s="74"/>
      <c r="E30" s="74"/>
      <c r="F30" s="77" t="s">
        <v>131</v>
      </c>
      <c r="G30" s="77"/>
      <c r="H30" s="77"/>
      <c r="I30" s="77"/>
      <c r="J30" s="77" t="s">
        <v>132</v>
      </c>
      <c r="K30" s="77"/>
      <c r="L30" s="77"/>
      <c r="M30" s="77"/>
      <c r="N30" s="77" t="s">
        <v>133</v>
      </c>
      <c r="O30" s="77"/>
      <c r="P30" s="77"/>
      <c r="Q30" s="77"/>
      <c r="S30" s="67" t="s">
        <v>12</v>
      </c>
      <c r="T30" s="74" t="s">
        <v>130</v>
      </c>
      <c r="U30" s="74"/>
      <c r="V30" s="74"/>
      <c r="W30" s="74"/>
      <c r="X30" s="77" t="s">
        <v>131</v>
      </c>
      <c r="Y30" s="77"/>
      <c r="Z30" s="77"/>
      <c r="AA30" s="77"/>
      <c r="AB30" s="77" t="s">
        <v>132</v>
      </c>
      <c r="AC30" s="77"/>
      <c r="AD30" s="77"/>
      <c r="AE30" s="77"/>
      <c r="AF30" s="77" t="s">
        <v>133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1.015865</v>
      </c>
      <c r="F32" s="27" t="s">
        <v>20</v>
      </c>
      <c r="G32" s="27">
        <v>0</v>
      </c>
      <c r="H32" s="27">
        <v>6.1999999999999998E-3</v>
      </c>
      <c r="I32" s="27">
        <v>1.0341640000000001</v>
      </c>
      <c r="J32" s="27" t="s">
        <v>20</v>
      </c>
      <c r="K32" s="27">
        <v>0</v>
      </c>
      <c r="L32" s="27">
        <v>6.1999999999999998E-3</v>
      </c>
      <c r="M32" s="27">
        <v>1.164112</v>
      </c>
      <c r="N32" s="27" t="s">
        <v>20</v>
      </c>
      <c r="O32" s="27">
        <v>0</v>
      </c>
      <c r="P32" s="27">
        <v>6.1999999999999998E-3</v>
      </c>
      <c r="Q32" s="27">
        <v>1.205641</v>
      </c>
      <c r="S32" s="67"/>
      <c r="T32" t="s">
        <v>20</v>
      </c>
      <c r="U32">
        <v>0</v>
      </c>
      <c r="V32">
        <v>6.1999999999999998E-3</v>
      </c>
      <c r="W32">
        <v>1.2269810000000001</v>
      </c>
      <c r="X32" s="27" t="s">
        <v>20</v>
      </c>
      <c r="Y32" s="27">
        <v>0</v>
      </c>
      <c r="Z32" s="27">
        <v>6.1999999999999998E-3</v>
      </c>
      <c r="AA32" s="27">
        <v>1.246119</v>
      </c>
      <c r="AB32" s="27" t="s">
        <v>20</v>
      </c>
      <c r="AC32" s="27">
        <v>0</v>
      </c>
      <c r="AD32" s="27">
        <v>6.1999999999999998E-3</v>
      </c>
      <c r="AE32" s="27">
        <v>1.156112</v>
      </c>
      <c r="AF32" s="27" t="s">
        <v>20</v>
      </c>
      <c r="AG32" s="27">
        <v>0</v>
      </c>
      <c r="AH32" s="27">
        <v>6.1999999999999998E-3</v>
      </c>
      <c r="AI32" s="27">
        <v>1.056441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1.8899630000000001</v>
      </c>
      <c r="F33" s="27" t="s">
        <v>21</v>
      </c>
      <c r="G33" s="27">
        <v>0</v>
      </c>
      <c r="H33" s="27">
        <v>6.6879999999999999E-4</v>
      </c>
      <c r="I33" s="27">
        <v>1.894164</v>
      </c>
      <c r="J33" s="27" t="s">
        <v>21</v>
      </c>
      <c r="K33" s="27">
        <v>0</v>
      </c>
      <c r="L33" s="27">
        <v>6.6879999999999999E-4</v>
      </c>
      <c r="M33" s="27">
        <v>1.9346399999999999</v>
      </c>
      <c r="N33" s="27" t="s">
        <v>21</v>
      </c>
      <c r="O33" s="27">
        <v>0</v>
      </c>
      <c r="P33" s="27">
        <v>6.6879999999999999E-4</v>
      </c>
      <c r="Q33" s="27">
        <v>1.521641</v>
      </c>
      <c r="S33" s="67"/>
      <c r="T33" t="s">
        <v>21</v>
      </c>
      <c r="U33">
        <v>0</v>
      </c>
      <c r="V33">
        <v>1.5E-3</v>
      </c>
      <c r="W33">
        <v>1.688464</v>
      </c>
      <c r="X33" s="27" t="s">
        <v>21</v>
      </c>
      <c r="Y33" s="27">
        <v>0</v>
      </c>
      <c r="Z33" s="27">
        <v>1.5E-3</v>
      </c>
      <c r="AA33" s="27">
        <v>1.7889539999999999</v>
      </c>
      <c r="AB33" s="27" t="s">
        <v>21</v>
      </c>
      <c r="AC33" s="27">
        <v>0</v>
      </c>
      <c r="AD33" s="27">
        <v>1.5E-3</v>
      </c>
      <c r="AE33" s="27">
        <v>1.781641</v>
      </c>
      <c r="AF33" s="27" t="s">
        <v>21</v>
      </c>
      <c r="AG33" s="27">
        <v>0</v>
      </c>
      <c r="AH33" s="27">
        <v>1.5E-3</v>
      </c>
      <c r="AI33" s="27">
        <v>1.691654</v>
      </c>
    </row>
    <row r="34" spans="1:35" x14ac:dyDescent="0.25">
      <c r="A34" s="67"/>
      <c r="B34" t="s">
        <v>22</v>
      </c>
      <c r="C34">
        <v>0</v>
      </c>
      <c r="D34">
        <v>1.3899999999999999E-4</v>
      </c>
      <c r="E34">
        <v>8.8045179999999998</v>
      </c>
      <c r="F34" s="27" t="s">
        <v>22</v>
      </c>
      <c r="G34" s="27">
        <v>0</v>
      </c>
      <c r="H34" s="27">
        <v>1.5109999999999999E-4</v>
      </c>
      <c r="I34" s="27">
        <v>11.446432</v>
      </c>
      <c r="J34" s="27" t="s">
        <v>22</v>
      </c>
      <c r="K34" s="27">
        <v>0</v>
      </c>
      <c r="L34" s="27">
        <v>1.641E-4</v>
      </c>
      <c r="M34" s="27">
        <v>11.790255999999999</v>
      </c>
      <c r="N34" s="27" t="s">
        <v>22</v>
      </c>
      <c r="O34" s="27">
        <v>0</v>
      </c>
      <c r="P34" s="27">
        <v>1.6860000000000001E-4</v>
      </c>
      <c r="Q34" s="27">
        <v>11.035793</v>
      </c>
      <c r="S34" s="67"/>
      <c r="T34" t="s">
        <v>22</v>
      </c>
      <c r="U34">
        <v>0</v>
      </c>
      <c r="V34">
        <v>5.4350000000000004E-4</v>
      </c>
      <c r="W34">
        <v>7.2069099999999997</v>
      </c>
      <c r="X34" s="27" t="s">
        <v>22</v>
      </c>
      <c r="Y34" s="27">
        <v>0</v>
      </c>
      <c r="Z34" s="27">
        <v>5.7600000000000001E-4</v>
      </c>
      <c r="AA34" s="27">
        <v>9.3797069999999998</v>
      </c>
      <c r="AB34" s="27" t="s">
        <v>22</v>
      </c>
      <c r="AC34" s="27">
        <v>0</v>
      </c>
      <c r="AD34" s="27">
        <v>6.1070000000000004E-4</v>
      </c>
      <c r="AE34" s="27">
        <v>7.9372160000000003</v>
      </c>
      <c r="AF34" s="27" t="s">
        <v>22</v>
      </c>
      <c r="AG34" s="27">
        <v>0</v>
      </c>
      <c r="AH34" s="27">
        <v>6.4780000000000003E-4</v>
      </c>
      <c r="AI34" s="27">
        <v>7.6879309999999998</v>
      </c>
    </row>
    <row r="35" spans="1:35" x14ac:dyDescent="0.25"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130</v>
      </c>
      <c r="C37" s="81"/>
      <c r="D37" s="81"/>
      <c r="E37" s="81"/>
      <c r="F37" s="81" t="s">
        <v>131</v>
      </c>
      <c r="G37" s="81"/>
      <c r="H37" s="81"/>
      <c r="I37" s="81"/>
      <c r="J37" s="81" t="s">
        <v>132</v>
      </c>
      <c r="K37" s="81"/>
      <c r="L37" s="81"/>
      <c r="M37" s="81"/>
      <c r="N37" s="81" t="s">
        <v>133</v>
      </c>
      <c r="O37" s="81"/>
      <c r="P37" s="81"/>
      <c r="Q37" s="81"/>
      <c r="R37" s="35"/>
      <c r="S37" s="82" t="s">
        <v>23</v>
      </c>
      <c r="T37" s="81" t="s">
        <v>130</v>
      </c>
      <c r="U37" s="81"/>
      <c r="V37" s="81"/>
      <c r="W37" s="81"/>
      <c r="X37" s="81" t="s">
        <v>131</v>
      </c>
      <c r="Y37" s="81"/>
      <c r="Z37" s="81"/>
      <c r="AA37" s="81"/>
      <c r="AB37" s="81" t="s">
        <v>132</v>
      </c>
      <c r="AC37" s="81"/>
      <c r="AD37" s="81"/>
      <c r="AE37" s="81"/>
      <c r="AF37" s="81" t="s">
        <v>133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130</v>
      </c>
      <c r="C44" s="74"/>
      <c r="D44" s="74"/>
      <c r="E44" s="74"/>
      <c r="F44" s="77" t="s">
        <v>131</v>
      </c>
      <c r="G44" s="77"/>
      <c r="H44" s="77"/>
      <c r="I44" s="77"/>
      <c r="J44" s="77" t="s">
        <v>132</v>
      </c>
      <c r="K44" s="77"/>
      <c r="L44" s="77"/>
      <c r="M44" s="77"/>
      <c r="N44" s="77" t="s">
        <v>133</v>
      </c>
      <c r="O44" s="77"/>
      <c r="P44" s="77"/>
      <c r="Q44" s="77"/>
      <c r="S44" s="69" t="s">
        <v>24</v>
      </c>
      <c r="T44" s="74" t="s">
        <v>130</v>
      </c>
      <c r="U44" s="74"/>
      <c r="V44" s="74"/>
      <c r="W44" s="74"/>
      <c r="X44" s="77" t="s">
        <v>131</v>
      </c>
      <c r="Y44" s="77"/>
      <c r="Z44" s="77"/>
      <c r="AA44" s="77"/>
      <c r="AB44" s="77" t="s">
        <v>132</v>
      </c>
      <c r="AC44" s="77"/>
      <c r="AD44" s="77"/>
      <c r="AE44" s="77"/>
      <c r="AF44" s="77" t="s">
        <v>133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9.9999999999999995E-8</v>
      </c>
      <c r="C46" s="5"/>
      <c r="D46" s="5"/>
      <c r="E46">
        <v>6.9076110000000002</v>
      </c>
      <c r="F46" s="29">
        <v>2.9999999999999999E-7</v>
      </c>
      <c r="G46" s="28"/>
      <c r="H46" s="28"/>
      <c r="I46" s="27">
        <v>6.9704969999999999</v>
      </c>
      <c r="J46" s="29">
        <v>9.9999999999999995E-8</v>
      </c>
      <c r="K46" s="28"/>
      <c r="L46" s="28"/>
      <c r="M46" s="27">
        <v>6.9799790000000002</v>
      </c>
      <c r="N46" s="29">
        <v>2.9999999999999999E-7</v>
      </c>
      <c r="O46" s="28"/>
      <c r="P46" s="28"/>
      <c r="Q46" s="27">
        <v>8.2316470000000006</v>
      </c>
      <c r="S46" s="69"/>
      <c r="T46" s="18">
        <v>1.8899999999999999E-5</v>
      </c>
      <c r="U46" s="5"/>
      <c r="V46" s="5"/>
      <c r="W46">
        <v>7.052117</v>
      </c>
      <c r="X46" s="29">
        <v>2.0100000000000001E-5</v>
      </c>
      <c r="Y46" s="28"/>
      <c r="Z46" s="28"/>
      <c r="AA46" s="27">
        <v>8.1304759999999998</v>
      </c>
      <c r="AB46" s="29">
        <v>2.12E-5</v>
      </c>
      <c r="AC46" s="28"/>
      <c r="AD46" s="28"/>
      <c r="AE46" s="27">
        <v>6.9300980000000001</v>
      </c>
      <c r="AF46" s="29">
        <v>2.2500000000000001E-5</v>
      </c>
      <c r="AG46" s="28"/>
      <c r="AH46" s="28"/>
      <c r="AI46" s="27">
        <v>6.9656419999999999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130</v>
      </c>
      <c r="C50" s="74"/>
      <c r="D50" s="74"/>
      <c r="E50" s="74"/>
      <c r="F50" s="77" t="s">
        <v>131</v>
      </c>
      <c r="G50" s="77"/>
      <c r="H50" s="77"/>
      <c r="I50" s="77"/>
      <c r="J50" s="77" t="s">
        <v>132</v>
      </c>
      <c r="K50" s="77"/>
      <c r="L50" s="77"/>
      <c r="M50" s="77"/>
      <c r="N50" s="77" t="s">
        <v>133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1.0743450000000001</v>
      </c>
      <c r="F52" s="27" t="s">
        <v>20</v>
      </c>
      <c r="G52" s="27">
        <v>0</v>
      </c>
      <c r="H52" s="27">
        <v>6.1999999999999998E-3</v>
      </c>
      <c r="I52" s="27">
        <v>1.1641300000000001</v>
      </c>
      <c r="J52" s="27" t="s">
        <v>20</v>
      </c>
      <c r="K52" s="27">
        <v>0</v>
      </c>
      <c r="L52" s="27">
        <v>6.1999999999999998E-3</v>
      </c>
      <c r="M52" s="27">
        <v>1.016111</v>
      </c>
      <c r="N52" s="27" t="s">
        <v>20</v>
      </c>
      <c r="O52" s="27">
        <v>0</v>
      </c>
      <c r="P52" s="27">
        <v>6.1999999999999998E-3</v>
      </c>
      <c r="Q52" s="27">
        <v>1.11564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1.4188339999999999</v>
      </c>
      <c r="F53" s="27" t="s">
        <v>21</v>
      </c>
      <c r="G53" s="27">
        <v>0</v>
      </c>
      <c r="H53" s="27">
        <v>3.3E-3</v>
      </c>
      <c r="I53" s="27">
        <v>1.4016409999999999</v>
      </c>
      <c r="J53" s="27" t="s">
        <v>21</v>
      </c>
      <c r="K53" s="27">
        <v>0</v>
      </c>
      <c r="L53" s="27">
        <v>3.3E-3</v>
      </c>
      <c r="M53" s="27">
        <v>1.332811</v>
      </c>
      <c r="N53" s="27" t="s">
        <v>21</v>
      </c>
      <c r="O53" s="27">
        <v>0</v>
      </c>
      <c r="P53" s="27">
        <v>3.3E-3</v>
      </c>
      <c r="Q53" s="27">
        <v>1.401694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4.5150560000000004</v>
      </c>
      <c r="F54" s="27" t="s">
        <v>22</v>
      </c>
      <c r="G54" s="27">
        <v>0</v>
      </c>
      <c r="H54" s="27">
        <v>2.0999999999999999E-3</v>
      </c>
      <c r="I54" s="27">
        <v>4.3025019999999996</v>
      </c>
      <c r="J54" s="27" t="s">
        <v>22</v>
      </c>
      <c r="K54" s="27">
        <v>0</v>
      </c>
      <c r="L54" s="27">
        <v>2.2000000000000001E-3</v>
      </c>
      <c r="M54" s="27">
        <v>4.5605460000000004</v>
      </c>
      <c r="N54" s="27" t="s">
        <v>22</v>
      </c>
      <c r="O54" s="27">
        <v>0</v>
      </c>
      <c r="P54" s="27">
        <v>2.3E-3</v>
      </c>
      <c r="Q54" s="27">
        <v>6.1970419999999997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130</v>
      </c>
      <c r="C57" s="81"/>
      <c r="D57" s="81"/>
      <c r="E57" s="81"/>
      <c r="F57" s="81" t="s">
        <v>131</v>
      </c>
      <c r="G57" s="81"/>
      <c r="H57" s="81"/>
      <c r="I57" s="81"/>
      <c r="J57" s="81" t="s">
        <v>132</v>
      </c>
      <c r="K57" s="81"/>
      <c r="L57" s="81"/>
      <c r="M57" s="81"/>
      <c r="N57" s="81" t="s">
        <v>133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130</v>
      </c>
      <c r="C64" s="74"/>
      <c r="D64" s="74"/>
      <c r="E64" s="74"/>
      <c r="F64" s="77" t="s">
        <v>131</v>
      </c>
      <c r="G64" s="77"/>
      <c r="H64" s="77"/>
      <c r="I64" s="77"/>
      <c r="J64" s="77" t="s">
        <v>132</v>
      </c>
      <c r="K64" s="77"/>
      <c r="L64" s="77"/>
      <c r="M64" s="77"/>
      <c r="N64" s="77" t="s">
        <v>133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5.5570000000000001E-4</v>
      </c>
      <c r="C66" s="5"/>
      <c r="D66" s="5"/>
      <c r="E66">
        <v>7.0606499999999999</v>
      </c>
      <c r="F66" s="29"/>
      <c r="G66" s="29">
        <v>5.5380000000000002E-4</v>
      </c>
      <c r="H66" s="28"/>
      <c r="I66" s="27">
        <v>6.95322</v>
      </c>
      <c r="J66" s="29">
        <v>5.7249999999999998E-4</v>
      </c>
      <c r="K66" s="28"/>
      <c r="L66" s="28"/>
      <c r="M66" s="27">
        <v>7.760999</v>
      </c>
      <c r="N66" s="29">
        <v>5.8699999999999996E-4</v>
      </c>
      <c r="O66" s="28"/>
      <c r="P66" s="28"/>
      <c r="Q66" s="27">
        <v>8.4756750000000007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2.0766749999999998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14.678668999999999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4.2316769999999995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1.8512E-6</v>
      </c>
      <c r="H75">
        <f t="shared" si="2"/>
        <v>24.432098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1.8703999999999999E-6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1.9088000000000003E-6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1.9471999999999998E-6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3.2411490000000001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22.012830000000001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6.7263210000000004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1.8705375000000002E-6</v>
      </c>
      <c r="H88">
        <f t="shared" si="20"/>
        <v>37.073065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1.9093500000000002E-6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1.9877999999999998E-6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2.0673500000000002E-6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4.1763300000000001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30.609182000000001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8.8828379999999996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1.8898478749999998E-6</v>
      </c>
      <c r="H101">
        <f t="shared" si="38"/>
        <v>50.533705999999995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1.9475329999999998E-6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2.0584640000000001E-6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2.156891E-6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4.1952319999999999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14.987017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4.0787741000000004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2.7263E-5</v>
      </c>
      <c r="H114">
        <f t="shared" si="56"/>
        <v>22.499081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2.7285999999999999E-5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2.7332000000000002E-5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2.7377999999999998E-5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5.4606429999999992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23.043161000000001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6.1951901000000005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2.728485E-5</v>
      </c>
      <c r="H127">
        <f t="shared" si="74"/>
        <v>34.647938000000003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2.7327400000000002E-5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2.7405600000000001E-5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2.7474600000000003E-5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6.6920839999999995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31.338975000000001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8.3516000999999989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2.7305607499999999E-5</v>
      </c>
      <c r="H140">
        <f t="shared" si="92"/>
        <v>48.03454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2.7364659999999996E-5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2.7464479999999996E-5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2.7542220000000003E-5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2.0500290000000003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1.0999999999999999E-7</v>
      </c>
      <c r="M151">
        <f>I46+E46</f>
        <v>13.878108000000001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1.1999999999999999E-7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3.7841269999999998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1.3960499999999998E-4</v>
      </c>
      <c r="H153">
        <f t="shared" si="110"/>
        <v>20.25095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1.4021000000000001E-4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1.3999999999999998E-7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1.6E-7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1.4141999999999998E-4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1.4262999999999998E-4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3.2141409999999997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1.1900000000000001E-7</v>
      </c>
      <c r="M164">
        <f>M46+I46+E46</f>
        <v>20.858087000000001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1.36E-7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5.7187669999999997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1.4021225E-4</v>
      </c>
      <c r="H166">
        <f t="shared" si="128"/>
        <v>32.041206000000003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1.4142899999999999E-4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1.6399999999999999E-7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1.8399999999999998E-7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1.4387599999999998E-4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1.4634100000000003E-4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4.4197820000000005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1.2709999999999997E-7</v>
      </c>
      <c r="M177">
        <f>Q46+M46+I46+E46</f>
        <v>29.089734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1.4880000000000001E-7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7.2404079999999995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1.4082057499999998E-4</v>
      </c>
      <c r="H179">
        <f t="shared" si="146"/>
        <v>43.076999000000001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1.4264759999999997E-4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1.7840000000000001E-7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1.9359999999999996E-7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1.4629279999999999E-4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1.4987920000000002E-4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2.4731000000000001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1.8959999999999998E-5</v>
      </c>
      <c r="M190">
        <f>AA46+W46</f>
        <v>15.182593000000001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1.9019999999999997E-5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3.4774180000000001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5.4512500000000004E-4</v>
      </c>
      <c r="H192">
        <f t="shared" si="164"/>
        <v>16.586617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5.4675000000000004E-4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1.914E-5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1.9259999999999999E-5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5.5000000000000003E-4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5.5325000000000003E-4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3.6292119999999999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1.901975E-5</v>
      </c>
      <c r="M203">
        <f>AE46+AA46+W46</f>
        <v>22.112690999999998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1.9139000000000001E-5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5.2590589999999997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5.4675550000000007E-4</v>
      </c>
      <c r="H205">
        <f t="shared" si="182"/>
        <v>24.523833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5.5002200000000005E-4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1.9375999999999999E-5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1.9610999999999999E-5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5.56588E-4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5.6319800000000011E-4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4.6856530000000003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1.9079287499999994E-5</v>
      </c>
      <c r="M216">
        <f>AI46+AE46+AA46+W46</f>
        <v>29.078332999999997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1.9257299999999996E-5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6.9507130000000004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5.4839152499999992E-4</v>
      </c>
      <c r="H218">
        <f t="shared" si="199"/>
        <v>32.211764000000002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5.5331619999999995E-4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1.9610399999999998E-5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1.9961100000000001E-5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5.6326560000000006E-4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5.7334940000000004E-4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2.2384750000000002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5.5560500000000003E-4</v>
      </c>
      <c r="M229">
        <f>I66+E66</f>
        <v>14.013870000000001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5.5550999999999994E-4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2.8204750000000001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8.817558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5.5531999999999999E-4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5.5513000000000003E-4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3.2545860000000002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5.5556150000000005E-4</v>
      </c>
      <c r="M242">
        <f>M66+I66+E66</f>
        <v>21.774868999999999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5.5552600000000009E-4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4.1532859999999996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13.378104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5.5576400000000004E-4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5.5641400000000008E-4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4.3702260000000006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5.5556639999999988E-4</v>
      </c>
      <c r="M255">
        <f>Q66+M66+I66+E66</f>
        <v>30.250544000000001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5.5572320000000001E-4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5.5549800000000005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19.575146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5.5683360000000006E-4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5.5888240000000005E-4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263"/>
  <sheetViews>
    <sheetView topLeftCell="A21" zoomScale="55" zoomScaleNormal="55" workbookViewId="0">
      <selection activeCell="G66" sqref="G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0.44140625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8" t="s">
        <v>213</v>
      </c>
      <c r="C9" s="78"/>
      <c r="D9" s="78"/>
      <c r="E9" s="78"/>
      <c r="F9" s="78" t="s">
        <v>214</v>
      </c>
      <c r="G9" s="78"/>
      <c r="H9" s="78"/>
      <c r="I9" s="78"/>
      <c r="J9" s="78" t="s">
        <v>215</v>
      </c>
      <c r="K9" s="78"/>
      <c r="L9" s="78"/>
      <c r="M9" s="78"/>
      <c r="N9" s="77" t="s">
        <v>216</v>
      </c>
      <c r="O9" s="77"/>
      <c r="P9" s="77"/>
      <c r="Q9" s="77"/>
      <c r="S9" s="67" t="s">
        <v>12</v>
      </c>
      <c r="T9" s="78" t="s">
        <v>213</v>
      </c>
      <c r="U9" s="78"/>
      <c r="V9" s="78"/>
      <c r="W9" s="78"/>
      <c r="X9" s="78" t="s">
        <v>214</v>
      </c>
      <c r="Y9" s="78"/>
      <c r="Z9" s="78"/>
      <c r="AA9" s="78"/>
      <c r="AB9" s="78" t="s">
        <v>215</v>
      </c>
      <c r="AC9" s="78"/>
      <c r="AD9" s="78"/>
      <c r="AE9" s="78"/>
      <c r="AF9" s="77" t="s">
        <v>216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1.032395</v>
      </c>
      <c r="F11" s="30" t="s">
        <v>20</v>
      </c>
      <c r="G11" s="40">
        <v>0</v>
      </c>
      <c r="H11" s="40">
        <v>6.1999999999999998E-3</v>
      </c>
      <c r="I11" s="40">
        <v>0.92406500000000003</v>
      </c>
      <c r="J11" s="30" t="s">
        <v>20</v>
      </c>
      <c r="K11" s="40">
        <v>0</v>
      </c>
      <c r="L11" s="40">
        <v>6.1999999999999998E-3</v>
      </c>
      <c r="M11" s="40">
        <v>0.92381999999999997</v>
      </c>
      <c r="N11" s="27" t="s">
        <v>20</v>
      </c>
      <c r="O11" s="55">
        <v>0</v>
      </c>
      <c r="P11" s="55">
        <v>6.1999999999999998E-3</v>
      </c>
      <c r="Q11" s="27">
        <v>1.6225270000000001</v>
      </c>
      <c r="S11" s="67"/>
      <c r="T11" s="30" t="s">
        <v>20</v>
      </c>
      <c r="U11" s="40">
        <v>0</v>
      </c>
      <c r="V11" s="40">
        <v>6.1999999999999998E-3</v>
      </c>
      <c r="W11" s="40">
        <v>0.92630000000000001</v>
      </c>
      <c r="X11" s="30" t="s">
        <v>20</v>
      </c>
      <c r="Y11" s="40">
        <v>0</v>
      </c>
      <c r="Z11" s="40">
        <v>6.1999999999999998E-3</v>
      </c>
      <c r="AA11" s="40">
        <v>0.92590799999999995</v>
      </c>
      <c r="AB11" s="30" t="s">
        <v>20</v>
      </c>
      <c r="AC11" s="40">
        <v>0</v>
      </c>
      <c r="AD11" s="40">
        <v>6.1999999999999998E-3</v>
      </c>
      <c r="AE11" s="40">
        <v>1.0018739999999999</v>
      </c>
      <c r="AF11" s="27" t="s">
        <v>20</v>
      </c>
      <c r="AG11" s="55">
        <v>0</v>
      </c>
      <c r="AH11" s="55">
        <v>6.1999999999999998E-3</v>
      </c>
      <c r="AI11" s="27">
        <v>1.236461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2.4611670000000001</v>
      </c>
      <c r="F12" s="30" t="s">
        <v>21</v>
      </c>
      <c r="G12" s="40">
        <v>0</v>
      </c>
      <c r="H12" s="40">
        <v>8.038E-5</v>
      </c>
      <c r="I12" s="40">
        <v>2.4552770000000002</v>
      </c>
      <c r="J12" s="30" t="s">
        <v>21</v>
      </c>
      <c r="K12" s="40">
        <v>0</v>
      </c>
      <c r="L12" s="40">
        <v>8.038E-5</v>
      </c>
      <c r="M12" s="40">
        <v>2.3688289999999999</v>
      </c>
      <c r="N12" s="27" t="s">
        <v>21</v>
      </c>
      <c r="O12" s="55">
        <v>0</v>
      </c>
      <c r="P12" s="55">
        <v>8.038E-5</v>
      </c>
      <c r="Q12" s="27">
        <v>2.740561</v>
      </c>
      <c r="S12" s="67"/>
      <c r="T12" s="30" t="s">
        <v>21</v>
      </c>
      <c r="U12" s="40">
        <v>0</v>
      </c>
      <c r="V12" s="40">
        <v>2.6219999999999998E-4</v>
      </c>
      <c r="W12" s="40">
        <v>2.335299</v>
      </c>
      <c r="X12" s="30" t="s">
        <v>21</v>
      </c>
      <c r="Y12" s="40">
        <v>0</v>
      </c>
      <c r="Z12" s="40">
        <v>2.6219999999999998E-4</v>
      </c>
      <c r="AA12" s="40">
        <v>2.3227340000000001</v>
      </c>
      <c r="AB12" s="30" t="s">
        <v>21</v>
      </c>
      <c r="AC12" s="40">
        <v>0</v>
      </c>
      <c r="AD12" s="40">
        <v>2.6219999999999998E-4</v>
      </c>
      <c r="AE12" s="40">
        <v>2.3308740000000001</v>
      </c>
      <c r="AF12" s="27" t="s">
        <v>21</v>
      </c>
      <c r="AG12" s="55">
        <v>0</v>
      </c>
      <c r="AH12" s="55">
        <v>2.6219999999999998E-4</v>
      </c>
      <c r="AI12" s="27">
        <v>2.2165140000000001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13.502623</v>
      </c>
      <c r="F13" s="30" t="s">
        <v>22</v>
      </c>
      <c r="G13" s="40">
        <v>0</v>
      </c>
      <c r="H13" s="40">
        <v>2.2029999999999999E-6</v>
      </c>
      <c r="I13" s="40">
        <v>13.293996999999999</v>
      </c>
      <c r="J13" s="30" t="s">
        <v>22</v>
      </c>
      <c r="K13" s="40">
        <v>0</v>
      </c>
      <c r="L13" s="40">
        <v>2.6819999999999999E-6</v>
      </c>
      <c r="M13" s="40">
        <v>13.487607000000001</v>
      </c>
      <c r="N13" s="27" t="s">
        <v>22</v>
      </c>
      <c r="O13" s="55">
        <v>0</v>
      </c>
      <c r="P13" s="55">
        <v>1.832E-6</v>
      </c>
      <c r="Q13" s="27">
        <v>15.055413</v>
      </c>
      <c r="S13" s="67"/>
      <c r="T13" s="30" t="s">
        <v>22</v>
      </c>
      <c r="U13" s="40">
        <v>0</v>
      </c>
      <c r="V13" s="40">
        <v>2.6610000000000001E-5</v>
      </c>
      <c r="W13" s="40">
        <v>12.335489000000001</v>
      </c>
      <c r="X13" s="30" t="s">
        <v>22</v>
      </c>
      <c r="Y13" s="40">
        <v>0</v>
      </c>
      <c r="Z13" s="40">
        <v>2.7699999999999999E-5</v>
      </c>
      <c r="AA13" s="40">
        <v>12.299325</v>
      </c>
      <c r="AB13" s="30" t="s">
        <v>22</v>
      </c>
      <c r="AC13" s="40">
        <v>0</v>
      </c>
      <c r="AD13" s="40">
        <v>2.7699999999999999E-5</v>
      </c>
      <c r="AE13" s="40">
        <v>12.152524</v>
      </c>
      <c r="AF13" s="27" t="s">
        <v>22</v>
      </c>
      <c r="AG13" s="55">
        <v>0</v>
      </c>
      <c r="AH13" s="55">
        <v>2.7699999999999999E-5</v>
      </c>
      <c r="AI13" s="27">
        <v>13.318320999999999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213</v>
      </c>
      <c r="C16" s="83"/>
      <c r="D16" s="83"/>
      <c r="E16" s="83"/>
      <c r="F16" s="83" t="s">
        <v>214</v>
      </c>
      <c r="G16" s="83"/>
      <c r="H16" s="83"/>
      <c r="I16" s="83"/>
      <c r="J16" s="83" t="s">
        <v>215</v>
      </c>
      <c r="K16" s="83"/>
      <c r="L16" s="83"/>
      <c r="M16" s="83"/>
      <c r="N16" s="81" t="s">
        <v>216</v>
      </c>
      <c r="O16" s="81"/>
      <c r="P16" s="81"/>
      <c r="Q16" s="81"/>
      <c r="S16" s="68" t="s">
        <v>23</v>
      </c>
      <c r="T16" s="78" t="s">
        <v>213</v>
      </c>
      <c r="U16" s="78"/>
      <c r="V16" s="78"/>
      <c r="W16" s="78"/>
      <c r="X16" s="78" t="s">
        <v>214</v>
      </c>
      <c r="Y16" s="78"/>
      <c r="Z16" s="78"/>
      <c r="AA16" s="78"/>
      <c r="AB16" s="78" t="s">
        <v>215</v>
      </c>
      <c r="AC16" s="78"/>
      <c r="AD16" s="78"/>
      <c r="AE16" s="78"/>
      <c r="AF16" s="81" t="s">
        <v>216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8" t="s">
        <v>213</v>
      </c>
      <c r="C23" s="78"/>
      <c r="D23" s="78"/>
      <c r="E23" s="78"/>
      <c r="F23" s="78" t="s">
        <v>214</v>
      </c>
      <c r="G23" s="78"/>
      <c r="H23" s="78"/>
      <c r="I23" s="78"/>
      <c r="J23" s="78" t="s">
        <v>215</v>
      </c>
      <c r="K23" s="78"/>
      <c r="L23" s="78"/>
      <c r="M23" s="78"/>
      <c r="N23" s="77" t="s">
        <v>216</v>
      </c>
      <c r="O23" s="77"/>
      <c r="P23" s="77"/>
      <c r="Q23" s="77"/>
      <c r="S23" s="69" t="s">
        <v>24</v>
      </c>
      <c r="T23" s="78" t="s">
        <v>213</v>
      </c>
      <c r="U23" s="78"/>
      <c r="V23" s="78"/>
      <c r="W23" s="78"/>
      <c r="X23" s="78" t="s">
        <v>214</v>
      </c>
      <c r="Y23" s="78"/>
      <c r="Z23" s="78"/>
      <c r="AA23" s="78"/>
      <c r="AB23" s="78" t="s">
        <v>215</v>
      </c>
      <c r="AC23" s="78"/>
      <c r="AD23" s="78"/>
      <c r="AE23" s="78"/>
      <c r="AF23" s="77" t="s">
        <v>216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7.8149879999999996</v>
      </c>
      <c r="F25" s="31">
        <v>0</v>
      </c>
      <c r="G25" s="31"/>
      <c r="H25" s="31"/>
      <c r="I25" s="40">
        <v>7.5026080000000004</v>
      </c>
      <c r="J25" s="30">
        <v>0</v>
      </c>
      <c r="K25" s="31"/>
      <c r="L25" s="31"/>
      <c r="M25" s="40">
        <v>7.143662</v>
      </c>
      <c r="N25" s="28">
        <v>0</v>
      </c>
      <c r="O25" s="28"/>
      <c r="P25" s="28"/>
      <c r="Q25" s="27">
        <v>8.3826769999999993</v>
      </c>
      <c r="S25" s="69"/>
      <c r="T25" s="31">
        <v>0</v>
      </c>
      <c r="U25" s="31"/>
      <c r="V25" s="31"/>
      <c r="W25" s="40">
        <v>7.1002419999999997</v>
      </c>
      <c r="X25" s="31">
        <v>0</v>
      </c>
      <c r="Y25" s="31"/>
      <c r="Z25" s="31"/>
      <c r="AA25" s="40">
        <v>7.2154530000000001</v>
      </c>
      <c r="AB25" s="31">
        <v>0</v>
      </c>
      <c r="AC25" s="31"/>
      <c r="AD25" s="31"/>
      <c r="AE25" s="40">
        <v>7.0982880000000002</v>
      </c>
      <c r="AF25" s="28">
        <v>0</v>
      </c>
      <c r="AG25" s="28"/>
      <c r="AH25" s="28"/>
      <c r="AI25" s="27">
        <v>8.8827960000000008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8" t="s">
        <v>213</v>
      </c>
      <c r="C30" s="78"/>
      <c r="D30" s="78"/>
      <c r="E30" s="78"/>
      <c r="F30" s="78" t="s">
        <v>214</v>
      </c>
      <c r="G30" s="78"/>
      <c r="H30" s="78"/>
      <c r="I30" s="78"/>
      <c r="J30" s="78" t="s">
        <v>215</v>
      </c>
      <c r="K30" s="78"/>
      <c r="L30" s="78"/>
      <c r="M30" s="78"/>
      <c r="N30" s="77" t="s">
        <v>216</v>
      </c>
      <c r="O30" s="77"/>
      <c r="P30" s="77"/>
      <c r="Q30" s="77"/>
      <c r="S30" s="67" t="s">
        <v>12</v>
      </c>
      <c r="T30" s="78" t="s">
        <v>213</v>
      </c>
      <c r="U30" s="78"/>
      <c r="V30" s="78"/>
      <c r="W30" s="78"/>
      <c r="X30" s="78" t="s">
        <v>214</v>
      </c>
      <c r="Y30" s="78"/>
      <c r="Z30" s="78"/>
      <c r="AA30" s="78"/>
      <c r="AB30" s="78" t="s">
        <v>215</v>
      </c>
      <c r="AC30" s="78"/>
      <c r="AD30" s="78"/>
      <c r="AE30" s="78"/>
      <c r="AF30" s="77" t="s">
        <v>216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0.90860099999999999</v>
      </c>
      <c r="F32" s="30" t="s">
        <v>20</v>
      </c>
      <c r="G32" s="40">
        <v>0</v>
      </c>
      <c r="H32" s="40">
        <v>6.1999999999999998E-3</v>
      </c>
      <c r="I32" s="40">
        <v>0.91246700000000003</v>
      </c>
      <c r="J32" s="30" t="s">
        <v>20</v>
      </c>
      <c r="K32" s="40">
        <v>0</v>
      </c>
      <c r="L32" s="40">
        <v>6.1999999999999998E-3</v>
      </c>
      <c r="M32" s="40">
        <v>1.014791</v>
      </c>
      <c r="N32" s="27" t="s">
        <v>20</v>
      </c>
      <c r="O32" s="55">
        <v>0</v>
      </c>
      <c r="P32" s="55">
        <v>6.1999999999999998E-3</v>
      </c>
      <c r="Q32" s="27">
        <v>1.0641640000000001</v>
      </c>
      <c r="S32" s="67"/>
      <c r="T32" s="30" t="s">
        <v>20</v>
      </c>
      <c r="U32" s="40">
        <v>0</v>
      </c>
      <c r="V32" s="40">
        <v>6.1999999999999998E-3</v>
      </c>
      <c r="W32" s="40">
        <v>0.99932399999999999</v>
      </c>
      <c r="X32" s="30" t="s">
        <v>20</v>
      </c>
      <c r="Y32" s="40">
        <v>0</v>
      </c>
      <c r="Z32" s="40">
        <v>6.1999999999999998E-3</v>
      </c>
      <c r="AA32" s="40">
        <v>0.93106199999999995</v>
      </c>
      <c r="AB32" s="30" t="s">
        <v>20</v>
      </c>
      <c r="AC32" s="40">
        <v>0</v>
      </c>
      <c r="AD32" s="40">
        <v>6.1999999999999998E-3</v>
      </c>
      <c r="AE32" s="40">
        <v>1.0049870000000001</v>
      </c>
      <c r="AF32" s="27" t="s">
        <v>20</v>
      </c>
      <c r="AG32" s="55">
        <v>0</v>
      </c>
      <c r="AH32" s="55">
        <v>6.1999999999999998E-3</v>
      </c>
      <c r="AI32" s="27">
        <v>1.016141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2.1259480000000002</v>
      </c>
      <c r="F33" s="30" t="s">
        <v>21</v>
      </c>
      <c r="G33" s="40">
        <v>0</v>
      </c>
      <c r="H33" s="40">
        <v>6.6879999999999999E-4</v>
      </c>
      <c r="I33" s="40">
        <v>2.0799310000000002</v>
      </c>
      <c r="J33" s="30" t="s">
        <v>21</v>
      </c>
      <c r="K33" s="40">
        <v>0</v>
      </c>
      <c r="L33" s="40">
        <v>6.6879999999999999E-4</v>
      </c>
      <c r="M33" s="40">
        <v>2.038767</v>
      </c>
      <c r="N33" s="27" t="s">
        <v>21</v>
      </c>
      <c r="O33" s="55">
        <v>0</v>
      </c>
      <c r="P33" s="55">
        <v>6.6879999999999999E-4</v>
      </c>
      <c r="Q33" s="27">
        <v>2.0164409999999999</v>
      </c>
      <c r="S33" s="67"/>
      <c r="T33" s="30" t="s">
        <v>21</v>
      </c>
      <c r="U33" s="40">
        <v>0</v>
      </c>
      <c r="V33" s="40">
        <v>1.5E-3</v>
      </c>
      <c r="W33" s="40">
        <v>1.8225469999999999</v>
      </c>
      <c r="X33" s="30" t="s">
        <v>21</v>
      </c>
      <c r="Y33" s="40">
        <v>0</v>
      </c>
      <c r="Z33" s="40">
        <v>1.5E-3</v>
      </c>
      <c r="AA33" s="40">
        <v>1.8612629999999999</v>
      </c>
      <c r="AB33" s="30" t="s">
        <v>21</v>
      </c>
      <c r="AC33" s="40">
        <v>0</v>
      </c>
      <c r="AD33" s="40">
        <v>1.5E-3</v>
      </c>
      <c r="AE33" s="40">
        <v>1.825415</v>
      </c>
      <c r="AF33" s="27" t="s">
        <v>21</v>
      </c>
      <c r="AG33" s="55">
        <v>0</v>
      </c>
      <c r="AH33" s="55">
        <v>1.5E-3</v>
      </c>
      <c r="AI33" s="27">
        <v>1.8651610000000001</v>
      </c>
    </row>
    <row r="34" spans="1:35" x14ac:dyDescent="0.25">
      <c r="A34" s="67"/>
      <c r="B34" s="30" t="s">
        <v>22</v>
      </c>
      <c r="C34" s="40">
        <v>0</v>
      </c>
      <c r="D34" s="40">
        <v>1.382E-4</v>
      </c>
      <c r="E34" s="40">
        <v>10.635645</v>
      </c>
      <c r="F34" s="30" t="s">
        <v>22</v>
      </c>
      <c r="G34" s="40">
        <v>0</v>
      </c>
      <c r="H34" s="40">
        <v>1.4980000000000001E-4</v>
      </c>
      <c r="I34" s="40">
        <v>10.578225</v>
      </c>
      <c r="J34" s="30" t="s">
        <v>22</v>
      </c>
      <c r="K34" s="40">
        <v>0</v>
      </c>
      <c r="L34" s="40">
        <v>1.6229999999999999E-4</v>
      </c>
      <c r="M34" s="40">
        <v>10.521513000000001</v>
      </c>
      <c r="N34" s="27" t="s">
        <v>22</v>
      </c>
      <c r="O34" s="55">
        <v>0</v>
      </c>
      <c r="P34" s="55">
        <v>1.6860000000000001E-4</v>
      </c>
      <c r="Q34" s="27">
        <v>11.265776000000001</v>
      </c>
      <c r="S34" s="67"/>
      <c r="T34" s="30" t="s">
        <v>22</v>
      </c>
      <c r="U34" s="40">
        <v>0</v>
      </c>
      <c r="V34" s="40">
        <v>5.4259999999999996E-4</v>
      </c>
      <c r="W34" s="40">
        <v>8.4888910000000006</v>
      </c>
      <c r="X34" s="30" t="s">
        <v>22</v>
      </c>
      <c r="Y34" s="40">
        <v>0</v>
      </c>
      <c r="Z34" s="40">
        <v>5.7359999999999996E-4</v>
      </c>
      <c r="AA34" s="40">
        <v>8.6340579999999996</v>
      </c>
      <c r="AB34" s="30" t="s">
        <v>22</v>
      </c>
      <c r="AC34" s="40">
        <v>0</v>
      </c>
      <c r="AD34" s="40">
        <v>6.0669999999999995E-4</v>
      </c>
      <c r="AE34" s="40">
        <v>8.7228069999999995</v>
      </c>
      <c r="AF34" s="27" t="s">
        <v>22</v>
      </c>
      <c r="AG34" s="55">
        <v>0</v>
      </c>
      <c r="AH34" s="55">
        <v>6.0669999999999995E-4</v>
      </c>
      <c r="AI34" s="27">
        <v>8.5280850000000008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213</v>
      </c>
      <c r="C37" s="83"/>
      <c r="D37" s="83"/>
      <c r="E37" s="83"/>
      <c r="F37" s="83" t="s">
        <v>214</v>
      </c>
      <c r="G37" s="83"/>
      <c r="H37" s="83"/>
      <c r="I37" s="83"/>
      <c r="J37" s="83" t="s">
        <v>215</v>
      </c>
      <c r="K37" s="83"/>
      <c r="L37" s="83"/>
      <c r="M37" s="83"/>
      <c r="N37" s="81" t="s">
        <v>216</v>
      </c>
      <c r="O37" s="81"/>
      <c r="P37" s="81"/>
      <c r="Q37" s="81"/>
      <c r="S37" s="68" t="s">
        <v>23</v>
      </c>
      <c r="T37" s="78" t="s">
        <v>213</v>
      </c>
      <c r="U37" s="78"/>
      <c r="V37" s="78"/>
      <c r="W37" s="78"/>
      <c r="X37" s="78" t="s">
        <v>214</v>
      </c>
      <c r="Y37" s="78"/>
      <c r="Z37" s="78"/>
      <c r="AA37" s="78"/>
      <c r="AB37" s="78" t="s">
        <v>215</v>
      </c>
      <c r="AC37" s="78"/>
      <c r="AD37" s="78"/>
      <c r="AE37" s="78"/>
      <c r="AF37" s="81" t="s">
        <v>216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8" t="s">
        <v>213</v>
      </c>
      <c r="C44" s="78"/>
      <c r="D44" s="78"/>
      <c r="E44" s="78"/>
      <c r="F44" s="78" t="s">
        <v>214</v>
      </c>
      <c r="G44" s="78"/>
      <c r="H44" s="78"/>
      <c r="I44" s="78"/>
      <c r="J44" s="78" t="s">
        <v>215</v>
      </c>
      <c r="K44" s="78"/>
      <c r="L44" s="78"/>
      <c r="M44" s="78"/>
      <c r="N44" s="77" t="s">
        <v>216</v>
      </c>
      <c r="O44" s="77"/>
      <c r="P44" s="77"/>
      <c r="Q44" s="77"/>
      <c r="S44" s="69" t="s">
        <v>24</v>
      </c>
      <c r="T44" s="78" t="s">
        <v>213</v>
      </c>
      <c r="U44" s="78"/>
      <c r="V44" s="78"/>
      <c r="W44" s="78"/>
      <c r="X44" s="78" t="s">
        <v>214</v>
      </c>
      <c r="Y44" s="78"/>
      <c r="Z44" s="78"/>
      <c r="AA44" s="78"/>
      <c r="AB44" s="78" t="s">
        <v>215</v>
      </c>
      <c r="AC44" s="78"/>
      <c r="AD44" s="78"/>
      <c r="AE44" s="78"/>
      <c r="AF44" s="77" t="s">
        <v>216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1.9999999999999999E-7</v>
      </c>
      <c r="C46" s="31"/>
      <c r="D46" s="31"/>
      <c r="E46" s="40">
        <v>7.481662</v>
      </c>
      <c r="F46" s="32">
        <v>2.9999999999999999E-7</v>
      </c>
      <c r="G46" s="31"/>
      <c r="H46" s="31"/>
      <c r="I46" s="40">
        <v>7.1615260000000003</v>
      </c>
      <c r="J46" s="32">
        <v>9.9999999999999995E-8</v>
      </c>
      <c r="K46" s="31"/>
      <c r="L46" s="31"/>
      <c r="M46" s="40">
        <v>7.2932079999999999</v>
      </c>
      <c r="N46" s="29">
        <v>2.9999999999999999E-7</v>
      </c>
      <c r="O46" s="28"/>
      <c r="P46" s="28"/>
      <c r="Q46" s="27">
        <v>8.0245370000000005</v>
      </c>
      <c r="S46" s="69"/>
      <c r="T46" s="32">
        <v>1.73E-5</v>
      </c>
      <c r="U46" s="31"/>
      <c r="V46" s="31"/>
      <c r="W46" s="40">
        <v>7.1559869999999997</v>
      </c>
      <c r="X46" s="32">
        <v>1.8199999999999999E-5</v>
      </c>
      <c r="Y46" s="31"/>
      <c r="Z46" s="31"/>
      <c r="AA46" s="40">
        <v>7.3895330000000001</v>
      </c>
      <c r="AB46" s="32">
        <v>1.7200000000000001E-5</v>
      </c>
      <c r="AC46" s="31"/>
      <c r="AD46" s="31"/>
      <c r="AE46" s="40">
        <v>7.1117670000000004</v>
      </c>
      <c r="AF46" s="29">
        <v>2.23E-5</v>
      </c>
      <c r="AG46" s="28"/>
      <c r="AH46" s="28"/>
      <c r="AI46" s="27">
        <v>8.0692039999999992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27"/>
      <c r="AG47" s="27"/>
      <c r="AH47" s="27"/>
      <c r="AI47" s="27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/>
      <c r="O48" s="27"/>
      <c r="P48" s="27"/>
      <c r="Q48" s="27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8" t="s">
        <v>213</v>
      </c>
      <c r="C50" s="78"/>
      <c r="D50" s="78"/>
      <c r="E50" s="78"/>
      <c r="F50" s="78" t="s">
        <v>214</v>
      </c>
      <c r="G50" s="78"/>
      <c r="H50" s="78"/>
      <c r="I50" s="78"/>
      <c r="J50" s="78" t="s">
        <v>215</v>
      </c>
      <c r="K50" s="78"/>
      <c r="L50" s="78"/>
      <c r="M50" s="78"/>
      <c r="N50" s="77" t="s">
        <v>216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0.99750499999999998</v>
      </c>
      <c r="F52" s="30" t="s">
        <v>20</v>
      </c>
      <c r="G52" s="40">
        <v>0</v>
      </c>
      <c r="H52" s="40">
        <v>6.1999999999999998E-3</v>
      </c>
      <c r="I52" s="40">
        <v>0.92555699999999996</v>
      </c>
      <c r="J52" s="30" t="s">
        <v>20</v>
      </c>
      <c r="K52" s="40">
        <v>0</v>
      </c>
      <c r="L52" s="40">
        <v>6.1999999999999998E-3</v>
      </c>
      <c r="M52" s="40">
        <v>0.91620999999999997</v>
      </c>
      <c r="N52" s="27" t="s">
        <v>20</v>
      </c>
      <c r="O52" s="55">
        <v>0</v>
      </c>
      <c r="P52" s="55">
        <v>6.1999999999999998E-3</v>
      </c>
      <c r="Q52" s="27">
        <v>1.018141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1.5267630000000001</v>
      </c>
      <c r="F53" s="30" t="s">
        <v>21</v>
      </c>
      <c r="G53" s="40">
        <v>0</v>
      </c>
      <c r="H53" s="40">
        <v>3.3E-3</v>
      </c>
      <c r="I53" s="40">
        <v>1.4491780000000001</v>
      </c>
      <c r="J53" s="30" t="s">
        <v>21</v>
      </c>
      <c r="K53" s="40">
        <v>0</v>
      </c>
      <c r="L53" s="40">
        <v>3.3E-3</v>
      </c>
      <c r="M53" s="40">
        <v>1.413176</v>
      </c>
      <c r="N53" s="27" t="s">
        <v>21</v>
      </c>
      <c r="O53" s="55">
        <v>0</v>
      </c>
      <c r="P53" s="55">
        <v>3.3E-3</v>
      </c>
      <c r="Q53" s="27">
        <v>1.4561470000000001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5.6526230000000002</v>
      </c>
      <c r="F54" s="30" t="s">
        <v>22</v>
      </c>
      <c r="G54" s="40">
        <v>0</v>
      </c>
      <c r="H54" s="40">
        <v>2.0999999999999999E-3</v>
      </c>
      <c r="I54" s="40">
        <v>5.1867919999999996</v>
      </c>
      <c r="J54" s="30" t="s">
        <v>22</v>
      </c>
      <c r="K54" s="40">
        <v>0</v>
      </c>
      <c r="L54" s="40">
        <v>2.2000000000000001E-3</v>
      </c>
      <c r="M54" s="40">
        <v>5.1845869999999996</v>
      </c>
      <c r="N54" s="27" t="s">
        <v>22</v>
      </c>
      <c r="O54" s="55">
        <v>0</v>
      </c>
      <c r="P54" s="55">
        <v>2.3E-3</v>
      </c>
      <c r="Q54" s="27">
        <v>5.7972669999999997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213</v>
      </c>
      <c r="C57" s="83"/>
      <c r="D57" s="83"/>
      <c r="E57" s="83"/>
      <c r="F57" s="83" t="s">
        <v>214</v>
      </c>
      <c r="G57" s="83"/>
      <c r="H57" s="83"/>
      <c r="I57" s="83"/>
      <c r="J57" s="83" t="s">
        <v>215</v>
      </c>
      <c r="K57" s="83"/>
      <c r="L57" s="83"/>
      <c r="M57" s="83"/>
      <c r="N57" s="81" t="s">
        <v>216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8" t="s">
        <v>213</v>
      </c>
      <c r="C64" s="78"/>
      <c r="D64" s="78"/>
      <c r="E64" s="78"/>
      <c r="F64" s="78" t="s">
        <v>214</v>
      </c>
      <c r="G64" s="78"/>
      <c r="H64" s="78"/>
      <c r="I64" s="78"/>
      <c r="J64" s="78" t="s">
        <v>215</v>
      </c>
      <c r="K64" s="78"/>
      <c r="L64" s="78"/>
      <c r="M64" s="78"/>
      <c r="N64" s="77" t="s">
        <v>216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5.2260000000000002E-4</v>
      </c>
      <c r="C66" s="31"/>
      <c r="D66" s="31"/>
      <c r="E66" s="40">
        <v>7.1748260000000004</v>
      </c>
      <c r="F66" s="32"/>
      <c r="G66" s="32">
        <v>5.4889999999999995E-4</v>
      </c>
      <c r="H66" s="31"/>
      <c r="I66" s="40">
        <v>7.1687900000000004</v>
      </c>
      <c r="J66" s="32">
        <v>5.5929999999999999E-4</v>
      </c>
      <c r="K66" s="31"/>
      <c r="L66" s="31"/>
      <c r="M66" s="40">
        <v>7.2644250000000001</v>
      </c>
      <c r="N66" s="29">
        <v>5.756E-4</v>
      </c>
      <c r="O66" s="28"/>
      <c r="P66" s="28"/>
      <c r="Q66" s="27">
        <v>8.3583920000000003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1.9564599999999999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15.317596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4.9164440000000003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1.8505499999999998E-6</v>
      </c>
      <c r="H75">
        <f t="shared" si="2"/>
        <v>26.796619999999997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1.8691E-6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1.9062000000000001E-6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1.9433000000000001E-6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2.88028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22.461258000000001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7.2852730000000001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1.8693700000000003E-6</v>
      </c>
      <c r="H88">
        <f t="shared" si="20"/>
        <v>40.284227000000001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1.90728E-6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1.9847199999999999E-6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2.06432E-6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4.5028069999999998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30.843935000000002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10.025834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1.8882803749999998E-6</v>
      </c>
      <c r="H101">
        <f t="shared" si="38"/>
        <v>55.339639999999996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1.9451029999999997E-6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2.056064E-6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2.156261E-6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1.8522080000000001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14.315695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4.6580329999999996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2.6664500000000002E-5</v>
      </c>
      <c r="H114">
        <f t="shared" si="56"/>
        <v>24.634813999999999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2.6718999999999999E-5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2.6828000000000005E-5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2.6937E-5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2.854082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21.413983000000002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6.9889070000000002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2.6716275000000002E-5</v>
      </c>
      <c r="H127">
        <f t="shared" si="74"/>
        <v>36.787337999999998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2.6817100000000001E-5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2.7002400000000001E-5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2.7165900000000004E-5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4.0905430000000003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30.296779000000001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9.2054210000000012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2.6765461249999999E-5</v>
      </c>
      <c r="H140">
        <f t="shared" si="92"/>
        <v>50.105658999999996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2.6905389999999998E-5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2.714192E-5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2.7326130000000001E-5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1.8210679999999999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2.0499999999999997E-7</v>
      </c>
      <c r="M151">
        <f>I46+E46</f>
        <v>14.643188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2.1E-7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4.2058790000000004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1.3878E-4</v>
      </c>
      <c r="H153">
        <f t="shared" si="110"/>
        <v>21.21387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1.3935999999999999E-4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2.2000000000000001E-7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2.2999999999999997E-7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1.4051999999999999E-4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1.4167999999999999E-4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2.8358590000000001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2.0925E-7</v>
      </c>
      <c r="M164">
        <f>M46+I46+E46</f>
        <v>21.936396000000002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2.17E-7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6.2446460000000004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1.3936225000000003E-4</v>
      </c>
      <c r="H166">
        <f t="shared" si="128"/>
        <v>31.735383000000002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1.4052900000000002E-4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2.2799999999999998E-7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2.3299999999999998E-7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1.4287600000000001E-4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1.45241E-4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3.900023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2.1283749999999998E-7</v>
      </c>
      <c r="M177">
        <f>Q46+M46+I46+E46</f>
        <v>29.960933000000001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2.2169999999999998E-7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8.2610869999999998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1.3994586249999999E-4</v>
      </c>
      <c r="H179">
        <f t="shared" si="146"/>
        <v>43.001159000000001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1.4169989999999999E-4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2.2959999999999999E-7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2.2789999999999997E-7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1.452112E-4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1.4869130000000002E-4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1.9303859999999999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1.7345000000000001E-5</v>
      </c>
      <c r="M190">
        <f>AA46+W46</f>
        <v>14.54552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1.7390000000000001E-5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3.6838099999999998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5.4414999999999997E-4</v>
      </c>
      <c r="H192">
        <f t="shared" si="164"/>
        <v>17.122948999999998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5.4569999999999998E-4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1.7480000000000002E-5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1.7569999999999999E-5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5.488E-4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5.5189999999999992E-4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2.9353730000000002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1.7385250000000001E-5</v>
      </c>
      <c r="M203">
        <f>AE46+AA46+W46</f>
        <v>21.657287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1.7461000000000001E-5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5.5092249999999998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5.4570525000000004E-4</v>
      </c>
      <c r="H205">
        <f t="shared" si="182"/>
        <v>25.845756000000002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5.4882100000000001E-4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1.7584E-5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1.7669E-5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5.5508399999999996E-4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5.6138900000000003E-4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3.951514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1.742175E-5</v>
      </c>
      <c r="M216">
        <f>AI46+AE46+AA46+W46</f>
        <v>29.726490999999999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1.7520999999999997E-5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7.3743860000000003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5.4726134999999985E-4</v>
      </c>
      <c r="H218">
        <f t="shared" si="199"/>
        <v>34.373840999999999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5.5192779999999986E-4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1.7675999999999998E-5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1.7813E-5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5.6117039999999997E-4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5.7011660000000006E-4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1.9230619999999998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5.2391499999999991E-4</v>
      </c>
      <c r="M229">
        <f>I66+E66</f>
        <v>14.343616000000001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5.2523000000000001E-4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2.9759410000000002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10.839414999999999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5.2786E-4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5.3049E-4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2.8392719999999998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5.2519025000000001E-4</v>
      </c>
      <c r="M242">
        <f>M66+I66+E66</f>
        <v>21.608041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5.2770099999999999E-4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4.3891169999999997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16.024001999999999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5.3248399999999995E-4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5.3694900000000011E-4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3.8574129999999998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5.2642847499999995E-4</v>
      </c>
      <c r="M255">
        <f>Q66+M66+I66+E66</f>
        <v>29.966433000000002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5.3003480000000003E-4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5.8452640000000002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21.821269000000001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5.3664639999999992E-4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5.4256560000000005E-4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263"/>
  <sheetViews>
    <sheetView topLeftCell="A16" zoomScale="55" zoomScaleNormal="55" workbookViewId="0">
      <selection activeCell="G67" sqref="G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3" customWidth="1"/>
    <col min="13" max="13" width="12.88671875" customWidth="1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0.6640625" customWidth="1"/>
    <col min="23" max="23" width="13.33203125" customWidth="1"/>
    <col min="24" max="24" width="10.6640625"/>
    <col min="25" max="25" width="9.6640625"/>
    <col min="26" max="26" width="12.5546875" customWidth="1"/>
    <col min="27" max="27" width="13.44140625" customWidth="1"/>
    <col min="28" max="28" width="9.6640625"/>
    <col min="29" max="29" width="16.77734375" customWidth="1"/>
    <col min="30" max="30" width="11.6640625" customWidth="1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4" t="s">
        <v>134</v>
      </c>
      <c r="C9" s="74"/>
      <c r="D9" s="74"/>
      <c r="E9" s="74"/>
      <c r="F9" s="77" t="s">
        <v>135</v>
      </c>
      <c r="G9" s="77"/>
      <c r="H9" s="77"/>
      <c r="I9" s="77"/>
      <c r="J9" s="77" t="s">
        <v>136</v>
      </c>
      <c r="K9" s="77"/>
      <c r="L9" s="77"/>
      <c r="M9" s="77"/>
      <c r="N9" s="77" t="s">
        <v>137</v>
      </c>
      <c r="O9" s="77"/>
      <c r="P9" s="77"/>
      <c r="Q9" s="77"/>
      <c r="S9" s="67" t="s">
        <v>12</v>
      </c>
      <c r="T9" s="74" t="s">
        <v>134</v>
      </c>
      <c r="U9" s="74"/>
      <c r="V9" s="74"/>
      <c r="W9" s="74"/>
      <c r="X9" s="77" t="s">
        <v>135</v>
      </c>
      <c r="Y9" s="77"/>
      <c r="Z9" s="77"/>
      <c r="AA9" s="77"/>
      <c r="AB9" s="77" t="s">
        <v>136</v>
      </c>
      <c r="AC9" s="77"/>
      <c r="AD9" s="77"/>
      <c r="AE9" s="77"/>
      <c r="AF9" s="77" t="s">
        <v>137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1.1837629999999999</v>
      </c>
      <c r="F11" s="27" t="s">
        <v>20</v>
      </c>
      <c r="G11" s="27">
        <v>0</v>
      </c>
      <c r="H11" s="27">
        <v>6.1999999999999998E-3</v>
      </c>
      <c r="I11" s="27">
        <v>1.011425</v>
      </c>
      <c r="J11" s="27" t="s">
        <v>20</v>
      </c>
      <c r="K11" s="27">
        <v>0</v>
      </c>
      <c r="L11" s="27">
        <v>6.1999999999999998E-3</v>
      </c>
      <c r="M11" s="27">
        <v>1.251441</v>
      </c>
      <c r="N11" s="27" t="s">
        <v>20</v>
      </c>
      <c r="O11" s="27">
        <v>0</v>
      </c>
      <c r="P11" s="27">
        <v>6.1999999999999998E-3</v>
      </c>
      <c r="Q11" s="27">
        <v>1.151454</v>
      </c>
      <c r="S11" s="67"/>
      <c r="T11" t="s">
        <v>20</v>
      </c>
      <c r="U11">
        <v>0</v>
      </c>
      <c r="V11">
        <v>6.1999999999999998E-3</v>
      </c>
      <c r="W11">
        <v>0.96363600000000005</v>
      </c>
      <c r="X11" s="27" t="s">
        <v>20</v>
      </c>
      <c r="Y11" s="27">
        <v>0</v>
      </c>
      <c r="Z11" s="27">
        <v>6.1999999999999998E-3</v>
      </c>
      <c r="AA11" s="27">
        <v>1.029641</v>
      </c>
      <c r="AB11" s="27" t="s">
        <v>20</v>
      </c>
      <c r="AC11" s="27">
        <v>0</v>
      </c>
      <c r="AD11" s="27">
        <v>6.1999999999999998E-3</v>
      </c>
      <c r="AE11" s="27">
        <v>1.1250496999999999</v>
      </c>
      <c r="AF11" s="27" t="s">
        <v>20</v>
      </c>
      <c r="AG11" s="27">
        <v>0</v>
      </c>
      <c r="AH11" s="27">
        <v>6.1999999999999998E-3</v>
      </c>
      <c r="AI11" s="27">
        <v>1.025841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2.7055600000000002</v>
      </c>
      <c r="F12" s="27" t="s">
        <v>21</v>
      </c>
      <c r="G12" s="27">
        <v>0</v>
      </c>
      <c r="H12" s="27">
        <v>8.038E-5</v>
      </c>
      <c r="I12" s="27">
        <v>1.916444</v>
      </c>
      <c r="J12" s="27" t="s">
        <v>21</v>
      </c>
      <c r="K12" s="27">
        <v>0</v>
      </c>
      <c r="L12" s="27">
        <v>8.038E-5</v>
      </c>
      <c r="M12" s="27">
        <v>2.7841109999999998</v>
      </c>
      <c r="N12" s="27" t="s">
        <v>21</v>
      </c>
      <c r="O12" s="27">
        <v>0</v>
      </c>
      <c r="P12" s="27">
        <v>8.038E-5</v>
      </c>
      <c r="Q12" s="27">
        <v>2.1321460000000001</v>
      </c>
      <c r="S12" s="67"/>
      <c r="T12" t="s">
        <v>21</v>
      </c>
      <c r="U12">
        <v>0</v>
      </c>
      <c r="V12">
        <v>2.6219999999999998E-4</v>
      </c>
      <c r="W12">
        <v>2.5492900000000001</v>
      </c>
      <c r="X12" s="27" t="s">
        <v>21</v>
      </c>
      <c r="Y12" s="27">
        <v>0</v>
      </c>
      <c r="Z12" s="27">
        <v>2.6219999999999998E-4</v>
      </c>
      <c r="AA12" s="27">
        <v>2.1641189999999999</v>
      </c>
      <c r="AB12" s="27" t="s">
        <v>21</v>
      </c>
      <c r="AC12" s="27">
        <v>0</v>
      </c>
      <c r="AD12" s="27">
        <v>2.6219999999999998E-4</v>
      </c>
      <c r="AE12" s="27">
        <v>2.1048439999999999</v>
      </c>
      <c r="AF12" s="27" t="s">
        <v>21</v>
      </c>
      <c r="AG12" s="27">
        <v>0</v>
      </c>
      <c r="AH12" s="27">
        <v>2.6219999999999998E-4</v>
      </c>
      <c r="AI12" s="27">
        <v>2.5986449999999999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16.730445</v>
      </c>
      <c r="F13" s="27" t="s">
        <v>22</v>
      </c>
      <c r="G13" s="27">
        <v>0</v>
      </c>
      <c r="H13" s="27">
        <v>2.1900000000000002E-6</v>
      </c>
      <c r="I13" s="27">
        <v>16.842129</v>
      </c>
      <c r="J13" s="27" t="s">
        <v>22</v>
      </c>
      <c r="K13" s="27">
        <v>0</v>
      </c>
      <c r="L13" s="27">
        <v>2.5969999999999999E-6</v>
      </c>
      <c r="M13" s="27">
        <v>17.548538000000001</v>
      </c>
      <c r="N13" s="27" t="s">
        <v>22</v>
      </c>
      <c r="O13" s="27">
        <v>0</v>
      </c>
      <c r="P13" s="27">
        <v>1.832E-6</v>
      </c>
      <c r="Q13" s="27">
        <v>19.030078</v>
      </c>
      <c r="S13" s="67"/>
      <c r="T13" t="s">
        <v>22</v>
      </c>
      <c r="U13">
        <v>0</v>
      </c>
      <c r="V13">
        <v>2.6069999999999999E-5</v>
      </c>
      <c r="W13">
        <v>15.276467</v>
      </c>
      <c r="X13" s="27" t="s">
        <v>22</v>
      </c>
      <c r="Y13" s="27">
        <v>0</v>
      </c>
      <c r="Z13" s="27">
        <v>2.7699999999999999E-5</v>
      </c>
      <c r="AA13" s="27">
        <v>15.414868999999999</v>
      </c>
      <c r="AB13" s="27" t="s">
        <v>22</v>
      </c>
      <c r="AC13" s="27">
        <v>0</v>
      </c>
      <c r="AD13" s="27">
        <v>2.7699999999999999E-5</v>
      </c>
      <c r="AE13" s="27">
        <v>15.892224000000001</v>
      </c>
      <c r="AF13" s="27" t="s">
        <v>22</v>
      </c>
      <c r="AG13" s="27">
        <v>0</v>
      </c>
      <c r="AH13" s="27">
        <v>2.7699999999999999E-5</v>
      </c>
      <c r="AI13" s="27">
        <v>15.943803000000001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134</v>
      </c>
      <c r="C16" s="81"/>
      <c r="D16" s="81"/>
      <c r="E16" s="81"/>
      <c r="F16" s="81" t="s">
        <v>135</v>
      </c>
      <c r="G16" s="81"/>
      <c r="H16" s="81"/>
      <c r="I16" s="81"/>
      <c r="J16" s="81" t="s">
        <v>136</v>
      </c>
      <c r="K16" s="81"/>
      <c r="L16" s="81"/>
      <c r="M16" s="81"/>
      <c r="N16" s="81" t="s">
        <v>137</v>
      </c>
      <c r="O16" s="81"/>
      <c r="P16" s="81"/>
      <c r="Q16" s="81"/>
      <c r="R16" s="35"/>
      <c r="S16" s="82" t="s">
        <v>23</v>
      </c>
      <c r="T16" s="81" t="s">
        <v>134</v>
      </c>
      <c r="U16" s="81"/>
      <c r="V16" s="81"/>
      <c r="W16" s="81"/>
      <c r="X16" s="81" t="s">
        <v>135</v>
      </c>
      <c r="Y16" s="81"/>
      <c r="Z16" s="81"/>
      <c r="AA16" s="81"/>
      <c r="AB16" s="81" t="s">
        <v>136</v>
      </c>
      <c r="AC16" s="81"/>
      <c r="AD16" s="81"/>
      <c r="AE16" s="81"/>
      <c r="AF16" s="81" t="s">
        <v>137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4" t="s">
        <v>134</v>
      </c>
      <c r="C23" s="74"/>
      <c r="D23" s="74"/>
      <c r="E23" s="74"/>
      <c r="F23" s="77" t="s">
        <v>135</v>
      </c>
      <c r="G23" s="77"/>
      <c r="H23" s="77"/>
      <c r="I23" s="77"/>
      <c r="J23" s="77" t="s">
        <v>136</v>
      </c>
      <c r="K23" s="77"/>
      <c r="L23" s="77"/>
      <c r="M23" s="77"/>
      <c r="N23" s="77" t="s">
        <v>137</v>
      </c>
      <c r="O23" s="77"/>
      <c r="P23" s="77"/>
      <c r="Q23" s="77"/>
      <c r="S23" s="69" t="s">
        <v>24</v>
      </c>
      <c r="T23" s="74" t="s">
        <v>134</v>
      </c>
      <c r="U23" s="74"/>
      <c r="V23" s="74"/>
      <c r="W23" s="74"/>
      <c r="X23" s="81" t="s">
        <v>135</v>
      </c>
      <c r="Y23" s="81"/>
      <c r="Z23" s="81"/>
      <c r="AA23" s="81"/>
      <c r="AB23" s="81" t="s">
        <v>136</v>
      </c>
      <c r="AC23" s="81"/>
      <c r="AD23" s="81"/>
      <c r="AE23" s="81"/>
      <c r="AF23" s="81" t="s">
        <v>137</v>
      </c>
      <c r="AG23" s="81"/>
      <c r="AH23" s="81"/>
      <c r="AI23" s="81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81" t="s">
        <v>25</v>
      </c>
      <c r="Y24" s="81"/>
      <c r="Z24" s="81"/>
      <c r="AA24" s="35" t="s">
        <v>19</v>
      </c>
      <c r="AB24" s="81" t="s">
        <v>25</v>
      </c>
      <c r="AC24" s="81"/>
      <c r="AD24" s="81"/>
      <c r="AE24" s="35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5">
        <v>0</v>
      </c>
      <c r="C25" s="5"/>
      <c r="D25" s="5"/>
      <c r="E25">
        <v>8.2840790000000002</v>
      </c>
      <c r="F25" s="27">
        <v>0</v>
      </c>
      <c r="G25" s="28"/>
      <c r="H25" s="28"/>
      <c r="I25" s="27">
        <v>8.4151399999999992</v>
      </c>
      <c r="J25" s="27">
        <v>0</v>
      </c>
      <c r="K25" s="28"/>
      <c r="L25" s="28"/>
      <c r="M25" s="27">
        <v>8.1646409999999996</v>
      </c>
      <c r="N25" s="28">
        <v>0</v>
      </c>
      <c r="O25" s="28"/>
      <c r="P25" s="28"/>
      <c r="Q25" s="27">
        <v>8.9113969999999991</v>
      </c>
      <c r="S25" s="69"/>
      <c r="T25" s="5">
        <v>0</v>
      </c>
      <c r="U25" s="5"/>
      <c r="V25" s="5"/>
      <c r="W25">
        <v>7.8034660000000002</v>
      </c>
      <c r="X25" s="37">
        <v>0</v>
      </c>
      <c r="Y25" s="37"/>
      <c r="Z25" s="37"/>
      <c r="AA25" s="35">
        <v>8.1544100000000004</v>
      </c>
      <c r="AB25" s="37">
        <v>0</v>
      </c>
      <c r="AC25" s="37"/>
      <c r="AD25" s="37"/>
      <c r="AE25" s="35">
        <v>8.5461209999999994</v>
      </c>
      <c r="AF25" s="37">
        <v>0</v>
      </c>
      <c r="AG25" s="37"/>
      <c r="AH25" s="37"/>
      <c r="AI25" s="35">
        <v>9.3842610000000004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134</v>
      </c>
      <c r="C30" s="74"/>
      <c r="D30" s="74"/>
      <c r="E30" s="74"/>
      <c r="F30" s="77" t="s">
        <v>135</v>
      </c>
      <c r="G30" s="77"/>
      <c r="H30" s="77"/>
      <c r="I30" s="77"/>
      <c r="J30" s="77" t="s">
        <v>136</v>
      </c>
      <c r="K30" s="77"/>
      <c r="L30" s="77"/>
      <c r="M30" s="77"/>
      <c r="N30" s="77" t="s">
        <v>137</v>
      </c>
      <c r="O30" s="77"/>
      <c r="P30" s="77"/>
      <c r="Q30" s="77"/>
      <c r="S30" s="67" t="s">
        <v>12</v>
      </c>
      <c r="T30" s="74" t="s">
        <v>134</v>
      </c>
      <c r="U30" s="74"/>
      <c r="V30" s="74"/>
      <c r="W30" s="74"/>
      <c r="X30" s="77" t="s">
        <v>135</v>
      </c>
      <c r="Y30" s="77"/>
      <c r="Z30" s="77"/>
      <c r="AA30" s="77"/>
      <c r="AB30" s="77" t="s">
        <v>136</v>
      </c>
      <c r="AC30" s="77"/>
      <c r="AD30" s="77"/>
      <c r="AE30" s="77"/>
      <c r="AF30" s="77" t="s">
        <v>137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1.013015</v>
      </c>
      <c r="F32" s="27" t="s">
        <v>20</v>
      </c>
      <c r="G32" s="27">
        <v>0</v>
      </c>
      <c r="H32" s="27">
        <v>6.1999999999999998E-3</v>
      </c>
      <c r="I32" s="27">
        <v>1.023147</v>
      </c>
      <c r="J32" s="27" t="s">
        <v>20</v>
      </c>
      <c r="K32" s="27">
        <v>0</v>
      </c>
      <c r="L32" s="27">
        <v>6.1999999999999998E-3</v>
      </c>
      <c r="M32" s="27">
        <v>1.034961</v>
      </c>
      <c r="N32" s="27" t="s">
        <v>20</v>
      </c>
      <c r="O32" s="27">
        <v>0</v>
      </c>
      <c r="P32" s="27">
        <v>6.1999999999999998E-3</v>
      </c>
      <c r="Q32" s="27">
        <v>1.021474</v>
      </c>
      <c r="S32" s="67"/>
      <c r="T32" t="s">
        <v>20</v>
      </c>
      <c r="U32">
        <v>0</v>
      </c>
      <c r="V32">
        <v>6.1999999999999998E-3</v>
      </c>
      <c r="W32">
        <v>1.1056969999999999</v>
      </c>
      <c r="X32" s="27" t="s">
        <v>20</v>
      </c>
      <c r="Y32" s="27">
        <v>0</v>
      </c>
      <c r="Z32" s="27">
        <v>6.1999999999999998E-3</v>
      </c>
      <c r="AA32" s="27">
        <v>1.241147</v>
      </c>
      <c r="AB32" s="27" t="s">
        <v>20</v>
      </c>
      <c r="AC32" s="27">
        <v>0</v>
      </c>
      <c r="AD32" s="27">
        <v>6.1999999999999998E-3</v>
      </c>
      <c r="AE32" s="27">
        <v>1.0231870000000001</v>
      </c>
      <c r="AF32" s="27" t="s">
        <v>20</v>
      </c>
      <c r="AG32" s="27">
        <v>0</v>
      </c>
      <c r="AH32" s="27">
        <v>6.1999999999999998E-3</v>
      </c>
      <c r="AI32" s="27">
        <v>1.04617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2.3602789999999998</v>
      </c>
      <c r="F33" s="27" t="s">
        <v>21</v>
      </c>
      <c r="G33" s="27">
        <v>0</v>
      </c>
      <c r="H33" s="27">
        <v>6.6879999999999999E-4</v>
      </c>
      <c r="I33" s="27">
        <v>2.7833380000000001</v>
      </c>
      <c r="J33" s="27" t="s">
        <v>21</v>
      </c>
      <c r="K33" s="27">
        <v>0</v>
      </c>
      <c r="L33" s="27">
        <v>6.6879999999999999E-4</v>
      </c>
      <c r="M33" s="27">
        <v>1.1856230000000001</v>
      </c>
      <c r="N33" s="27" t="s">
        <v>21</v>
      </c>
      <c r="O33" s="27">
        <v>0</v>
      </c>
      <c r="P33" s="27">
        <v>6.6879999999999999E-4</v>
      </c>
      <c r="Q33" s="27">
        <v>1.542068</v>
      </c>
      <c r="S33" s="67"/>
      <c r="T33" t="s">
        <v>21</v>
      </c>
      <c r="U33">
        <v>0</v>
      </c>
      <c r="V33">
        <v>1.5E-3</v>
      </c>
      <c r="W33">
        <v>2.0183110000000002</v>
      </c>
      <c r="X33" s="27" t="s">
        <v>21</v>
      </c>
      <c r="Y33" s="27">
        <v>0</v>
      </c>
      <c r="Z33" s="27">
        <v>1.5E-3</v>
      </c>
      <c r="AA33" s="27">
        <v>1.6788639999999999</v>
      </c>
      <c r="AB33" s="27" t="s">
        <v>21</v>
      </c>
      <c r="AC33" s="27">
        <v>0</v>
      </c>
      <c r="AD33" s="27">
        <v>1.5E-3</v>
      </c>
      <c r="AE33" s="27">
        <v>1.897054</v>
      </c>
      <c r="AF33" s="27" t="s">
        <v>21</v>
      </c>
      <c r="AG33" s="27">
        <v>0</v>
      </c>
      <c r="AH33" s="27">
        <v>1.5E-3</v>
      </c>
      <c r="AI33" s="27">
        <v>1.9816469999999999</v>
      </c>
    </row>
    <row r="34" spans="1:35" x14ac:dyDescent="0.25">
      <c r="A34" s="67"/>
      <c r="B34" t="s">
        <v>22</v>
      </c>
      <c r="C34">
        <v>0</v>
      </c>
      <c r="D34">
        <v>1.3760000000000001E-4</v>
      </c>
      <c r="E34">
        <v>13.491955000000001</v>
      </c>
      <c r="F34" s="35" t="s">
        <v>22</v>
      </c>
      <c r="G34" s="27">
        <v>0</v>
      </c>
      <c r="H34" s="27">
        <v>1.4880000000000001E-4</v>
      </c>
      <c r="I34" s="27">
        <v>13.689652000000001</v>
      </c>
      <c r="J34" s="27" t="s">
        <v>22</v>
      </c>
      <c r="K34" s="27">
        <v>0</v>
      </c>
      <c r="L34" s="27">
        <v>1.6080000000000001E-4</v>
      </c>
      <c r="M34" s="27">
        <v>13.812946999999999</v>
      </c>
      <c r="N34" s="27" t="s">
        <v>22</v>
      </c>
      <c r="O34" s="27">
        <v>0</v>
      </c>
      <c r="P34" s="27">
        <v>1.6860000000000001E-4</v>
      </c>
      <c r="Q34" s="27">
        <v>13.477577</v>
      </c>
      <c r="S34" s="67"/>
      <c r="T34" t="s">
        <v>22</v>
      </c>
      <c r="U34">
        <v>0</v>
      </c>
      <c r="V34">
        <v>5.4219999999999995E-4</v>
      </c>
      <c r="W34">
        <v>10.666634</v>
      </c>
      <c r="X34" s="27" t="s">
        <v>22</v>
      </c>
      <c r="Y34" s="27">
        <v>0</v>
      </c>
      <c r="Z34" s="27">
        <v>5.7189999999999997E-4</v>
      </c>
      <c r="AA34" s="27">
        <v>10.653917</v>
      </c>
      <c r="AB34" s="27" t="s">
        <v>22</v>
      </c>
      <c r="AC34" s="27">
        <v>0</v>
      </c>
      <c r="AD34" s="27">
        <v>6.0369999999999998E-4</v>
      </c>
      <c r="AE34" s="27">
        <v>9.8925590000000003</v>
      </c>
      <c r="AF34" s="27" t="s">
        <v>22</v>
      </c>
      <c r="AG34" s="27">
        <v>0</v>
      </c>
      <c r="AH34" s="27">
        <v>6.3770000000000005E-4</v>
      </c>
      <c r="AI34" s="27">
        <v>9.5686239999999998</v>
      </c>
    </row>
    <row r="35" spans="1:35" x14ac:dyDescent="0.25">
      <c r="F35" s="35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81" t="s">
        <v>134</v>
      </c>
      <c r="C37" s="81"/>
      <c r="D37" s="81"/>
      <c r="E37" s="81"/>
      <c r="F37" s="81" t="s">
        <v>135</v>
      </c>
      <c r="G37" s="81"/>
      <c r="H37" s="81"/>
      <c r="I37" s="81"/>
      <c r="J37" s="81" t="s">
        <v>136</v>
      </c>
      <c r="K37" s="81"/>
      <c r="L37" s="81"/>
      <c r="M37" s="81"/>
      <c r="N37" s="81" t="s">
        <v>137</v>
      </c>
      <c r="O37" s="81"/>
      <c r="P37" s="81"/>
      <c r="Q37" s="81"/>
      <c r="R37" s="35"/>
      <c r="S37" s="82" t="s">
        <v>23</v>
      </c>
      <c r="T37" s="81" t="s">
        <v>134</v>
      </c>
      <c r="U37" s="81"/>
      <c r="V37" s="81"/>
      <c r="W37" s="81"/>
      <c r="X37" s="81" t="s">
        <v>135</v>
      </c>
      <c r="Y37" s="81"/>
      <c r="Z37" s="81"/>
      <c r="AA37" s="81"/>
      <c r="AB37" s="81" t="s">
        <v>136</v>
      </c>
      <c r="AC37" s="81"/>
      <c r="AD37" s="81"/>
      <c r="AE37" s="81"/>
      <c r="AF37" s="81" t="s">
        <v>137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4" t="s">
        <v>134</v>
      </c>
      <c r="C44" s="74"/>
      <c r="D44" s="74"/>
      <c r="E44" s="74"/>
      <c r="F44" s="77" t="s">
        <v>135</v>
      </c>
      <c r="G44" s="77"/>
      <c r="H44" s="77"/>
      <c r="I44" s="77"/>
      <c r="J44" s="77" t="s">
        <v>136</v>
      </c>
      <c r="K44" s="77"/>
      <c r="L44" s="77"/>
      <c r="M44" s="77"/>
      <c r="N44" s="77" t="s">
        <v>137</v>
      </c>
      <c r="O44" s="77"/>
      <c r="P44" s="77"/>
      <c r="Q44" s="77"/>
      <c r="S44" s="69" t="s">
        <v>24</v>
      </c>
      <c r="T44" s="74" t="s">
        <v>134</v>
      </c>
      <c r="U44" s="74"/>
      <c r="V44" s="74"/>
      <c r="W44" s="74"/>
      <c r="X44" s="77" t="s">
        <v>135</v>
      </c>
      <c r="Y44" s="77"/>
      <c r="Z44" s="77"/>
      <c r="AA44" s="77"/>
      <c r="AB44" s="77" t="s">
        <v>136</v>
      </c>
      <c r="AC44" s="77"/>
      <c r="AD44" s="77"/>
      <c r="AE44" s="77"/>
      <c r="AF44" s="77" t="s">
        <v>137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7.5823619999999998</v>
      </c>
      <c r="F46" s="28">
        <v>0</v>
      </c>
      <c r="G46" s="28"/>
      <c r="H46" s="28"/>
      <c r="I46" s="27">
        <v>7.3265409999999997</v>
      </c>
      <c r="J46" s="28">
        <v>0</v>
      </c>
      <c r="K46" s="28"/>
      <c r="L46" s="28"/>
      <c r="M46" s="27">
        <v>8.4515609999999999</v>
      </c>
      <c r="N46" s="28">
        <v>2.7799999999999998E-2</v>
      </c>
      <c r="O46" s="28"/>
      <c r="P46" s="28"/>
      <c r="Q46" s="27">
        <v>9.1447599999999998</v>
      </c>
      <c r="S46" s="69"/>
      <c r="T46" s="18">
        <v>1.42E-5</v>
      </c>
      <c r="U46" s="5"/>
      <c r="V46" s="5"/>
      <c r="W46">
        <v>7.5675369999999997</v>
      </c>
      <c r="X46" s="29">
        <v>1.77E-5</v>
      </c>
      <c r="Y46" s="28"/>
      <c r="Z46" s="28"/>
      <c r="AA46" s="27">
        <v>9.0228339999999996</v>
      </c>
      <c r="AB46" s="29">
        <v>1.6500000000000001E-5</v>
      </c>
      <c r="AC46" s="28"/>
      <c r="AD46" s="28"/>
      <c r="AE46" s="27">
        <v>8.6489940000000001</v>
      </c>
      <c r="AF46" s="29">
        <v>2.0800000000000001E-5</v>
      </c>
      <c r="AG46" s="28"/>
      <c r="AH46" s="28"/>
      <c r="AI46" s="27">
        <v>9.0230549999999994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134</v>
      </c>
      <c r="C50" s="74"/>
      <c r="D50" s="74"/>
      <c r="E50" s="74"/>
      <c r="F50" s="77" t="s">
        <v>135</v>
      </c>
      <c r="G50" s="77"/>
      <c r="H50" s="77"/>
      <c r="I50" s="77"/>
      <c r="J50" s="77" t="s">
        <v>136</v>
      </c>
      <c r="K50" s="77"/>
      <c r="L50" s="77"/>
      <c r="M50" s="77"/>
      <c r="N50" s="77" t="s">
        <v>137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1.0316780000000001</v>
      </c>
      <c r="F52" s="27" t="s">
        <v>20</v>
      </c>
      <c r="G52" s="27">
        <v>0</v>
      </c>
      <c r="H52" s="27">
        <v>6.1999999999999998E-3</v>
      </c>
      <c r="I52" s="27">
        <v>1.646129</v>
      </c>
      <c r="J52" s="27" t="s">
        <v>20</v>
      </c>
      <c r="K52" s="27">
        <v>0</v>
      </c>
      <c r="L52" s="27">
        <v>6.1999999999999998E-3</v>
      </c>
      <c r="M52" s="27">
        <v>1.1387499999999999</v>
      </c>
      <c r="N52" s="27" t="s">
        <v>20</v>
      </c>
      <c r="O52" s="27">
        <v>0</v>
      </c>
      <c r="P52" s="27">
        <v>6.1999999999999998E-3</v>
      </c>
      <c r="Q52" s="27">
        <v>1.098214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1.637877</v>
      </c>
      <c r="F53" s="27" t="s">
        <v>21</v>
      </c>
      <c r="G53" s="27">
        <v>0</v>
      </c>
      <c r="H53" s="27">
        <v>3.3E-3</v>
      </c>
      <c r="I53" s="27">
        <v>1.2654110000000001</v>
      </c>
      <c r="J53" s="27" t="s">
        <v>21</v>
      </c>
      <c r="K53" s="27">
        <v>0</v>
      </c>
      <c r="L53" s="27">
        <v>3.3E-3</v>
      </c>
      <c r="M53" s="27">
        <v>1.528243</v>
      </c>
      <c r="N53" s="27" t="s">
        <v>21</v>
      </c>
      <c r="O53" s="27">
        <v>0</v>
      </c>
      <c r="P53" s="27">
        <v>3.3E-3</v>
      </c>
      <c r="Q53" s="27">
        <v>1.6911149999999999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6.8411390000000001</v>
      </c>
      <c r="F54" s="27" t="s">
        <v>22</v>
      </c>
      <c r="G54" s="27">
        <v>0</v>
      </c>
      <c r="H54" s="27">
        <v>2.0999999999999999E-3</v>
      </c>
      <c r="I54" s="27">
        <v>6.0110010000000003</v>
      </c>
      <c r="J54" s="27" t="s">
        <v>22</v>
      </c>
      <c r="K54" s="27">
        <v>0</v>
      </c>
      <c r="L54" s="27">
        <v>2.2000000000000001E-3</v>
      </c>
      <c r="M54" s="27">
        <v>6.5748189999999997</v>
      </c>
      <c r="N54" s="27" t="s">
        <v>22</v>
      </c>
      <c r="O54" s="27">
        <v>0</v>
      </c>
      <c r="P54" s="27">
        <v>2.3E-3</v>
      </c>
      <c r="Q54" s="27">
        <v>6.4972079999999997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81" t="s">
        <v>134</v>
      </c>
      <c r="C57" s="81"/>
      <c r="D57" s="81"/>
      <c r="E57" s="81"/>
      <c r="F57" s="81" t="s">
        <v>135</v>
      </c>
      <c r="G57" s="81"/>
      <c r="H57" s="81"/>
      <c r="I57" s="81"/>
      <c r="J57" s="81" t="s">
        <v>136</v>
      </c>
      <c r="K57" s="81"/>
      <c r="L57" s="81"/>
      <c r="M57" s="81"/>
      <c r="N57" s="81" t="s">
        <v>137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4" t="s">
        <v>134</v>
      </c>
      <c r="C64" s="74"/>
      <c r="D64" s="74"/>
      <c r="E64" s="74"/>
      <c r="F64" s="77" t="s">
        <v>135</v>
      </c>
      <c r="G64" s="77"/>
      <c r="H64" s="77"/>
      <c r="I64" s="77"/>
      <c r="J64" s="77" t="s">
        <v>136</v>
      </c>
      <c r="K64" s="77"/>
      <c r="L64" s="77"/>
      <c r="M64" s="77"/>
      <c r="N64" s="77" t="s">
        <v>137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5.2750000000000001E-5</v>
      </c>
      <c r="C66" s="5"/>
      <c r="D66" s="5"/>
      <c r="E66">
        <v>7.449649</v>
      </c>
      <c r="F66" s="29"/>
      <c r="G66" s="29">
        <v>5.3129999999999996E-4</v>
      </c>
      <c r="H66" s="28"/>
      <c r="I66" s="27">
        <v>9.1901580000000003</v>
      </c>
      <c r="J66" s="29">
        <v>5.5009999999999998E-4</v>
      </c>
      <c r="K66" s="28"/>
      <c r="L66" s="28"/>
      <c r="M66" s="27">
        <v>7.7593439999999996</v>
      </c>
      <c r="N66" s="29">
        <v>5.6689999999999996E-4</v>
      </c>
      <c r="O66" s="28"/>
      <c r="P66" s="28"/>
      <c r="Q66" s="27">
        <v>8.611739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2.1951879999999999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16.699218999999999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4.6220040000000004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1.8498999999999999E-6</v>
      </c>
      <c r="H75">
        <f t="shared" si="2"/>
        <v>33.572574000000003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1.8678000000000001E-6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1.9036000000000001E-6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1.9394E-6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3.4466289999999997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24.863859999999995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7.4061149999999998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1.8679225000000002E-6</v>
      </c>
      <c r="H88">
        <f t="shared" si="20"/>
        <v>51.121111999999997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1.9040900000000001E-6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1.9771600000000001E-6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2.0512100000000002E-6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4.5980829999999999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33.775256999999996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9.5382610000000003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1.8859148749999999E-6</v>
      </c>
      <c r="H101">
        <f t="shared" si="38"/>
        <v>70.15119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1.9396489999999999E-6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2.0429120000000003E-6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2.1344630000000001E-6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>0.05*Y11+(1-0.05)*U11</f>
        <v>0</v>
      </c>
      <c r="G112">
        <f t="shared" ref="G112:G114" si="54">0.05*Z11+(1-0.05)*V11</f>
        <v>6.1999999999999998E-3</v>
      </c>
      <c r="H112">
        <f t="shared" ref="H112:H114" si="55">AA11+W11</f>
        <v>1.993277</v>
      </c>
      <c r="I112">
        <f t="shared" ref="I112:I114" si="56">0.05*Y18+(1-0.05)*U18</f>
        <v>1.3649999999999999E-3</v>
      </c>
      <c r="J112">
        <f t="shared" ref="J112:J114" si="57">0.05*Z18+(1-0.05)*V18</f>
        <v>2.0264999999999998E-2</v>
      </c>
      <c r="K112">
        <f t="shared" ref="K112:K114" si="58">AA18+W18</f>
        <v>61.463003</v>
      </c>
      <c r="L112">
        <f>0.05*X25+(1-0.05)*T25</f>
        <v>0</v>
      </c>
      <c r="M112">
        <f>AA25+W25</f>
        <v>15.957876000000001</v>
      </c>
      <c r="P112" s="66" t="s">
        <v>37</v>
      </c>
      <c r="Q112" t="s">
        <v>36</v>
      </c>
      <c r="R112">
        <f>0.1*Y11+(1-0.1)*U11</f>
        <v>0</v>
      </c>
      <c r="S112">
        <f t="shared" ref="S112:S114" si="59">0.1*Z11+(1-0.1)*V11</f>
        <v>6.1999999999999998E-3</v>
      </c>
      <c r="U112">
        <f t="shared" ref="U112:U114" si="60">0.1*Y18+(1-0.1)*U18</f>
        <v>1.4300000000000001E-3</v>
      </c>
      <c r="V112">
        <f t="shared" ref="V112:V114" si="61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>0.05*Y12+(1-0.05)*U12</f>
        <v>0</v>
      </c>
      <c r="G113">
        <f t="shared" si="54"/>
        <v>2.6219999999999998E-4</v>
      </c>
      <c r="H113">
        <f t="shared" si="55"/>
        <v>4.7134090000000004</v>
      </c>
      <c r="I113">
        <f t="shared" si="56"/>
        <v>1.7750000000000002E-2</v>
      </c>
      <c r="J113">
        <f t="shared" si="57"/>
        <v>1.9950000000000002E-2</v>
      </c>
      <c r="K113">
        <f t="shared" si="58"/>
        <v>160.86655300000001</v>
      </c>
      <c r="P113" s="66"/>
      <c r="Q113" t="s">
        <v>38</v>
      </c>
      <c r="R113">
        <f>0.1*Y12+(1-0.1)*U12</f>
        <v>0</v>
      </c>
      <c r="S113">
        <f t="shared" si="59"/>
        <v>2.6219999999999998E-4</v>
      </c>
      <c r="U113">
        <f t="shared" si="60"/>
        <v>1.78E-2</v>
      </c>
      <c r="V113">
        <f t="shared" si="61"/>
        <v>2.0000000000000004E-2</v>
      </c>
    </row>
    <row r="114" spans="2:25" x14ac:dyDescent="0.25">
      <c r="C114" s="67"/>
      <c r="D114" s="66"/>
      <c r="E114" t="s">
        <v>39</v>
      </c>
      <c r="F114">
        <f>0.05*Y13+(1-0.05)*U13</f>
        <v>0</v>
      </c>
      <c r="G114">
        <f t="shared" si="54"/>
        <v>2.6151499999999999E-5</v>
      </c>
      <c r="H114">
        <f t="shared" si="55"/>
        <v>30.691336</v>
      </c>
      <c r="I114">
        <f t="shared" si="56"/>
        <v>1.7950000000000001E-2</v>
      </c>
      <c r="J114">
        <f t="shared" si="57"/>
        <v>1.8449999999999998E-2</v>
      </c>
      <c r="K114">
        <f t="shared" si="58"/>
        <v>781.46889499999997</v>
      </c>
      <c r="P114" s="66"/>
      <c r="Q114" t="s">
        <v>39</v>
      </c>
      <c r="R114">
        <f>0.1*Y13+(1-0.1)*U13</f>
        <v>0</v>
      </c>
      <c r="S114">
        <f t="shared" si="59"/>
        <v>2.6232999999999998E-5</v>
      </c>
      <c r="U114">
        <f t="shared" si="60"/>
        <v>1.7999999999999999E-2</v>
      </c>
      <c r="V114">
        <f t="shared" si="61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>0.2*Y11+(1-0.2)*U11</f>
        <v>0</v>
      </c>
      <c r="G118">
        <f t="shared" ref="G118:G120" si="62">0.2*Z11+(1-0.2)*V11</f>
        <v>6.1999999999999998E-3</v>
      </c>
      <c r="I118">
        <f t="shared" ref="I118:I120" si="63">0.2*Y18+(1-0.2)*U18</f>
        <v>1.5599999999999998E-3</v>
      </c>
      <c r="J118">
        <f t="shared" ref="J118:J120" si="64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>0.3*Y11+(1-0.3)*U11</f>
        <v>0</v>
      </c>
      <c r="S118">
        <f t="shared" ref="S118:S120" si="65">0.3*Z11+(1-0.3)*V11</f>
        <v>6.1999999999999989E-3</v>
      </c>
      <c r="U118">
        <f t="shared" ref="U118:U120" si="66">0.3*Y18+(1-0.3)*U18</f>
        <v>1.6899999999999999E-3</v>
      </c>
      <c r="V118">
        <f t="shared" ref="V118:V120" si="67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>0.2*Y12+(1-0.2)*U12</f>
        <v>0</v>
      </c>
      <c r="G119">
        <f t="shared" si="62"/>
        <v>2.6219999999999998E-4</v>
      </c>
      <c r="I119">
        <f t="shared" si="63"/>
        <v>1.7899999999999999E-2</v>
      </c>
      <c r="J119">
        <f t="shared" si="64"/>
        <v>2.01E-2</v>
      </c>
      <c r="P119" s="66"/>
      <c r="Q119" t="s">
        <v>38</v>
      </c>
      <c r="R119">
        <f>0.3*Y12+(1-0.3)*U12</f>
        <v>0</v>
      </c>
      <c r="S119">
        <f t="shared" si="65"/>
        <v>2.6219999999999998E-4</v>
      </c>
      <c r="U119">
        <f t="shared" si="66"/>
        <v>1.8000000000000002E-2</v>
      </c>
      <c r="V119">
        <f t="shared" si="67"/>
        <v>2.0199999999999999E-2</v>
      </c>
    </row>
    <row r="120" spans="2:25" x14ac:dyDescent="0.25">
      <c r="C120" s="67"/>
      <c r="D120" s="66"/>
      <c r="E120" t="s">
        <v>39</v>
      </c>
      <c r="F120">
        <f>0.2*Y13+(1-0.2)*U13</f>
        <v>0</v>
      </c>
      <c r="G120">
        <f t="shared" si="62"/>
        <v>2.6396000000000003E-5</v>
      </c>
      <c r="I120">
        <f t="shared" si="63"/>
        <v>1.8099999999999998E-2</v>
      </c>
      <c r="J120">
        <f t="shared" si="64"/>
        <v>1.8600000000000002E-2</v>
      </c>
      <c r="P120" s="66"/>
      <c r="Q120" t="s">
        <v>39</v>
      </c>
      <c r="R120">
        <f>0.3*Y13+(1-0.3)*U13</f>
        <v>0</v>
      </c>
      <c r="S120">
        <f t="shared" si="65"/>
        <v>2.6558999999999998E-5</v>
      </c>
      <c r="U120">
        <f t="shared" si="66"/>
        <v>1.8200000000000001E-2</v>
      </c>
      <c r="V120">
        <f t="shared" si="67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>(0.05*(1-0.05)+0.05*(1-0.05))*Y11+0.05*0.05*AC11+(1-0.05*(1-0.05)-0.05*(1-0.05)-0.05*0.05)*U11</f>
        <v>0</v>
      </c>
      <c r="G125">
        <f t="shared" ref="G125:G127" si="68">(0.05*(1-0.05)+0.05*(1-0.05))*Z11+0.05*0.05*AD11+(1-0.05*(1-0.05)-0.05*(1-0.05)-0.05*0.05)*V11</f>
        <v>6.2000000000000006E-3</v>
      </c>
      <c r="H125">
        <f t="shared" ref="H125:H127" si="69">AE11+AA11+W11</f>
        <v>3.1183266999999999</v>
      </c>
      <c r="I125">
        <f t="shared" ref="I125:I127" si="70">(0.05*(1-0.05)+0.05*(1-0.05))*Y18+0.05*0.05*AC18+(1-0.05*(1-0.05)-0.05*(1-0.05)-0.05*0.05)*U18</f>
        <v>1.4267500000000001E-3</v>
      </c>
      <c r="J125">
        <f t="shared" ref="J125:J127" si="71">(0.05*(1-0.05)+0.05*(1-0.05))*Z18+0.05*0.05*AD18+(1-0.05*(1-0.05)-0.05*(1-0.05)-0.05*0.05)*V18</f>
        <v>2.0329750000000001E-2</v>
      </c>
      <c r="K125">
        <f t="shared" ref="K125:K127" si="72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24.503996999999998</v>
      </c>
      <c r="O125" s="70" t="s">
        <v>43</v>
      </c>
      <c r="P125" s="66" t="s">
        <v>37</v>
      </c>
      <c r="Q125" t="s">
        <v>36</v>
      </c>
      <c r="R125">
        <f>(0.1*0.9+0.1*0.9)*Y11+0.1*0.1*AC11+(1-0.1*0.9-0.1*0.9-0.1*0.1)*U11</f>
        <v>0</v>
      </c>
      <c r="S125">
        <f t="shared" ref="S125:S127" si="73">(0.1*0.9+0.1*0.9)*Z11+0.1*0.1*AD11+(1-0.1*0.9-0.1*0.9-0.1*0.1)*V11</f>
        <v>6.2000000000000006E-3</v>
      </c>
      <c r="U125">
        <f t="shared" ref="U125:U127" si="74">(0.1*0.9+0.1*0.9)*Y18+0.1*0.1*AC18+(1-0.1*0.9-0.1*0.9-0.1*0.1)*U18</f>
        <v>1.5470000000000002E-3</v>
      </c>
      <c r="V125">
        <f t="shared" ref="V125:V127" si="75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>(0.05*(1-0.05)+0.05*(1-0.05))*Y12+0.05*0.05*AC12+(1-0.05*(1-0.05)-0.05*(1-0.05)-0.05*0.05)*U12</f>
        <v>0</v>
      </c>
      <c r="G126">
        <f t="shared" si="68"/>
        <v>2.6219999999999998E-4</v>
      </c>
      <c r="H126">
        <f t="shared" si="69"/>
        <v>6.8182529999999995</v>
      </c>
      <c r="I126">
        <f t="shared" si="70"/>
        <v>1.7800000000000003E-2</v>
      </c>
      <c r="J126">
        <f t="shared" si="71"/>
        <v>2.0000500000000004E-2</v>
      </c>
      <c r="K126">
        <f t="shared" si="72"/>
        <v>240.47434999999999</v>
      </c>
      <c r="O126" s="70"/>
      <c r="P126" s="66"/>
      <c r="Q126" t="s">
        <v>38</v>
      </c>
      <c r="R126">
        <f>(0.1*0.9+0.1*0.9)*Y12+0.1*0.1*AC12+(1-0.1*0.9-0.1*0.9-0.1*0.1)*U12</f>
        <v>0</v>
      </c>
      <c r="S126">
        <f t="shared" si="73"/>
        <v>2.6219999999999998E-4</v>
      </c>
      <c r="U126">
        <f t="shared" si="74"/>
        <v>1.7900000000000003E-2</v>
      </c>
      <c r="V126">
        <f t="shared" si="75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>(0.05*(1-0.05)+0.05*(1-0.05))*Y13+0.05*0.05*AC13+(1-0.05*(1-0.05)-0.05*(1-0.05)-0.05*0.05)*U13</f>
        <v>0</v>
      </c>
      <c r="G127">
        <f t="shared" si="68"/>
        <v>2.6228925000000001E-5</v>
      </c>
      <c r="H127">
        <f t="shared" si="69"/>
        <v>46.583560000000006</v>
      </c>
      <c r="I127">
        <f t="shared" si="70"/>
        <v>1.8000000000000002E-2</v>
      </c>
      <c r="J127">
        <f t="shared" si="71"/>
        <v>1.8500250000000003E-2</v>
      </c>
      <c r="K127">
        <f t="shared" si="72"/>
        <v>1302.0141779999999</v>
      </c>
      <c r="O127" s="70"/>
      <c r="P127" s="66"/>
      <c r="Q127" t="s">
        <v>39</v>
      </c>
      <c r="R127">
        <f>(0.1*0.9+0.1*0.9)*Y13+0.1*0.1*AC13+(1-0.1*0.9-0.1*0.9-0.1*0.1)*U13</f>
        <v>0</v>
      </c>
      <c r="S127">
        <f t="shared" si="73"/>
        <v>2.6379700000000001E-5</v>
      </c>
      <c r="U127">
        <f t="shared" si="74"/>
        <v>1.8100000000000002E-2</v>
      </c>
      <c r="V127">
        <f t="shared" si="75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>(0.2*0.8+0.2*0.8)*Y11+0.2*0.2*AC11+(1-0.2*0.8-0.2*0.8-0.2*0.2)*U11</f>
        <v>0</v>
      </c>
      <c r="G131">
        <f t="shared" ref="G131:G133" si="76">(0.2*0.8+0.2*0.8)*Z11+0.2*0.2*AD11+(1-0.2*0.8-0.2*0.8-0.2*0.2)*V11</f>
        <v>6.1999999999999998E-3</v>
      </c>
      <c r="I131">
        <f t="shared" ref="I131:I133" si="77">(0.2*0.8+0.2*0.8)*Y18+0.2*0.2*AC18+(1-0.2*0.8-0.2*0.8-0.2*0.2)*U18</f>
        <v>1.768E-3</v>
      </c>
      <c r="J131">
        <f t="shared" ref="J131:J133" si="78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>(0.3*0.7+0.3*0.7)*Y11+0.3*0.3*AC11+(1-0.3*0.7-0.3*0.7-0.3*0.3)*U11</f>
        <v>0</v>
      </c>
      <c r="S131">
        <f t="shared" ref="S131:S133" si="79">(0.3*0.7+0.3*0.7)*Z11+0.3*0.3*AD11+(1-0.3*0.7-0.3*0.7-0.3*0.3)*V11</f>
        <v>6.2000000000000006E-3</v>
      </c>
      <c r="U131">
        <f t="shared" ref="U131:U133" si="80">(0.3*0.7+0.3*0.7)*Y18+0.3*0.3*AC18+(1-0.3*0.7-0.3*0.7-0.3*0.3)*U18</f>
        <v>1.9629999999999999E-3</v>
      </c>
      <c r="V131">
        <f t="shared" ref="V131:V133" si="81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>(0.2*0.8+0.2*0.8)*Y12+0.2*0.2*AC12+(1-0.2*0.8-0.2*0.8-0.2*0.2)*U12</f>
        <v>0</v>
      </c>
      <c r="G132">
        <f t="shared" si="76"/>
        <v>2.6219999999999998E-4</v>
      </c>
      <c r="I132">
        <f t="shared" si="77"/>
        <v>1.8099999999999998E-2</v>
      </c>
      <c r="J132">
        <f t="shared" si="78"/>
        <v>2.0308E-2</v>
      </c>
      <c r="O132" s="70"/>
      <c r="P132" s="66"/>
      <c r="Q132" t="s">
        <v>38</v>
      </c>
      <c r="R132">
        <f>(0.3*0.7+0.3*0.7)*Y12+0.3*0.3*AC12+(1-0.3*0.7-0.3*0.7-0.3*0.3)*U12</f>
        <v>0</v>
      </c>
      <c r="S132">
        <f t="shared" si="79"/>
        <v>2.6219999999999998E-4</v>
      </c>
      <c r="U132">
        <f t="shared" si="80"/>
        <v>1.8300000000000004E-2</v>
      </c>
      <c r="V132">
        <f t="shared" si="81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>(0.2*0.8+0.2*0.8)*Y13+0.2*0.2*AC13+(1-0.2*0.8-0.2*0.8-0.2*0.2)*U13</f>
        <v>0</v>
      </c>
      <c r="G133">
        <f t="shared" si="76"/>
        <v>2.6656799999999999E-5</v>
      </c>
      <c r="I133">
        <f t="shared" si="77"/>
        <v>1.8299999999999997E-2</v>
      </c>
      <c r="J133">
        <f t="shared" si="78"/>
        <v>1.8804000000000001E-2</v>
      </c>
      <c r="O133" s="70"/>
      <c r="P133" s="66"/>
      <c r="Q133" t="s">
        <v>39</v>
      </c>
      <c r="R133">
        <f>(0.3*0.7+0.3*0.7)*Y13+0.3*0.3*AC13+(1-0.3*0.7-0.3*0.7-0.3*0.3)*U13</f>
        <v>0</v>
      </c>
      <c r="S133">
        <f t="shared" si="79"/>
        <v>2.6901299999999999E-5</v>
      </c>
      <c r="U133">
        <f t="shared" si="80"/>
        <v>1.8500000000000003E-2</v>
      </c>
      <c r="V133">
        <f t="shared" si="81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>3*0.05*(1-0.05)*(1-0.05)*Y11+3*0.05*0.05*(1-0.05)*AC11+0.05*0.05*0.05*AG11+(1-3*0.05*(1-0.05)*(1-0.05)-3*0.05*0.05*(1-0.05)-0.05*0.05*0.05)*U11</f>
        <v>0</v>
      </c>
      <c r="G138">
        <f t="shared" ref="G138:G140" si="82">3*0.05*(1-0.05)*(1-0.05)*Z11+3*0.05*0.05*(1-0.05)*AD11+0.05*0.05*0.05*AH11+(1-3*0.05*(1-0.05)*(1-0.05)-3*0.05*0.05*(1-0.05)-0.05*0.05*0.05)*V11</f>
        <v>6.1999999999999989E-3</v>
      </c>
      <c r="H138">
        <f t="shared" ref="H138:H140" si="83">AI11+AE11+AA11+W11</f>
        <v>4.1441676999999997</v>
      </c>
      <c r="I138">
        <f t="shared" ref="I138:I140" si="84">3*0.05*(1-0.05)*(1-0.05)*Y18+3*0.05*0.05*(1-0.05)*AC18+0.05*0.05*0.05*AG18+(1-3*0.05*(1-0.05)*(1-0.05)-3*0.05*0.05*(1-0.05)-0.05*0.05*0.05)*U18</f>
        <v>1.4854124999999997E-3</v>
      </c>
      <c r="J138">
        <f t="shared" ref="J138:J140" si="85">3*0.05*(1-0.05)*(1-0.05)*Z18+3*0.05*0.05*(1-0.05)*AD18+0.05*0.05*0.05*AH18+(1-3*0.05*(1-0.05)*(1-0.05)-3*0.05*0.05*(1-0.05)-0.05*0.05*0.05)*V18</f>
        <v>2.0394262499999996E-2</v>
      </c>
      <c r="K138">
        <f t="shared" ref="K138:K140" si="86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33.888258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>3*0.1*(1-0.1)*(1-0.1)*Y11+3*0.1*0.1*(1-0.1)*AC11+0.1*0.1*0.1*AG11+(1-3*0.1*(1-0.1)*(1-0.1)-3*0.1*0.1*(1-0.1)-0.1*0.1*0.1)*U11</f>
        <v>0</v>
      </c>
      <c r="S138">
        <f t="shared" ref="S138:S140" si="87">3*0.1*(1-0.1)*(1-0.1)*Z11+3*0.1*0.1*(1-0.1)*AD11+0.1*0.1*0.1*AH11+(1-3*0.1*(1-0.1)*(1-0.1)-3*0.1*0.1*(1-0.1)-0.1*0.1*0.1)*V11</f>
        <v>6.1999999999999998E-3</v>
      </c>
      <c r="U138">
        <f t="shared" ref="U138:U140" si="88">3*0.1*(1-0.1)*(1-0.1)*Y18+3*0.1*0.1*(1-0.1)*AC18+0.1*0.1*0.1*AG18+(1-3*0.1*(1-0.1)*(1-0.1)-3*0.1*0.1*(1-0.1)-0.1*0.1*0.1)*U18</f>
        <v>1.6522999999999998E-3</v>
      </c>
      <c r="V138">
        <f t="shared" ref="V138:V140" si="8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>3*0.05*(1-0.05)*(1-0.05)*Y12+3*0.05*0.05*(1-0.05)*AC12+0.05*0.05*0.05*AG12+(1-3*0.05*(1-0.05)*(1-0.05)-3*0.05*0.05*(1-0.05)-0.05*0.05*0.05)*U12</f>
        <v>0</v>
      </c>
      <c r="G139">
        <f t="shared" si="82"/>
        <v>2.6219999999999998E-4</v>
      </c>
      <c r="H139">
        <f t="shared" si="83"/>
        <v>9.4168979999999998</v>
      </c>
      <c r="I139">
        <f t="shared" si="84"/>
        <v>1.7849999999999998E-2</v>
      </c>
      <c r="J139">
        <f t="shared" si="85"/>
        <v>2.0051474999999996E-2</v>
      </c>
      <c r="K139">
        <f t="shared" si="86"/>
        <v>317.84337800000003</v>
      </c>
      <c r="N139" s="72"/>
      <c r="O139" s="70"/>
      <c r="P139" s="66"/>
      <c r="Q139" t="s">
        <v>38</v>
      </c>
      <c r="R139">
        <f>3*0.1*(1-0.1)*(1-0.1)*Y12+3*0.1*0.1*(1-0.1)*AC12+0.1*0.1*0.1*AG12+(1-3*0.1*(1-0.1)*(1-0.1)-3*0.1*0.1*(1-0.1)-0.1*0.1*0.1)*U12</f>
        <v>0</v>
      </c>
      <c r="S139">
        <f t="shared" si="87"/>
        <v>2.6219999999999998E-4</v>
      </c>
      <c r="U139">
        <f t="shared" si="88"/>
        <v>1.7999999999999999E-2</v>
      </c>
      <c r="V139">
        <f t="shared" si="8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>3*0.05*(1-0.05)*(1-0.05)*Y13+3*0.05*0.05*(1-0.05)*AC13+0.05*0.05*0.05*AG13+(1-3*0.05*(1-0.05)*(1-0.05)-3*0.05*0.05*(1-0.05)-0.05*0.05*0.05)*U13</f>
        <v>0</v>
      </c>
      <c r="G140">
        <f t="shared" si="82"/>
        <v>2.6302478749999998E-5</v>
      </c>
      <c r="H140">
        <f t="shared" si="83"/>
        <v>62.527362999999994</v>
      </c>
      <c r="I140">
        <f t="shared" si="84"/>
        <v>1.8049999999999997E-2</v>
      </c>
      <c r="J140">
        <f t="shared" si="85"/>
        <v>1.8550724999999997E-2</v>
      </c>
      <c r="K140">
        <f t="shared" si="86"/>
        <v>1756.320825</v>
      </c>
      <c r="N140" s="72"/>
      <c r="O140" s="70"/>
      <c r="P140" s="66"/>
      <c r="Q140" t="s">
        <v>39</v>
      </c>
      <c r="R140">
        <f>3*0.1*(1-0.1)*(1-0.1)*Y13+3*0.1*0.1*(1-0.1)*AC13+0.1*0.1*0.1*AG13+(1-3*0.1*(1-0.1)*(1-0.1)-3*0.1*0.1*(1-0.1)-0.1*0.1*0.1)*U13</f>
        <v>0</v>
      </c>
      <c r="S140">
        <f t="shared" si="87"/>
        <v>2.6511729999999998E-5</v>
      </c>
      <c r="U140">
        <f t="shared" si="88"/>
        <v>1.8200000000000001E-2</v>
      </c>
      <c r="V140">
        <f t="shared" si="8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>3*0.2*(1-0.2)*(1-0.2)*Y11+3*0.2*0.2*(1-0.2)*AC11+0.2*0.2*0.2*AG11+(1-3*0.2*(1-0.2)*(1-0.2)-3*0.2*0.2*(1-0.2)-0.2*0.2*0.2)*U11</f>
        <v>0</v>
      </c>
      <c r="G144">
        <f t="shared" ref="G144:G146" si="90">3*0.2*(1-0.2)*(1-0.2)*Z11+3*0.2*0.2*(1-0.2)*AD11+0.2*0.2*0.2*AH11+(1-3*0.2*(1-0.2)*(1-0.2)-3*0.2*0.2*(1-0.2)-0.2*0.2*0.2)*V11</f>
        <v>6.1999999999999989E-3</v>
      </c>
      <c r="I144">
        <f t="shared" ref="I144:I146" si="91">3*0.2*(1-0.2)*(1-0.2)*Y18+3*0.2*0.2*(1-0.2)*AC18+0.2*0.2*0.2*AG18+(1-3*0.2*(1-0.2)*(1-0.2)-3*0.2*0.2*(1-0.2)-0.2*0.2*0.2)*U18</f>
        <v>1.9344E-3</v>
      </c>
      <c r="J144">
        <f t="shared" ref="J144:J146" si="92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>3*0.3*(1-0.3)*(1-0.3)*Y11+3*0.3*0.3*(1-0.3)*AC11+0.3*0.3*0.3*AG11+(1-3*0.3*(1-0.3)*(1-0.3)-3*0.3*0.3*(1-0.3)-0.3*0.3*0.3)*U11</f>
        <v>0</v>
      </c>
      <c r="S144">
        <f t="shared" ref="S144:S146" si="93">3*0.3*(1-0.3)*(1-0.3)*Z11+3*0.3*0.3*(1-0.3)*AD11+0.3*0.3*0.3*AH11+(1-3*0.3*(1-0.3)*(1-0.3)-3*0.3*0.3*(1-0.3)-0.3*0.3*0.3)*V11</f>
        <v>6.1999999999999998E-3</v>
      </c>
      <c r="U144">
        <f t="shared" ref="U144:U146" si="94">3*0.3*(1-0.3)*(1-0.3)*Y18+3*0.3*0.3*(1-0.3)*AC18+0.3*0.3*0.3*AG18+(1-3*0.3*(1-0.3)*(1-0.3)-3*0.3*0.3*(1-0.3)-0.3*0.3*0.3)*U18</f>
        <v>2.1540999999999999E-3</v>
      </c>
      <c r="V144">
        <f t="shared" ref="V144:V146" si="95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>3*0.2*(1-0.2)*(1-0.2)*Y12+3*0.2*0.2*(1-0.2)*AC12+0.2*0.2*0.2*AG12+(1-3*0.2*(1-0.2)*(1-0.2)-3*0.2*0.2*(1-0.2)-0.2*0.2*0.2)*U12</f>
        <v>0</v>
      </c>
      <c r="G145">
        <f t="shared" si="90"/>
        <v>2.6219999999999992E-4</v>
      </c>
      <c r="I145">
        <f t="shared" si="91"/>
        <v>1.83E-2</v>
      </c>
      <c r="J145">
        <f t="shared" si="92"/>
        <v>2.05224E-2</v>
      </c>
      <c r="N145" s="72"/>
      <c r="O145" s="70"/>
      <c r="P145" s="66"/>
      <c r="Q145" t="s">
        <v>38</v>
      </c>
      <c r="R145">
        <f>3*0.3*(1-0.3)*(1-0.3)*Y12+3*0.3*0.3*(1-0.3)*AC12+0.3*0.3*0.3*AG12+(1-3*0.3*(1-0.3)*(1-0.3)-3*0.3*0.3*(1-0.3)-0.3*0.3*0.3)*U12</f>
        <v>0</v>
      </c>
      <c r="S145">
        <f t="shared" si="93"/>
        <v>2.6219999999999998E-4</v>
      </c>
      <c r="U145">
        <f t="shared" si="94"/>
        <v>1.8600000000000002E-2</v>
      </c>
      <c r="V145">
        <f t="shared" si="95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>3*0.2*(1-0.2)*(1-0.2)*Y13+3*0.2*0.2*(1-0.2)*AC13+0.2*0.2*0.2*AG13+(1-3*0.2*(1-0.2)*(1-0.2)-3*0.2*0.2*(1-0.2)-0.2*0.2*0.2)*U13</f>
        <v>0</v>
      </c>
      <c r="G146">
        <f t="shared" si="90"/>
        <v>2.6865439999999998E-5</v>
      </c>
      <c r="I146">
        <f t="shared" si="91"/>
        <v>1.8499999999999996E-2</v>
      </c>
      <c r="J146">
        <f t="shared" si="92"/>
        <v>1.90104E-2</v>
      </c>
      <c r="N146" s="72"/>
      <c r="O146" s="70"/>
      <c r="P146" s="66"/>
      <c r="Q146" t="s">
        <v>39</v>
      </c>
      <c r="R146">
        <f>3*0.3*(1-0.3)*(1-0.3)*Y13+3*0.3*0.3*(1-0.3)*AC13+0.3*0.3*0.3*AG13+(1-3*0.3*(1-0.3)*(1-0.3)-3*0.3*0.3*(1-0.3)-0.3*0.3*0.3)*U13</f>
        <v>0</v>
      </c>
      <c r="S146">
        <f t="shared" si="93"/>
        <v>2.714091E-5</v>
      </c>
      <c r="U146">
        <f t="shared" si="94"/>
        <v>1.8800000000000001E-2</v>
      </c>
      <c r="V146">
        <f t="shared" si="95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96">0.05*G32+(1-0.05)*C32</f>
        <v>0</v>
      </c>
      <c r="G151">
        <f t="shared" ref="G151:G153" si="97">0.05*H32+(1-0.05)*D32</f>
        <v>6.1999999999999998E-3</v>
      </c>
      <c r="H151">
        <f t="shared" ref="H151:H153" si="98">I32++E32</f>
        <v>2.036162</v>
      </c>
      <c r="I151">
        <f t="shared" ref="I151:I153" si="99">0.05*G39+(1-0.05)*C39</f>
        <v>1.3649999999999999E-3</v>
      </c>
      <c r="J151">
        <f t="shared" ref="J151:J153" si="100">0.05*H39+(1-0.05)*D39</f>
        <v>2.0264999999999998E-2</v>
      </c>
      <c r="K151">
        <f t="shared" ref="K151:K153" si="101">I39+E39</f>
        <v>65.368884000000008</v>
      </c>
      <c r="L151">
        <f>0.05*F46+(1-0.05)*B46</f>
        <v>0</v>
      </c>
      <c r="M151">
        <f>I46+E46</f>
        <v>14.908902999999999</v>
      </c>
      <c r="P151" s="66" t="s">
        <v>37</v>
      </c>
      <c r="Q151" t="s">
        <v>36</v>
      </c>
      <c r="R151">
        <f t="shared" ref="R151:R153" si="102">0.1*G32+(1-0.1)*C32</f>
        <v>0</v>
      </c>
      <c r="S151">
        <f t="shared" ref="S151:S153" si="103">0.1*H32+(1-0.1)*D32</f>
        <v>6.1999999999999998E-3</v>
      </c>
      <c r="U151">
        <f t="shared" ref="U151:U153" si="104">0.1*G39+(1-0.1)*C39</f>
        <v>1.4300000000000001E-3</v>
      </c>
      <c r="V151">
        <f t="shared" ref="V151:V153" si="105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96"/>
        <v>0</v>
      </c>
      <c r="G152">
        <f t="shared" si="97"/>
        <v>6.6879999999999999E-4</v>
      </c>
      <c r="H152">
        <f t="shared" si="98"/>
        <v>5.1436169999999999</v>
      </c>
      <c r="I152">
        <f t="shared" si="99"/>
        <v>1.1730000000000001E-2</v>
      </c>
      <c r="J152">
        <f t="shared" si="100"/>
        <v>1.9129999999999998E-2</v>
      </c>
      <c r="K152">
        <f t="shared" si="101"/>
        <v>157.74503999999999</v>
      </c>
      <c r="P152" s="66"/>
      <c r="Q152" t="s">
        <v>38</v>
      </c>
      <c r="R152">
        <f t="shared" si="102"/>
        <v>0</v>
      </c>
      <c r="S152">
        <f t="shared" si="103"/>
        <v>6.6879999999999999E-4</v>
      </c>
      <c r="U152">
        <f t="shared" si="104"/>
        <v>1.1760000000000001E-2</v>
      </c>
      <c r="V152">
        <f t="shared" si="105"/>
        <v>1.916E-2</v>
      </c>
    </row>
    <row r="153" spans="1:25" x14ac:dyDescent="0.25">
      <c r="C153" s="67"/>
      <c r="D153" s="66"/>
      <c r="E153" t="s">
        <v>39</v>
      </c>
      <c r="F153">
        <f t="shared" si="96"/>
        <v>0</v>
      </c>
      <c r="G153">
        <f t="shared" si="97"/>
        <v>1.3815999999999999E-4</v>
      </c>
      <c r="H153">
        <f t="shared" si="98"/>
        <v>27.181607</v>
      </c>
      <c r="I153">
        <f t="shared" si="99"/>
        <v>1.3054999999999999E-2</v>
      </c>
      <c r="J153">
        <f t="shared" si="100"/>
        <v>1.6344999999999998E-2</v>
      </c>
      <c r="K153">
        <f t="shared" si="101"/>
        <v>1088.810152</v>
      </c>
      <c r="P153" s="66"/>
      <c r="Q153" t="s">
        <v>39</v>
      </c>
      <c r="R153">
        <f t="shared" si="102"/>
        <v>0</v>
      </c>
      <c r="S153">
        <f t="shared" si="103"/>
        <v>1.3872E-4</v>
      </c>
      <c r="U153">
        <f t="shared" si="104"/>
        <v>1.311E-2</v>
      </c>
      <c r="V153">
        <f t="shared" si="105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06">0.2*G32+(1-0.2)*C32</f>
        <v>0</v>
      </c>
      <c r="G157">
        <f t="shared" ref="G157:G159" si="107">0.2*H32+(1-0.2)*D32</f>
        <v>6.1999999999999998E-3</v>
      </c>
      <c r="I157">
        <f t="shared" ref="I157:I159" si="108">0.2*G39+(1-0.2)*C39</f>
        <v>1.5599999999999998E-3</v>
      </c>
      <c r="J157">
        <f t="shared" ref="J157:J159" si="109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10">0.3*G32+(1-0.3)*C32</f>
        <v>0</v>
      </c>
      <c r="S157">
        <f t="shared" ref="S157:S159" si="111">0.3*H32+(1-0.3)*D32</f>
        <v>6.1999999999999989E-3</v>
      </c>
      <c r="U157">
        <f t="shared" ref="U157:U159" si="112">0.3*G39+(1-0.3)*C39</f>
        <v>1.6899999999999999E-3</v>
      </c>
      <c r="V157">
        <f t="shared" ref="V157:V159" si="113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06"/>
        <v>0</v>
      </c>
      <c r="G158">
        <f t="shared" si="107"/>
        <v>6.6879999999999999E-4</v>
      </c>
      <c r="I158">
        <f t="shared" si="108"/>
        <v>1.1820000000000001E-2</v>
      </c>
      <c r="J158">
        <f t="shared" si="109"/>
        <v>1.9220000000000001E-2</v>
      </c>
      <c r="P158" s="66"/>
      <c r="Q158" t="s">
        <v>38</v>
      </c>
      <c r="R158">
        <f t="shared" si="110"/>
        <v>0</v>
      </c>
      <c r="S158">
        <f t="shared" si="111"/>
        <v>6.6879999999999999E-4</v>
      </c>
      <c r="U158">
        <f t="shared" si="112"/>
        <v>1.1879999999999998E-2</v>
      </c>
      <c r="V158">
        <f t="shared" si="113"/>
        <v>1.9279999999999999E-2</v>
      </c>
    </row>
    <row r="159" spans="1:25" x14ac:dyDescent="0.25">
      <c r="C159" s="67"/>
      <c r="D159" s="66"/>
      <c r="E159" t="s">
        <v>39</v>
      </c>
      <c r="F159">
        <f t="shared" si="106"/>
        <v>0</v>
      </c>
      <c r="G159">
        <f t="shared" si="107"/>
        <v>1.3984000000000002E-4</v>
      </c>
      <c r="I159">
        <f t="shared" si="108"/>
        <v>1.3219999999999999E-2</v>
      </c>
      <c r="J159">
        <f t="shared" si="109"/>
        <v>1.6480000000000002E-2</v>
      </c>
      <c r="P159" s="66"/>
      <c r="Q159" t="s">
        <v>39</v>
      </c>
      <c r="R159">
        <f t="shared" si="110"/>
        <v>0</v>
      </c>
      <c r="S159">
        <f t="shared" si="111"/>
        <v>1.4096000000000001E-4</v>
      </c>
      <c r="U159">
        <f t="shared" si="112"/>
        <v>1.3329999999999998E-2</v>
      </c>
      <c r="V159">
        <f t="shared" si="113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14">(0.05*(1-0.05)+0.05*(1-0.05))*G32+0.05*0.05*K32+(1-0.05*(1-0.05)-0.05*(1-0.05)-0.05*0.05)*C32</f>
        <v>0</v>
      </c>
      <c r="G164">
        <f t="shared" ref="G164:G166" si="115">(0.05*(1-0.05)+0.05*(1-0.05))*H32+0.05*0.05*L32+(1-0.05*(1-0.05)-0.05*(1-0.05)-0.05*0.05)*D32</f>
        <v>6.2000000000000006E-3</v>
      </c>
      <c r="H164">
        <f t="shared" ref="H164:H166" si="116">M32+I32+E32</f>
        <v>3.071123</v>
      </c>
      <c r="I164">
        <f t="shared" ref="I164:I166" si="117">(0.05*(1-0.05)+0.05*(1-0.05))*G39+0.05*0.05*K39+(1-0.05*(1-0.05)-0.05*(1-0.05)-0.05*0.05)*C39</f>
        <v>1.4267500000000001E-3</v>
      </c>
      <c r="J164">
        <f t="shared" ref="J164:J166" si="118">(0.05*(1-0.05)+0.05*(1-0.05))*H39+0.05*0.05*L39+(1-0.05*(1-0.05)-0.05*(1-0.05)-0.05*0.05)*D39</f>
        <v>2.0329750000000001E-2</v>
      </c>
      <c r="K164">
        <f t="shared" ref="K164:K166" si="119">M39+I39+E39</f>
        <v>101.095859</v>
      </c>
      <c r="L164">
        <f>(0.05*(1-0.05)+0.05*(1-0.05))*F46+0.05*0.05*J46+(1-0.05*(1-0.05)-0.05*(1-0.05)-0.05*0.05)*B46</f>
        <v>0</v>
      </c>
      <c r="M164">
        <f>M46+I46+E46</f>
        <v>23.360464</v>
      </c>
      <c r="O164" s="70" t="s">
        <v>43</v>
      </c>
      <c r="P164" s="66" t="s">
        <v>37</v>
      </c>
      <c r="Q164" t="s">
        <v>36</v>
      </c>
      <c r="R164">
        <f t="shared" ref="R164:R166" si="120">(0.1*0.9+0.1*0.9)*G32+0.1*0.1*K32+(1-0.1*0.9-0.1*0.9-0.1*0.1)*C32</f>
        <v>0</v>
      </c>
      <c r="S164">
        <f t="shared" ref="S164:S166" si="121">(0.1*0.9+0.1*0.9)*H32+0.1*0.1*L32+(1-0.1*0.9-0.1*0.9-0.1*0.1)*D32</f>
        <v>6.2000000000000006E-3</v>
      </c>
      <c r="U164">
        <f t="shared" ref="U164:U166" si="122">(0.1*0.9+0.1*0.9)*G39+0.1*0.1*K39+(1-0.1*0.9-0.1*0.9-0.1*0.1)*C39</f>
        <v>1.5470000000000002E-3</v>
      </c>
      <c r="V164">
        <f t="shared" ref="V164:V166" si="123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7"/>
      <c r="C165" s="70"/>
      <c r="D165" s="66"/>
      <c r="E165" t="s">
        <v>38</v>
      </c>
      <c r="F165">
        <f t="shared" si="114"/>
        <v>0</v>
      </c>
      <c r="G165">
        <f t="shared" si="115"/>
        <v>6.6879999999999999E-4</v>
      </c>
      <c r="H165">
        <f t="shared" si="116"/>
        <v>6.3292400000000004</v>
      </c>
      <c r="I165">
        <f t="shared" si="117"/>
        <v>1.1759750000000001E-2</v>
      </c>
      <c r="J165">
        <f t="shared" si="118"/>
        <v>1.9161249999999998E-2</v>
      </c>
      <c r="K165">
        <f t="shared" si="119"/>
        <v>244.59615700000001</v>
      </c>
      <c r="O165" s="70"/>
      <c r="P165" s="66"/>
      <c r="Q165" t="s">
        <v>38</v>
      </c>
      <c r="R165">
        <f t="shared" si="120"/>
        <v>0</v>
      </c>
      <c r="S165">
        <f t="shared" si="121"/>
        <v>6.6879999999999999E-4</v>
      </c>
      <c r="U165">
        <f t="shared" si="122"/>
        <v>1.1819000000000001E-2</v>
      </c>
      <c r="V165">
        <f t="shared" si="123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14"/>
        <v>0</v>
      </c>
      <c r="G166">
        <f t="shared" si="115"/>
        <v>1.3872200000000003E-4</v>
      </c>
      <c r="H166">
        <f t="shared" si="116"/>
        <v>40.994554000000001</v>
      </c>
      <c r="I166">
        <f t="shared" si="117"/>
        <v>1.3108999999999999E-2</v>
      </c>
      <c r="J166">
        <f t="shared" si="118"/>
        <v>1.6390999999999999E-2</v>
      </c>
      <c r="K166">
        <f t="shared" si="119"/>
        <v>1654.8008629999999</v>
      </c>
      <c r="O166" s="70"/>
      <c r="P166" s="66"/>
      <c r="Q166" t="s">
        <v>39</v>
      </c>
      <c r="R166">
        <f t="shared" si="120"/>
        <v>0</v>
      </c>
      <c r="S166">
        <f t="shared" si="121"/>
        <v>1.3984800000000001E-4</v>
      </c>
      <c r="U166">
        <f t="shared" si="122"/>
        <v>1.3216E-2</v>
      </c>
      <c r="V166">
        <f t="shared" si="123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24">(0.2*0.8+0.2*0.8)*G32+0.2*0.2*K32+(1-0.2*0.8-0.2*0.8-0.2*0.2)*C32</f>
        <v>0</v>
      </c>
      <c r="G170">
        <f t="shared" ref="G170:G172" si="125">(0.2*0.8+0.2*0.8)*H32+0.2*0.2*L32+(1-0.2*0.8-0.2*0.8-0.2*0.2)*D32</f>
        <v>6.1999999999999998E-3</v>
      </c>
      <c r="I170">
        <f t="shared" ref="I170:I172" si="126">(0.2*0.8+0.2*0.8)*G39+0.2*0.2*K39+(1-0.2*0.8-0.2*0.8-0.2*0.2)*C39</f>
        <v>1.768E-3</v>
      </c>
      <c r="J170">
        <f t="shared" ref="J170:J172" si="127">(0.2*0.8+0.2*0.8)*H39+0.2*0.2*L39+(1-0.2*0.8-0.2*0.8-0.2*0.2)*D39</f>
        <v>2.0715999999999998E-2</v>
      </c>
      <c r="L170">
        <f>(0.2*0.8+0.2*0.8)*F46+0.2*0.2*J46+(1-0.2*0.8-0.2*0.8-0.2*0.2)*B46</f>
        <v>0</v>
      </c>
      <c r="O170" s="70" t="s">
        <v>45</v>
      </c>
      <c r="P170" s="66" t="s">
        <v>41</v>
      </c>
      <c r="Q170" t="s">
        <v>36</v>
      </c>
      <c r="R170">
        <f t="shared" ref="R170:R172" si="128">(0.3*0.7+0.3*0.7)*G32+0.3*0.3*K32+(1-0.3*0.7-0.3*0.7-0.3*0.3)*C32</f>
        <v>0</v>
      </c>
      <c r="S170">
        <f t="shared" ref="S170:S172" si="129">(0.3*0.7+0.3*0.7)*H32+0.3*0.3*L32+(1-0.3*0.7-0.3*0.7-0.3*0.3)*D32</f>
        <v>6.2000000000000006E-3</v>
      </c>
      <c r="U170">
        <f t="shared" ref="U170:U172" si="130">(0.3*0.7+0.3*0.7)*G39+0.3*0.3*K39+(1-0.3*0.7-0.3*0.7-0.3*0.3)*C39</f>
        <v>1.9629999999999999E-3</v>
      </c>
      <c r="V170">
        <f t="shared" ref="V170:V172" si="131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7"/>
      <c r="C171" s="70"/>
      <c r="D171" s="66"/>
      <c r="E171" t="s">
        <v>38</v>
      </c>
      <c r="F171">
        <f t="shared" si="124"/>
        <v>0</v>
      </c>
      <c r="G171">
        <f t="shared" si="125"/>
        <v>6.6879999999999999E-4</v>
      </c>
      <c r="I171">
        <f t="shared" si="126"/>
        <v>1.1936E-2</v>
      </c>
      <c r="J171">
        <f t="shared" si="127"/>
        <v>1.9359999999999999E-2</v>
      </c>
      <c r="O171" s="70"/>
      <c r="P171" s="66"/>
      <c r="Q171" t="s">
        <v>38</v>
      </c>
      <c r="R171">
        <f t="shared" si="128"/>
        <v>0</v>
      </c>
      <c r="S171">
        <f t="shared" si="129"/>
        <v>6.6879999999999999E-4</v>
      </c>
      <c r="U171">
        <f t="shared" si="130"/>
        <v>1.2051000000000001E-2</v>
      </c>
      <c r="V171">
        <f t="shared" si="131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24"/>
        <v>0</v>
      </c>
      <c r="G172">
        <f t="shared" si="125"/>
        <v>1.4211200000000001E-4</v>
      </c>
      <c r="I172">
        <f t="shared" si="126"/>
        <v>1.3423999999999998E-2</v>
      </c>
      <c r="J172">
        <f t="shared" si="127"/>
        <v>1.6675999999999996E-2</v>
      </c>
      <c r="O172" s="70"/>
      <c r="P172" s="66"/>
      <c r="Q172" t="s">
        <v>39</v>
      </c>
      <c r="R172">
        <f t="shared" si="128"/>
        <v>0</v>
      </c>
      <c r="S172">
        <f t="shared" si="129"/>
        <v>1.4439200000000002E-4</v>
      </c>
      <c r="U172">
        <f t="shared" si="130"/>
        <v>1.3624000000000001E-2</v>
      </c>
      <c r="V172">
        <f t="shared" si="131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32">3*0.05*(1-0.05)*(1-0.05)*G32+3*0.05*0.05*(1-0.05)*K32+0.05*0.05*0.05*O32+(1-3*0.05*(1-0.05)*(1-0.05)-3*0.05*0.05*(1-0.05)-0.05*0.05*0.05)*C32</f>
        <v>0</v>
      </c>
      <c r="G177">
        <f t="shared" ref="G177:G179" si="133">3*0.05*(1-0.05)*(1-0.05)*H32+3*0.05*0.05*(1-0.05)*L32+0.05*0.05*0.05*P32+(1-3*0.05*(1-0.05)*(1-0.05)-3*0.05*0.05*(1-0.05)-0.05*0.05*0.05)*D32</f>
        <v>6.1999999999999989E-3</v>
      </c>
      <c r="H177">
        <f t="shared" ref="H177:H179" si="134">Q32+M32+I32+E32</f>
        <v>4.0925970000000005</v>
      </c>
      <c r="I177">
        <f t="shared" ref="I177:I179" si="135">3*0.05*(1-0.05)*(1-0.05)*G39+3*0.05*0.05*(1-0.05)*K39+0.05*0.05*0.05*O39+(1-3*0.05*(1-0.05)*(1-0.05)-3*0.05*0.05*(1-0.05)-0.05*0.05*0.05)*C39</f>
        <v>1.4854124999999997E-3</v>
      </c>
      <c r="J177">
        <f t="shared" ref="J177:J179" si="136">3*0.05*(1-0.05)*(1-0.05)*H39+3*0.05*0.05*(1-0.05)*L39+0.05*0.05*0.05*P39+(1-3*0.05*(1-0.05)*(1-0.05)-3*0.05*0.05*(1-0.05)-0.05*0.05*0.05)*D39</f>
        <v>2.0394262499999996E-2</v>
      </c>
      <c r="K177">
        <f t="shared" ref="K177:K179" si="137">Q39+M39+I39+E39</f>
        <v>130.19523800000002</v>
      </c>
      <c r="L177">
        <f>3*0.05*(1-0.05)*(1-0.05)*F46+3*0.05*0.05*(1-0.05)*J46+0.05*0.05*0.05*N46+(1-3*0.05*(1-0.05)*(1-0.05)-3*0.05*0.05*(1-0.05)-0.05*0.05*0.05)*B46</f>
        <v>3.4750000000000006E-6</v>
      </c>
      <c r="M177">
        <f>Q46+M46+I46+E46</f>
        <v>32.505223999999998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38">3*0.1*(1-0.1)*(1-0.1)*G32+3*0.1*0.1*(1-0.1)*K32+0.1*0.1*0.1*O32+(1-3*0.1*(1-0.1)*(1-0.1)-3*0.1*0.1*(1-0.1)-0.1*0.1*0.1)*C32</f>
        <v>0</v>
      </c>
      <c r="S177">
        <f t="shared" ref="S177:S179" si="139">3*0.1*(1-0.1)*(1-0.1)*H32+3*0.1*0.1*(1-0.1)*L32+0.1*0.1*0.1*P32+(1-3*0.1*(1-0.1)*(1-0.1)-3*0.1*0.1*(1-0.1)-0.1*0.1*0.1)*D32</f>
        <v>6.1999999999999998E-3</v>
      </c>
      <c r="U177">
        <f t="shared" ref="U177:U179" si="140">3*0.1*(1-0.1)*(1-0.1)*G39+3*0.1*0.1*(1-0.1)*K39+0.1*0.1*0.1*O39+(1-3*0.1*(1-0.1)*(1-0.1)-3*0.1*0.1*(1-0.1)-0.1*0.1*0.1)*C39</f>
        <v>1.6522999999999998E-3</v>
      </c>
      <c r="V177">
        <f t="shared" ref="V177:V179" si="141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2.7800000000000005E-5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32"/>
        <v>0</v>
      </c>
      <c r="G178">
        <f t="shared" si="133"/>
        <v>6.6879999999999999E-4</v>
      </c>
      <c r="H178">
        <f t="shared" si="134"/>
        <v>7.8713080000000009</v>
      </c>
      <c r="I178">
        <f t="shared" si="135"/>
        <v>1.1789275E-2</v>
      </c>
      <c r="J178">
        <f t="shared" si="136"/>
        <v>1.9193699999999998E-2</v>
      </c>
      <c r="K178">
        <f t="shared" si="137"/>
        <v>324.48057899999998</v>
      </c>
      <c r="N178" s="72"/>
      <c r="O178" s="70"/>
      <c r="P178" s="66"/>
      <c r="Q178" t="s">
        <v>38</v>
      </c>
      <c r="R178">
        <f t="shared" si="138"/>
        <v>0</v>
      </c>
      <c r="S178">
        <f t="shared" si="139"/>
        <v>6.6879999999999999E-4</v>
      </c>
      <c r="U178">
        <f t="shared" si="140"/>
        <v>1.1877199999999999E-2</v>
      </c>
      <c r="V178">
        <f t="shared" si="141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32"/>
        <v>0</v>
      </c>
      <c r="G179">
        <f t="shared" si="133"/>
        <v>1.39285375E-4</v>
      </c>
      <c r="H179">
        <f t="shared" si="134"/>
        <v>54.472131000000005</v>
      </c>
      <c r="I179">
        <f t="shared" si="135"/>
        <v>1.3162037499999998E-2</v>
      </c>
      <c r="J179">
        <f t="shared" si="136"/>
        <v>1.6437849999999997E-2</v>
      </c>
      <c r="K179">
        <f t="shared" si="137"/>
        <v>2165.3061699999998</v>
      </c>
      <c r="N179" s="72"/>
      <c r="O179" s="70"/>
      <c r="P179" s="66"/>
      <c r="Q179" t="s">
        <v>39</v>
      </c>
      <c r="R179">
        <f t="shared" si="138"/>
        <v>0</v>
      </c>
      <c r="S179">
        <f t="shared" si="139"/>
        <v>1.4097900000000001E-4</v>
      </c>
      <c r="U179">
        <f t="shared" si="140"/>
        <v>1.3318299999999998E-2</v>
      </c>
      <c r="V179">
        <f t="shared" si="141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42">3*0.2*(1-0.2)*(1-0.2)*G32+3*0.2*0.2*(1-0.2)*K32+0.2*0.2*0.2*O32+(1-3*0.2*(1-0.2)*(1-0.2)-3*0.2*0.2*(1-0.2)-0.2*0.2*0.2)*C32</f>
        <v>0</v>
      </c>
      <c r="G183">
        <f t="shared" ref="G183:G185" si="143">3*0.2*(1-0.2)*(1-0.2)*H32+3*0.2*0.2*(1-0.2)*L32+0.2*0.2*0.2*P32+(1-3*0.2*(1-0.2)*(1-0.2)-3*0.2*0.2*(1-0.2)-0.2*0.2*0.2)*D32</f>
        <v>6.1999999999999989E-3</v>
      </c>
      <c r="I183">
        <f t="shared" ref="I183:I185" si="144">3*0.2*(1-0.2)*(1-0.2)*G39+3*0.2*0.2*(1-0.2)*K39+0.2*0.2*0.2*O39+(1-3*0.2*(1-0.2)*(1-0.2)-3*0.2*0.2*(1-0.2)-0.2*0.2*0.2)*C39</f>
        <v>1.9344E-3</v>
      </c>
      <c r="J183">
        <f t="shared" ref="J183:J185" si="145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2.2240000000000004E-4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46">3*0.3*(1-0.3)*(1-0.3)*G32+3*0.3*0.3*(1-0.3)*K32+0.3*0.3*0.3*O32+(1-3*0.3*(1-0.3)*(1-0.3)-3*0.3*0.3*(1-0.3)-0.3*0.3*0.3)*C32</f>
        <v>0</v>
      </c>
      <c r="S183">
        <f t="shared" ref="S183:S185" si="147">3*0.3*(1-0.3)*(1-0.3)*H32+3*0.3*0.3*(1-0.3)*L32+0.3*0.3*0.3*P32+(1-3*0.3*(1-0.3)*(1-0.3)-3*0.3*0.3*(1-0.3)-0.3*0.3*0.3)*D32</f>
        <v>6.1999999999999998E-3</v>
      </c>
      <c r="U183">
        <f t="shared" ref="U183:U185" si="148">3*0.3*(1-0.3)*(1-0.3)*G39+3*0.3*0.3*(1-0.3)*K39+0.3*0.3*0.3*O39+(1-3*0.3*(1-0.3)*(1-0.3)-3*0.3*0.3*(1-0.3)-0.3*0.3*0.3)*C39</f>
        <v>2.1540999999999999E-3</v>
      </c>
      <c r="V183">
        <f t="shared" ref="V183:V185" si="149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7.5059999999999992E-4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42"/>
        <v>0</v>
      </c>
      <c r="G184">
        <f t="shared" si="143"/>
        <v>6.6879999999999999E-4</v>
      </c>
      <c r="I184">
        <f t="shared" si="144"/>
        <v>1.2049599999999999E-2</v>
      </c>
      <c r="J184">
        <f t="shared" si="145"/>
        <v>1.9516799999999997E-2</v>
      </c>
      <c r="N184" s="72"/>
      <c r="O184" s="70"/>
      <c r="P184" s="66"/>
      <c r="Q184" t="s">
        <v>38</v>
      </c>
      <c r="R184">
        <f t="shared" si="146"/>
        <v>0</v>
      </c>
      <c r="S184">
        <f t="shared" si="147"/>
        <v>6.688000000000001E-4</v>
      </c>
      <c r="U184">
        <f t="shared" si="148"/>
        <v>1.2218400000000003E-2</v>
      </c>
      <c r="V184">
        <f t="shared" si="149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42"/>
        <v>0</v>
      </c>
      <c r="G185">
        <f t="shared" si="143"/>
        <v>1.4437600000000001E-4</v>
      </c>
      <c r="I185">
        <f t="shared" si="144"/>
        <v>1.3614399999999999E-2</v>
      </c>
      <c r="J185">
        <f t="shared" si="145"/>
        <v>1.6878399999999998E-2</v>
      </c>
      <c r="N185" s="72"/>
      <c r="O185" s="70"/>
      <c r="P185" s="66"/>
      <c r="Q185" t="s">
        <v>39</v>
      </c>
      <c r="R185">
        <f t="shared" si="146"/>
        <v>0</v>
      </c>
      <c r="S185">
        <f t="shared" si="147"/>
        <v>1.4776100000000002E-4</v>
      </c>
      <c r="U185">
        <f t="shared" si="148"/>
        <v>1.3890099999999999E-2</v>
      </c>
      <c r="V185">
        <f t="shared" si="149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50">0.05*Y32+(1-0.05)*U32</f>
        <v>0</v>
      </c>
      <c r="G190">
        <f t="shared" ref="G190:G192" si="151">0.05*Z32+(1-0.05)*V32</f>
        <v>6.1999999999999998E-3</v>
      </c>
      <c r="H190">
        <f t="shared" ref="H190:H192" si="152">AA32+W32</f>
        <v>2.3468439999999999</v>
      </c>
      <c r="I190">
        <f t="shared" ref="I190:I192" si="153">0.05*Y39+(1-0.05)*U39</f>
        <v>1.3649999999999999E-3</v>
      </c>
      <c r="J190">
        <f t="shared" ref="J190:J192" si="154">0.05*Z39+(1-0.05)*V39</f>
        <v>2.0264999999999998E-2</v>
      </c>
      <c r="K190">
        <f t="shared" ref="K190:K192" si="155">AA39+W39</f>
        <v>57.420222000000003</v>
      </c>
      <c r="L190">
        <f>0.05*X46+(1-0.05)*T46</f>
        <v>1.4375E-5</v>
      </c>
      <c r="M190">
        <f>AA46+W46</f>
        <v>16.590370999999998</v>
      </c>
      <c r="P190" s="66" t="s">
        <v>37</v>
      </c>
      <c r="Q190" t="s">
        <v>36</v>
      </c>
      <c r="R190">
        <f t="shared" ref="R190:R192" si="156">0.1*Y32+(1-0.1)*U32</f>
        <v>0</v>
      </c>
      <c r="S190">
        <f t="shared" ref="S190:S192" si="157">0.1*Z32+(1-0.1)*V32</f>
        <v>6.1999999999999998E-3</v>
      </c>
      <c r="U190">
        <f t="shared" ref="U190:U192" si="158">0.1*Y39+(1-0.1)*U39</f>
        <v>1.4300000000000001E-3</v>
      </c>
      <c r="V190">
        <f t="shared" ref="V190:V192" si="159">0.1*Z39+(1-0.1)*V39</f>
        <v>2.0329999999999997E-2</v>
      </c>
      <c r="X190">
        <f>0.1*X46+(1-0.1)*T46</f>
        <v>1.455E-5</v>
      </c>
    </row>
    <row r="191" spans="1:25" x14ac:dyDescent="0.25">
      <c r="C191" s="67"/>
      <c r="D191" s="66"/>
      <c r="E191" t="s">
        <v>38</v>
      </c>
      <c r="F191">
        <f t="shared" si="150"/>
        <v>0</v>
      </c>
      <c r="G191">
        <f t="shared" si="151"/>
        <v>1.5E-3</v>
      </c>
      <c r="H191">
        <f t="shared" si="152"/>
        <v>3.6971750000000001</v>
      </c>
      <c r="I191">
        <f t="shared" si="153"/>
        <v>6.1199999999999996E-3</v>
      </c>
      <c r="J191">
        <f t="shared" si="154"/>
        <v>1.6990000000000002E-2</v>
      </c>
      <c r="K191">
        <f t="shared" si="155"/>
        <v>165.147638</v>
      </c>
      <c r="P191" s="66"/>
      <c r="Q191" t="s">
        <v>38</v>
      </c>
      <c r="R191">
        <f t="shared" si="156"/>
        <v>0</v>
      </c>
      <c r="S191">
        <f t="shared" si="157"/>
        <v>1.5E-3</v>
      </c>
      <c r="U191">
        <f t="shared" si="158"/>
        <v>6.1399999999999996E-3</v>
      </c>
      <c r="V191">
        <f t="shared" si="159"/>
        <v>1.6980000000000002E-2</v>
      </c>
    </row>
    <row r="192" spans="1:25" x14ac:dyDescent="0.25">
      <c r="C192" s="67"/>
      <c r="D192" s="66"/>
      <c r="E192" t="s">
        <v>39</v>
      </c>
      <c r="F192">
        <f t="shared" si="150"/>
        <v>0</v>
      </c>
      <c r="G192">
        <f t="shared" si="151"/>
        <v>5.4368499999999991E-4</v>
      </c>
      <c r="H192">
        <f t="shared" si="152"/>
        <v>21.320551000000002</v>
      </c>
      <c r="I192">
        <f t="shared" si="153"/>
        <v>7.5449999999999996E-3</v>
      </c>
      <c r="J192">
        <f t="shared" si="154"/>
        <v>1.3234999999999999E-2</v>
      </c>
      <c r="K192">
        <f t="shared" si="155"/>
        <v>1164.887686</v>
      </c>
      <c r="P192" s="66"/>
      <c r="Q192" t="s">
        <v>39</v>
      </c>
      <c r="R192">
        <f t="shared" si="156"/>
        <v>0</v>
      </c>
      <c r="S192">
        <f t="shared" si="157"/>
        <v>5.4516999999999999E-4</v>
      </c>
      <c r="U192">
        <f t="shared" si="158"/>
        <v>7.5899999999999995E-3</v>
      </c>
      <c r="V192">
        <f t="shared" si="159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60">0.2*Y32+(1-0.2)*U32</f>
        <v>0</v>
      </c>
      <c r="G196">
        <f t="shared" ref="G196:G198" si="161">0.2*Z32+(1-0.2)*V32</f>
        <v>6.1999999999999998E-3</v>
      </c>
      <c r="I196">
        <f t="shared" ref="I196:I198" si="162">0.2*Y39+(1-0.2)*U39</f>
        <v>1.5599999999999998E-3</v>
      </c>
      <c r="J196">
        <f t="shared" ref="J196:J198" si="163">0.2*Z39+(1-0.2)*V39</f>
        <v>2.0459999999999999E-2</v>
      </c>
      <c r="L196">
        <f>0.2*X46+(1-0.2)*T46</f>
        <v>1.49E-5</v>
      </c>
      <c r="P196" s="66" t="s">
        <v>41</v>
      </c>
      <c r="Q196" t="s">
        <v>36</v>
      </c>
      <c r="R196">
        <f t="shared" ref="R196:R198" si="164">0.3*Y32+(1-0.3)*U32</f>
        <v>0</v>
      </c>
      <c r="S196">
        <f t="shared" ref="S196:S198" si="165">0.3*Z32+(1-0.3)*V32</f>
        <v>6.1999999999999989E-3</v>
      </c>
      <c r="U196">
        <f t="shared" ref="U196:U198" si="166">0.3*Y39+(1-0.3)*U39</f>
        <v>1.6899999999999999E-3</v>
      </c>
      <c r="V196">
        <f t="shared" ref="V196:V198" si="167">0.3*Z39+(1-0.3)*V39</f>
        <v>2.0589999999999997E-2</v>
      </c>
      <c r="X196">
        <f>0.3*X46+(1-0.3)*T46</f>
        <v>1.525E-5</v>
      </c>
    </row>
    <row r="197" spans="2:25" x14ac:dyDescent="0.25">
      <c r="C197" s="67"/>
      <c r="D197" s="66"/>
      <c r="E197" t="s">
        <v>38</v>
      </c>
      <c r="F197">
        <f t="shared" si="160"/>
        <v>0</v>
      </c>
      <c r="G197">
        <f t="shared" si="161"/>
        <v>1.5E-3</v>
      </c>
      <c r="I197">
        <f t="shared" si="162"/>
        <v>6.1800000000000006E-3</v>
      </c>
      <c r="J197">
        <f t="shared" si="163"/>
        <v>1.6960000000000003E-2</v>
      </c>
      <c r="P197" s="66"/>
      <c r="Q197" t="s">
        <v>38</v>
      </c>
      <c r="R197">
        <f t="shared" si="164"/>
        <v>0</v>
      </c>
      <c r="S197">
        <f t="shared" si="165"/>
        <v>1.5E-3</v>
      </c>
      <c r="U197">
        <f t="shared" si="166"/>
        <v>6.2199999999999998E-3</v>
      </c>
      <c r="V197">
        <f t="shared" si="167"/>
        <v>1.694E-2</v>
      </c>
    </row>
    <row r="198" spans="2:25" x14ac:dyDescent="0.25">
      <c r="C198" s="67"/>
      <c r="D198" s="66"/>
      <c r="E198" t="s">
        <v>39</v>
      </c>
      <c r="F198">
        <f t="shared" si="160"/>
        <v>0</v>
      </c>
      <c r="G198">
        <f t="shared" si="161"/>
        <v>5.4814000000000002E-4</v>
      </c>
      <c r="I198">
        <f t="shared" si="162"/>
        <v>7.6800000000000002E-3</v>
      </c>
      <c r="J198">
        <f t="shared" si="163"/>
        <v>1.3339999999999999E-2</v>
      </c>
      <c r="P198" s="66"/>
      <c r="Q198" t="s">
        <v>39</v>
      </c>
      <c r="R198">
        <f t="shared" si="164"/>
        <v>0</v>
      </c>
      <c r="S198">
        <f t="shared" si="165"/>
        <v>5.5110999999999995E-4</v>
      </c>
      <c r="U198">
        <f t="shared" si="166"/>
        <v>7.7699999999999991E-3</v>
      </c>
      <c r="V198">
        <f t="shared" si="167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68">(0.05*(1-0.05)+0.05*(1-0.05))*Y32+0.05*0.05*AC32+(1-0.05*(1-0.05)-0.05*(1-0.05)-0.05*0.05)*U32</f>
        <v>0</v>
      </c>
      <c r="G203">
        <f t="shared" ref="G203:G205" si="169">(0.05*(1-0.05)+0.05*(1-0.05))*Z32+0.05*0.05*AD32+(1-0.05*(1-0.05)-0.05*(1-0.05)-0.05*0.05)*V32</f>
        <v>6.2000000000000006E-3</v>
      </c>
      <c r="H203">
        <f t="shared" ref="H203:H205" si="170">AE32+AA32+W32</f>
        <v>3.370031</v>
      </c>
      <c r="I203">
        <f t="shared" ref="I203:I205" si="171">(0.05*(1-0.05)+0.05*(1-0.05))*Y39+0.05*0.05*AC39+(1-0.05*(1-0.05)-0.05*(1-0.05)-0.05*0.05)*U39</f>
        <v>1.4267500000000001E-3</v>
      </c>
      <c r="J203">
        <f t="shared" ref="J203:J205" si="172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1.4538250000000001E-5</v>
      </c>
      <c r="M203">
        <f>AE46+AA46+W46</f>
        <v>25.239364999999999</v>
      </c>
      <c r="O203" s="70" t="s">
        <v>43</v>
      </c>
      <c r="P203" s="66" t="s">
        <v>37</v>
      </c>
      <c r="Q203" t="s">
        <v>36</v>
      </c>
      <c r="R203">
        <f t="shared" ref="R203:R205" si="173">(0.1*0.9+0.1*0.9)*Y32+0.1*0.1*AC32+(1-0.1*0.9-0.1*0.9-0.1*0.1)*U32</f>
        <v>0</v>
      </c>
      <c r="S203">
        <f t="shared" ref="S203:S205" si="174">(0.1*0.9+0.1*0.9)*Z32+0.1*0.1*AD32+(1-0.1*0.9-0.1*0.9-0.1*0.1)*V32</f>
        <v>6.2000000000000006E-3</v>
      </c>
      <c r="U203">
        <f t="shared" ref="U203:U205" si="175">(0.1*0.9+0.1*0.9)*Y39+0.1*0.1*AC39+(1-0.1*0.9-0.1*0.9-0.1*0.1)*U39</f>
        <v>1.5470000000000002E-3</v>
      </c>
      <c r="V203">
        <f t="shared" ref="V203:V205" si="176">(0.1*0.9+0.1*0.9)*Z39+0.1*0.1*AD39+(1-0.1*0.9-0.1*0.9-0.1*0.1)*V39</f>
        <v>2.0459000000000001E-2</v>
      </c>
      <c r="X203">
        <f>(0.1*0.9+0.1*0.9)*X46+0.1*0.1*AB46+(1-0.1*0.9-0.1*0.9-0.1*0.1)*T46</f>
        <v>1.4853000000000002E-5</v>
      </c>
    </row>
    <row r="204" spans="2:25" x14ac:dyDescent="0.25">
      <c r="B204" s="67"/>
      <c r="C204" s="70"/>
      <c r="D204" s="66"/>
      <c r="E204" t="s">
        <v>38</v>
      </c>
      <c r="F204">
        <f t="shared" si="168"/>
        <v>0</v>
      </c>
      <c r="G204">
        <f t="shared" si="169"/>
        <v>1.5E-3</v>
      </c>
      <c r="H204">
        <f t="shared" si="170"/>
        <v>5.5942290000000003</v>
      </c>
      <c r="I204">
        <f t="shared" si="171"/>
        <v>6.1400000000000005E-3</v>
      </c>
      <c r="J204">
        <f t="shared" si="172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73"/>
        <v>0</v>
      </c>
      <c r="S204">
        <f t="shared" si="174"/>
        <v>1.5000000000000002E-3</v>
      </c>
      <c r="U204">
        <f t="shared" si="175"/>
        <v>6.1800000000000015E-3</v>
      </c>
      <c r="V204">
        <f t="shared" si="176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68"/>
        <v>0</v>
      </c>
      <c r="G205">
        <f t="shared" si="169"/>
        <v>5.4517524999999993E-4</v>
      </c>
      <c r="H205">
        <f t="shared" si="170"/>
        <v>31.21311</v>
      </c>
      <c r="I205">
        <f t="shared" si="171"/>
        <v>7.58875E-3</v>
      </c>
      <c r="J205">
        <f t="shared" si="172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73"/>
        <v>0</v>
      </c>
      <c r="S205">
        <f t="shared" si="174"/>
        <v>5.4816100000000003E-4</v>
      </c>
      <c r="U205">
        <f t="shared" si="175"/>
        <v>7.6750000000000004E-3</v>
      </c>
      <c r="V205">
        <f t="shared" si="176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77">(0.2*0.8+0.2*0.8)*Y32+0.2*0.2*AC32+(1-0.2*0.8-0.2*0.8-0.2*0.2)*U32</f>
        <v>0</v>
      </c>
      <c r="G209">
        <f t="shared" ref="G209:G211" si="178">(0.2*0.8+0.2*0.8)*Z32+0.2*0.2*AD32+(1-0.2*0.8-0.2*0.8-0.2*0.2)*V32</f>
        <v>6.1999999999999998E-3</v>
      </c>
      <c r="I209">
        <f t="shared" ref="I209:I211" si="179">(0.2*0.8+0.2*0.8)*Y39+0.2*0.2*AC39+(1-0.2*0.8-0.2*0.8-0.2*0.2)*U39</f>
        <v>1.768E-3</v>
      </c>
      <c r="J209">
        <f t="shared" ref="J209:J211" si="180">(0.2*0.8+0.2*0.8)*Z39+0.2*0.2*AD39+(1-0.2*0.8-0.2*0.8-0.2*0.2)*V39</f>
        <v>2.0715999999999998E-2</v>
      </c>
      <c r="L209">
        <f>(0.2*0.8+0.2*0.8)*X46+0.2*0.2*AB46+(1-0.2*0.8-0.2*0.8-0.2*0.2)*T46</f>
        <v>1.5412000000000001E-5</v>
      </c>
      <c r="O209" s="70" t="s">
        <v>45</v>
      </c>
      <c r="P209" s="66" t="s">
        <v>41</v>
      </c>
      <c r="Q209" t="s">
        <v>36</v>
      </c>
      <c r="R209">
        <f t="shared" ref="R209:R211" si="181">(0.3*0.7+0.3*0.7)*Y32+0.3*0.3*AC32+(1-0.3*0.7-0.3*0.7-0.3*0.3)*U32</f>
        <v>0</v>
      </c>
      <c r="S209">
        <f t="shared" ref="S209:S211" si="182">(0.3*0.7+0.3*0.7)*Z32+0.3*0.3*AD32+(1-0.3*0.7-0.3*0.7-0.3*0.3)*V32</f>
        <v>6.2000000000000006E-3</v>
      </c>
      <c r="U209">
        <f t="shared" ref="U209:U211" si="183">(0.3*0.7+0.3*0.7)*Y39+0.3*0.3*AC39+(1-0.3*0.7-0.3*0.7-0.3*0.3)*U39</f>
        <v>1.9629999999999999E-3</v>
      </c>
      <c r="V209">
        <f t="shared" ref="V209:V211" si="184">(0.3*0.7+0.3*0.7)*Z39+0.3*0.3*AD39+(1-0.3*0.7-0.3*0.7-0.3*0.3)*V39</f>
        <v>2.0971E-2</v>
      </c>
      <c r="X209">
        <f>(0.3*0.7+0.3*0.7)*X46+0.3*0.3*AB46+(1-0.3*0.7-0.3*0.7-0.3*0.3)*T46</f>
        <v>1.5877000000000001E-5</v>
      </c>
    </row>
    <row r="210" spans="1:25" x14ac:dyDescent="0.25">
      <c r="B210" s="67"/>
      <c r="C210" s="70"/>
      <c r="D210" s="66"/>
      <c r="E210" t="s">
        <v>38</v>
      </c>
      <c r="F210">
        <f t="shared" si="177"/>
        <v>0</v>
      </c>
      <c r="G210">
        <f t="shared" si="178"/>
        <v>1.5E-3</v>
      </c>
      <c r="I210">
        <f t="shared" si="179"/>
        <v>6.2599999999999999E-3</v>
      </c>
      <c r="J210">
        <f t="shared" si="180"/>
        <v>1.6968E-2</v>
      </c>
      <c r="O210" s="70"/>
      <c r="P210" s="66"/>
      <c r="Q210" t="s">
        <v>38</v>
      </c>
      <c r="R210">
        <f t="shared" si="181"/>
        <v>0</v>
      </c>
      <c r="S210">
        <f t="shared" si="182"/>
        <v>1.5000000000000002E-3</v>
      </c>
      <c r="U210">
        <f t="shared" si="183"/>
        <v>6.3400000000000001E-3</v>
      </c>
      <c r="V210">
        <f t="shared" si="184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77"/>
        <v>0</v>
      </c>
      <c r="G211">
        <f t="shared" si="178"/>
        <v>5.54164E-4</v>
      </c>
      <c r="I211">
        <f t="shared" si="179"/>
        <v>7.8399999999999997E-3</v>
      </c>
      <c r="J211">
        <f t="shared" si="180"/>
        <v>1.3483999999999999E-2</v>
      </c>
      <c r="O211" s="70"/>
      <c r="P211" s="66"/>
      <c r="Q211" t="s">
        <v>39</v>
      </c>
      <c r="R211">
        <f t="shared" si="181"/>
        <v>0</v>
      </c>
      <c r="S211">
        <f t="shared" si="182"/>
        <v>5.602090000000001E-4</v>
      </c>
      <c r="U211">
        <f t="shared" si="183"/>
        <v>7.9950000000000004E-3</v>
      </c>
      <c r="V211">
        <f t="shared" si="184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85">3*0.05*(1-0.05)*(1-0.05)*Y32+3*0.05*0.05*(1-0.05)*AC32+0.05*0.05*0.05*AG32+(1-3*0.05*(1-0.05)*(1-0.05)-3*0.05*0.05*(1-0.05)-0.05*0.05*0.05)*U32</f>
        <v>0</v>
      </c>
      <c r="G216">
        <f t="shared" ref="G216:G218" si="186">3*0.05*(1-0.05)*(1-0.05)*Z32+3*0.05*0.05*(1-0.05)*AD32+0.05*0.05*0.05*AH32+(1-3*0.05*(1-0.05)*(1-0.05)-3*0.05*0.05*(1-0.05)-0.05*0.05*0.05)*V32</f>
        <v>6.1999999999999989E-3</v>
      </c>
      <c r="H216">
        <f t="shared" ref="H216:H218" si="187">AI32+AE32+AA32+W32</f>
        <v>4.416201</v>
      </c>
      <c r="I216">
        <f t="shared" ref="I216:I218" si="188">3*0.05*(1-0.05)*(1-0.05)*Y39+3*0.05*0.05*(1-0.05)*AC39+0.05*0.05*0.05*AG39+(1-3*0.05*(1-0.05)*(1-0.05)-3*0.05*0.05*(1-0.05)-0.05*0.05*0.05)*U39</f>
        <v>1.4854124999999997E-3</v>
      </c>
      <c r="J216">
        <f t="shared" ref="J216:J218" si="189">3*0.05*(1-0.05)*(1-0.05)*Z39+3*0.05*0.05*(1-0.05)*AD39+0.05*0.05*0.05*AH39+(1-3*0.05*(1-0.05)*(1-0.05)-3*0.05*0.05*(1-0.05)-0.05*0.05*0.05)*V39</f>
        <v>2.0394262499999996E-2</v>
      </c>
      <c r="K216">
        <f t="shared" ref="K216:K218" si="190">AI39+AE39+AA39+W39</f>
        <v>119.88655799999999</v>
      </c>
      <c r="L216">
        <f>3*0.05*(1-0.05)*(1-0.05)*X46+3*0.05*0.05*(1-0.05)*AB46+0.05*0.05*0.05*AF46+(1-3*0.05*(1-0.05)*(1-0.05)-3*0.05*0.05*(1-0.05)-0.05*0.05*0.05)*T46</f>
        <v>1.4691024999999999E-5</v>
      </c>
      <c r="M216">
        <f>AI46+AE46+AA46+W46</f>
        <v>34.262419999999999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191">3*0.1*(1-0.1)*(1-0.1)*Y32+3*0.1*0.1*(1-0.1)*AC32+0.1*0.1*0.1*AG32+(1-3*0.1*(1-0.1)*(1-0.1)-3*0.1*0.1*(1-0.1)-0.1*0.1*0.1)*U32</f>
        <v>0</v>
      </c>
      <c r="S216">
        <f t="shared" ref="S216:S218" si="192">3*0.1*(1-0.1)*(1-0.1)*Z32+3*0.1*0.1*(1-0.1)*AD32+0.1*0.1*0.1*AH32+(1-3*0.1*(1-0.1)*(1-0.1)-3*0.1*0.1*(1-0.1)-0.1*0.1*0.1)*V32</f>
        <v>6.1999999999999998E-3</v>
      </c>
      <c r="U216">
        <f t="shared" ref="U216:U218" si="193">3*0.1*(1-0.1)*(1-0.1)*Y39+3*0.1*0.1*(1-0.1)*AC39+0.1*0.1*0.1*AG39+(1-3*0.1*(1-0.1)*(1-0.1)-3*0.1*0.1*(1-0.1)-0.1*0.1*0.1)*U39</f>
        <v>1.6522999999999998E-3</v>
      </c>
      <c r="V216">
        <f t="shared" ref="V216:V218" si="194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1.5119199999999999E-5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85"/>
        <v>0</v>
      </c>
      <c r="G217">
        <f t="shared" si="186"/>
        <v>1.4999999999999998E-3</v>
      </c>
      <c r="H217">
        <f t="shared" si="187"/>
        <v>7.5758760000000009</v>
      </c>
      <c r="I217">
        <f t="shared" si="188"/>
        <v>6.1599999999999997E-3</v>
      </c>
      <c r="J217">
        <f t="shared" si="189"/>
        <v>1.6978862500000001E-2</v>
      </c>
      <c r="K217">
        <f t="shared" si="190"/>
        <v>326.02146900000002</v>
      </c>
      <c r="N217" s="72"/>
      <c r="O217" s="70"/>
      <c r="P217" s="66"/>
      <c r="Q217" t="s">
        <v>38</v>
      </c>
      <c r="R217">
        <f t="shared" si="191"/>
        <v>0</v>
      </c>
      <c r="S217">
        <f t="shared" si="192"/>
        <v>1.5E-3</v>
      </c>
      <c r="U217">
        <f t="shared" si="193"/>
        <v>6.2199999999999998E-3</v>
      </c>
      <c r="V217">
        <f t="shared" si="194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85"/>
        <v>0</v>
      </c>
      <c r="G218">
        <f t="shared" si="186"/>
        <v>5.4667076249999985E-4</v>
      </c>
      <c r="H218">
        <f t="shared" si="187"/>
        <v>40.781734</v>
      </c>
      <c r="I218">
        <f t="shared" si="188"/>
        <v>7.6313124999999983E-3</v>
      </c>
      <c r="J218">
        <f t="shared" si="189"/>
        <v>1.3305749999999998E-2</v>
      </c>
      <c r="K218">
        <f t="shared" si="190"/>
        <v>2783.079236</v>
      </c>
      <c r="N218" s="72"/>
      <c r="O218" s="70"/>
      <c r="P218" s="66"/>
      <c r="Q218" t="s">
        <v>39</v>
      </c>
      <c r="R218">
        <f t="shared" si="191"/>
        <v>0</v>
      </c>
      <c r="S218">
        <f t="shared" si="192"/>
        <v>5.511731E-4</v>
      </c>
      <c r="U218">
        <f t="shared" si="193"/>
        <v>7.7554999999999985E-3</v>
      </c>
      <c r="V218">
        <f t="shared" si="194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195">3*0.2*(1-0.2)*(1-0.2)*Y32+3*0.2*0.2*(1-0.2)*AC32+0.2*0.2*0.2*AG32+(1-3*0.2*(1-0.2)*(1-0.2)-3*0.2*0.2*(1-0.2)-0.2*0.2*0.2)*U32</f>
        <v>0</v>
      </c>
      <c r="G222">
        <f t="shared" ref="G222:G224" si="196">3*0.2*(1-0.2)*(1-0.2)*Z32+3*0.2*0.2*(1-0.2)*AD32+0.2*0.2*0.2*AH32+(1-3*0.2*(1-0.2)*(1-0.2)-3*0.2*0.2*(1-0.2)-0.2*0.2*0.2)*V32</f>
        <v>6.1999999999999989E-3</v>
      </c>
      <c r="I222">
        <f t="shared" ref="I222:I224" si="197">3*0.2*(1-0.2)*(1-0.2)*Y39+3*0.2*0.2*(1-0.2)*AC39+0.2*0.2*0.2*AG39+(1-3*0.2*(1-0.2)*(1-0.2)-3*0.2*0.2*(1-0.2)-0.2*0.2*0.2)*U39</f>
        <v>1.9344E-3</v>
      </c>
      <c r="J222">
        <f t="shared" ref="J222:J224" si="198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1.5817599999999999E-5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199">3*0.3*(1-0.3)*(1-0.3)*Y32+3*0.3*0.3*(1-0.3)*AC32+0.3*0.3*0.3*AG32+(1-3*0.3*(1-0.3)*(1-0.3)-3*0.3*0.3*(1-0.3)-0.3*0.3*0.3)*U32</f>
        <v>0</v>
      </c>
      <c r="S222">
        <f t="shared" ref="S222:S224" si="200">3*0.3*(1-0.3)*(1-0.3)*Z32+3*0.3*0.3*(1-0.3)*AD32+0.3*0.3*0.3*AH32+(1-3*0.3*(1-0.3)*(1-0.3)-3*0.3*0.3*(1-0.3)-0.3*0.3*0.3)*V32</f>
        <v>6.1999999999999998E-3</v>
      </c>
      <c r="U222">
        <f t="shared" ref="U222:U224" si="201">3*0.3*(1-0.3)*(1-0.3)*Y39+3*0.3*0.3*(1-0.3)*AC39+0.3*0.3*0.3*AG39+(1-3*0.3*(1-0.3)*(1-0.3)-3*0.3*0.3*(1-0.3)-0.3*0.3*0.3)*U39</f>
        <v>2.1540999999999999E-3</v>
      </c>
      <c r="V222">
        <f t="shared" ref="V222:V224" si="202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1.6356400000000001E-5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195"/>
        <v>0</v>
      </c>
      <c r="G223">
        <f t="shared" si="196"/>
        <v>1.5E-3</v>
      </c>
      <c r="I223">
        <f t="shared" si="197"/>
        <v>6.3400000000000001E-3</v>
      </c>
      <c r="J223">
        <f t="shared" si="198"/>
        <v>1.7015200000000001E-2</v>
      </c>
      <c r="N223" s="72"/>
      <c r="O223" s="70"/>
      <c r="P223" s="66"/>
      <c r="Q223" t="s">
        <v>38</v>
      </c>
      <c r="R223">
        <f t="shared" si="199"/>
        <v>0</v>
      </c>
      <c r="S223">
        <f t="shared" si="200"/>
        <v>1.5E-3</v>
      </c>
      <c r="U223">
        <f t="shared" si="201"/>
        <v>6.4600000000000005E-3</v>
      </c>
      <c r="V223">
        <f t="shared" si="202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195"/>
        <v>0</v>
      </c>
      <c r="G224">
        <f t="shared" si="196"/>
        <v>5.6027279999999995E-4</v>
      </c>
      <c r="I224">
        <f t="shared" si="197"/>
        <v>7.9839999999999998E-3</v>
      </c>
      <c r="J224">
        <f t="shared" si="198"/>
        <v>1.3631999999999998E-2</v>
      </c>
      <c r="N224" s="72"/>
      <c r="O224" s="70"/>
      <c r="P224" s="66"/>
      <c r="Q224" t="s">
        <v>39</v>
      </c>
      <c r="R224">
        <f t="shared" si="199"/>
        <v>0</v>
      </c>
      <c r="S224">
        <f t="shared" si="200"/>
        <v>5.6949970000000003E-4</v>
      </c>
      <c r="U224">
        <f t="shared" si="201"/>
        <v>8.1884999999999996E-3</v>
      </c>
      <c r="V224">
        <f t="shared" si="202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03">0.05*G52+(1-0.05)*C52</f>
        <v>0</v>
      </c>
      <c r="G229">
        <f t="shared" ref="G229:G231" si="204">0.05*H52+(1-0.05)*D52</f>
        <v>6.1999999999999998E-3</v>
      </c>
      <c r="H229">
        <f t="shared" ref="H229:H231" si="205">I52+E52</f>
        <v>2.677807</v>
      </c>
      <c r="I229">
        <f t="shared" ref="I229:I231" si="206">0.05*G59+(1-0.05)*C59</f>
        <v>1.3649999999999999E-3</v>
      </c>
      <c r="J229">
        <f t="shared" ref="J229:J231" si="207">0.05*H59+(1-0.05)*D59</f>
        <v>2.0264999999999998E-2</v>
      </c>
      <c r="K229">
        <f t="shared" ref="K229:K231" si="208">I59+E59</f>
        <v>57.364215000000002</v>
      </c>
      <c r="L229">
        <f>0.05*G66+(1-0.05)*B66</f>
        <v>7.6677499999999992E-5</v>
      </c>
      <c r="M229">
        <f>I66+E66</f>
        <v>16.639807000000001</v>
      </c>
      <c r="P229" s="66" t="s">
        <v>37</v>
      </c>
      <c r="Q229" t="s">
        <v>36</v>
      </c>
      <c r="R229">
        <f t="shared" ref="R229:R231" si="209">0.1*G52+(1-0.1)*C52</f>
        <v>0</v>
      </c>
      <c r="S229">
        <f t="shared" ref="S229:S231" si="210">0.1*H52+(1-0.1)*D52</f>
        <v>6.1999999999999998E-3</v>
      </c>
      <c r="U229">
        <f t="shared" ref="U229:U231" si="211">0.1*G59+(1-0.1)*C59</f>
        <v>1.4300000000000001E-3</v>
      </c>
      <c r="V229">
        <f t="shared" ref="V229:V231" si="212">0.1*H59+(1-0.1)*D59</f>
        <v>2.0329999999999997E-2</v>
      </c>
      <c r="X229">
        <f>0.1*G66+(1-0.1)*B66</f>
        <v>1.00605E-4</v>
      </c>
    </row>
    <row r="230" spans="1:25" x14ac:dyDescent="0.25">
      <c r="C230" s="67"/>
      <c r="D230" s="66"/>
      <c r="E230" t="s">
        <v>38</v>
      </c>
      <c r="F230">
        <f t="shared" si="203"/>
        <v>0</v>
      </c>
      <c r="G230">
        <f t="shared" si="204"/>
        <v>3.3E-3</v>
      </c>
      <c r="H230">
        <f t="shared" si="205"/>
        <v>2.9032879999999999</v>
      </c>
      <c r="I230">
        <f t="shared" si="206"/>
        <v>2.725E-3</v>
      </c>
      <c r="J230">
        <f t="shared" si="207"/>
        <v>1.1394999999999999E-2</v>
      </c>
      <c r="K230">
        <f t="shared" si="208"/>
        <v>155.65718800000002</v>
      </c>
      <c r="P230" s="66"/>
      <c r="Q230" t="s">
        <v>38</v>
      </c>
      <c r="R230">
        <f t="shared" si="209"/>
        <v>0</v>
      </c>
      <c r="S230">
        <f t="shared" si="210"/>
        <v>3.3E-3</v>
      </c>
      <c r="U230">
        <f t="shared" si="211"/>
        <v>2.7500000000000003E-3</v>
      </c>
      <c r="V230">
        <f t="shared" si="212"/>
        <v>1.129E-2</v>
      </c>
    </row>
    <row r="231" spans="1:25" x14ac:dyDescent="0.25">
      <c r="C231" s="67"/>
      <c r="D231" s="66"/>
      <c r="E231" t="s">
        <v>39</v>
      </c>
      <c r="F231">
        <f t="shared" si="203"/>
        <v>0</v>
      </c>
      <c r="G231">
        <f t="shared" si="204"/>
        <v>2.0999999999999999E-3</v>
      </c>
      <c r="H231">
        <f t="shared" si="205"/>
        <v>12.85214</v>
      </c>
      <c r="I231">
        <f t="shared" si="206"/>
        <v>3.64E-3</v>
      </c>
      <c r="J231">
        <f t="shared" si="207"/>
        <v>8.1950000000000009E-3</v>
      </c>
      <c r="K231">
        <f t="shared" si="208"/>
        <v>826.11785600000007</v>
      </c>
      <c r="P231" s="66"/>
      <c r="Q231" t="s">
        <v>39</v>
      </c>
      <c r="R231">
        <f t="shared" si="209"/>
        <v>0</v>
      </c>
      <c r="S231">
        <f t="shared" si="210"/>
        <v>2.0999999999999999E-3</v>
      </c>
      <c r="U231">
        <f t="shared" si="211"/>
        <v>3.6800000000000001E-3</v>
      </c>
      <c r="V231">
        <f t="shared" si="212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13">0.2*G52+(1-0.2)*C52</f>
        <v>0</v>
      </c>
      <c r="G235">
        <f t="shared" ref="G235:G237" si="214">0.2*H52+(1-0.2)*D52</f>
        <v>6.1999999999999998E-3</v>
      </c>
      <c r="I235">
        <f t="shared" ref="I235:I237" si="215">0.2*G59+(1-0.2)*C59</f>
        <v>1.5599999999999998E-3</v>
      </c>
      <c r="J235">
        <f t="shared" ref="J235:J237" si="216">0.2*H59+(1-0.2)*D59</f>
        <v>2.0459999999999999E-2</v>
      </c>
      <c r="L235">
        <f>0.2*G66+(1-0.2)*B66</f>
        <v>1.4846E-4</v>
      </c>
      <c r="P235" s="66" t="s">
        <v>41</v>
      </c>
      <c r="Q235" t="s">
        <v>36</v>
      </c>
      <c r="R235">
        <f t="shared" ref="R235:R237" si="217">0.3*G52+(1-0.3)*C52</f>
        <v>0</v>
      </c>
      <c r="S235">
        <f t="shared" ref="S235:S237" si="218">0.3*H52+(1-0.3)*D52</f>
        <v>6.1999999999999989E-3</v>
      </c>
      <c r="U235">
        <f t="shared" ref="U235:U237" si="219">0.3*G59+(1-0.3)*C59</f>
        <v>1.6899999999999999E-3</v>
      </c>
      <c r="V235">
        <f t="shared" ref="V235:V237" si="220">0.3*H59+(1-0.3)*D59</f>
        <v>2.0589999999999997E-2</v>
      </c>
      <c r="X235">
        <f>0.3*G66+(1-0.3)*B66</f>
        <v>1.9631499999999997E-4</v>
      </c>
    </row>
    <row r="236" spans="1:25" x14ac:dyDescent="0.25">
      <c r="C236" s="67"/>
      <c r="D236" s="66"/>
      <c r="E236" t="s">
        <v>38</v>
      </c>
      <c r="F236">
        <f t="shared" si="213"/>
        <v>0</v>
      </c>
      <c r="G236">
        <f t="shared" si="214"/>
        <v>3.3E-3</v>
      </c>
      <c r="I236">
        <f t="shared" si="215"/>
        <v>2.8E-3</v>
      </c>
      <c r="J236">
        <f t="shared" si="216"/>
        <v>1.108E-2</v>
      </c>
      <c r="P236" s="66"/>
      <c r="Q236" t="s">
        <v>38</v>
      </c>
      <c r="R236">
        <f t="shared" si="217"/>
        <v>0</v>
      </c>
      <c r="S236">
        <f t="shared" si="218"/>
        <v>3.3E-3</v>
      </c>
      <c r="U236">
        <f t="shared" si="219"/>
        <v>2.8500000000000001E-3</v>
      </c>
      <c r="V236">
        <f t="shared" si="220"/>
        <v>1.0869999999999999E-2</v>
      </c>
    </row>
    <row r="237" spans="1:25" x14ac:dyDescent="0.25">
      <c r="C237" s="67"/>
      <c r="D237" s="66"/>
      <c r="E237" t="s">
        <v>39</v>
      </c>
      <c r="F237">
        <f t="shared" si="213"/>
        <v>0</v>
      </c>
      <c r="G237">
        <f t="shared" si="214"/>
        <v>2.1000000000000003E-3</v>
      </c>
      <c r="I237">
        <f t="shared" si="215"/>
        <v>3.7600000000000003E-3</v>
      </c>
      <c r="J237">
        <f t="shared" si="216"/>
        <v>8.1799999999999998E-3</v>
      </c>
      <c r="P237" s="66"/>
      <c r="Q237" t="s">
        <v>39</v>
      </c>
      <c r="R237">
        <f t="shared" si="217"/>
        <v>0</v>
      </c>
      <c r="S237">
        <f t="shared" si="218"/>
        <v>2.0999999999999994E-3</v>
      </c>
      <c r="U237">
        <f t="shared" si="219"/>
        <v>3.8399999999999997E-3</v>
      </c>
      <c r="V237">
        <f t="shared" si="220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21">(0.05*(1-0.05)+0.05*(1-0.05))*G52+0.05*0.05*K52+(1-0.05*(1-0.05)-0.05*(1-0.05)-0.05*0.05)*C52</f>
        <v>0</v>
      </c>
      <c r="G242">
        <f t="shared" ref="G242:G244" si="222">(0.05*(1-0.05)+0.05*(1-0.05))*H52+0.05*0.05*L52+(1-0.05*(1-0.05)-0.05*(1-0.05)-0.05*0.05)*D52</f>
        <v>6.2000000000000006E-3</v>
      </c>
      <c r="H242">
        <f t="shared" ref="H242:H244" si="223">M52+I52+E52</f>
        <v>3.8165570000000004</v>
      </c>
      <c r="I242">
        <f t="shared" ref="I242:I244" si="224">(0.05*(1-0.05)+0.05*(1-0.05))*G59+0.05*0.05*K59+(1-0.05*(1-0.05)-0.05*(1-0.05)-0.05*0.05)*C59</f>
        <v>1.4267500000000001E-3</v>
      </c>
      <c r="J242">
        <f t="shared" ref="J242:J244" si="225">(0.05*(1-0.05)+0.05*(1-0.05))*H59+0.05*0.05*L59+(1-0.05*(1-0.05)-0.05*(1-0.05)-0.05*0.05)*D59</f>
        <v>2.0329750000000001E-2</v>
      </c>
      <c r="K242">
        <f t="shared" ref="K242:K244" si="226">M59+I59+E59</f>
        <v>90.521468999999996</v>
      </c>
      <c r="L242">
        <f>(0.05*(1-0.05)+0.05*(1-0.05))*G66+0.05*0.05*J66+(1-0.05*(1-0.05)-0.05*(1-0.05)-0.05*0.05)*B66</f>
        <v>9.9455624999999999E-5</v>
      </c>
      <c r="M242">
        <f>M66+I66+E66</f>
        <v>24.399151</v>
      </c>
      <c r="O242" s="70" t="s">
        <v>43</v>
      </c>
      <c r="P242" s="66" t="s">
        <v>37</v>
      </c>
      <c r="Q242" t="s">
        <v>36</v>
      </c>
      <c r="R242">
        <f t="shared" ref="R242:R244" si="227">(0.1*0.9+0.1*0.9)*G52+0.1*0.1*K52+(1-0.1*0.9-0.1*0.9-0.1*0.1)*C52</f>
        <v>0</v>
      </c>
      <c r="S242">
        <f t="shared" ref="S242:S244" si="228">(0.1*0.9+0.1*0.9)*H52+0.1*0.1*L52+(1-0.1*0.9-0.1*0.9-0.1*0.1)*D52</f>
        <v>6.2000000000000006E-3</v>
      </c>
      <c r="U242">
        <f t="shared" ref="U242:U244" si="229">(0.1*0.9+0.1*0.9)*G59+0.1*0.1*K59+(1-0.1*0.9-0.1*0.9-0.1*0.1)*C59</f>
        <v>1.5470000000000002E-3</v>
      </c>
      <c r="V242">
        <f t="shared" ref="V242:V244" si="230">(0.1*0.9+0.1*0.9)*H59+0.1*0.1*L59+(1-0.1*0.9-0.1*0.9-0.1*0.1)*D59</f>
        <v>2.0459000000000001E-2</v>
      </c>
      <c r="X242">
        <f>(0.1*0.9+0.1*0.9)*G66+0.1*0.1*J66+(1-0.1*0.9-0.1*0.9-0.1*0.1)*B66</f>
        <v>1.4386250000000001E-4</v>
      </c>
    </row>
    <row r="243" spans="1:25" x14ac:dyDescent="0.25">
      <c r="B243" s="67"/>
      <c r="C243" s="70"/>
      <c r="D243" s="66"/>
      <c r="E243" t="s">
        <v>38</v>
      </c>
      <c r="F243">
        <f t="shared" si="221"/>
        <v>0</v>
      </c>
      <c r="G243">
        <f t="shared" si="222"/>
        <v>3.3000000000000004E-3</v>
      </c>
      <c r="H243">
        <f t="shared" si="223"/>
        <v>4.4315309999999997</v>
      </c>
      <c r="I243">
        <f t="shared" si="224"/>
        <v>2.7505000000000003E-3</v>
      </c>
      <c r="J243">
        <f t="shared" si="225"/>
        <v>1.1297250000000002E-2</v>
      </c>
      <c r="K243">
        <f t="shared" si="226"/>
        <v>231.137618</v>
      </c>
      <c r="O243" s="70"/>
      <c r="P243" s="66"/>
      <c r="Q243" t="s">
        <v>38</v>
      </c>
      <c r="R243">
        <f t="shared" si="227"/>
        <v>0</v>
      </c>
      <c r="S243">
        <f t="shared" si="228"/>
        <v>3.3E-3</v>
      </c>
      <c r="U243">
        <f t="shared" si="229"/>
        <v>2.8020000000000002E-3</v>
      </c>
      <c r="V243">
        <f t="shared" si="230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21"/>
        <v>0</v>
      </c>
      <c r="G244">
        <f t="shared" si="222"/>
        <v>2.1002500000000001E-3</v>
      </c>
      <c r="H244">
        <f t="shared" si="223"/>
        <v>19.426959</v>
      </c>
      <c r="I244">
        <f t="shared" si="224"/>
        <v>3.6787500000000002E-3</v>
      </c>
      <c r="J244">
        <f t="shared" si="225"/>
        <v>8.1892500000000021E-3</v>
      </c>
      <c r="K244">
        <f t="shared" si="226"/>
        <v>1351.7638460000001</v>
      </c>
      <c r="O244" s="70"/>
      <c r="P244" s="66"/>
      <c r="Q244" t="s">
        <v>39</v>
      </c>
      <c r="R244">
        <f t="shared" si="227"/>
        <v>0</v>
      </c>
      <c r="S244">
        <f t="shared" si="228"/>
        <v>2.101E-3</v>
      </c>
      <c r="U244">
        <f t="shared" si="229"/>
        <v>3.7550000000000005E-3</v>
      </c>
      <c r="V244">
        <f t="shared" si="230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31">(0.2*0.8+0.2*0.8)*G52+0.2*0.2*K52+(1-0.2*0.8-0.2*0.8-0.2*0.2)*C52</f>
        <v>0</v>
      </c>
      <c r="G248">
        <f t="shared" ref="G248:G250" si="232">(0.2*0.8+0.2*0.8)*H52+0.2*0.2*L52+(1-0.2*0.8-0.2*0.8-0.2*0.2)*D52</f>
        <v>6.1999999999999998E-3</v>
      </c>
      <c r="I248">
        <f t="shared" ref="I248:I250" si="233">(0.2*0.8+0.2*0.8)*G59+0.2*0.2*K59+(1-0.2*0.8-0.2*0.8-0.2*0.2)*C59</f>
        <v>1.768E-3</v>
      </c>
      <c r="J248">
        <f t="shared" ref="J248:J250" si="234">(0.2*0.8+0.2*0.8)*H59+0.2*0.2*L59+(1-0.2*0.8-0.2*0.8-0.2*0.2)*D59</f>
        <v>2.0715999999999998E-2</v>
      </c>
      <c r="L248">
        <f>(0.2*0.8+0.2*0.8)*G66+0.2*0.2*J66+(1-0.2*0.8-0.2*0.8-0.2*0.2)*B66</f>
        <v>2.2578000000000002E-4</v>
      </c>
      <c r="O248" s="70" t="s">
        <v>45</v>
      </c>
      <c r="P248" s="66" t="s">
        <v>41</v>
      </c>
      <c r="Q248" t="s">
        <v>36</v>
      </c>
      <c r="R248">
        <f t="shared" ref="R248:R250" si="235">(0.3*0.7+0.3*0.7)*G52+0.3*0.3*K52+(1-0.3*0.7-0.3*0.7-0.3*0.3)*C52</f>
        <v>0</v>
      </c>
      <c r="S248">
        <f t="shared" ref="S248:S250" si="236">(0.3*0.7+0.3*0.7)*H52+0.3*0.3*L52+(1-0.3*0.7-0.3*0.7-0.3*0.3)*D52</f>
        <v>6.2000000000000006E-3</v>
      </c>
      <c r="U248">
        <f t="shared" ref="U248:U250" si="237">(0.3*0.7+0.3*0.7)*G59+0.3*0.3*K59+(1-0.3*0.7-0.3*0.7-0.3*0.3)*C59</f>
        <v>1.9629999999999999E-3</v>
      </c>
      <c r="V248">
        <f t="shared" ref="V248:V250" si="238">(0.3*0.7+0.3*0.7)*H59+0.3*0.3*L59+(1-0.3*0.7-0.3*0.7-0.3*0.3)*D59</f>
        <v>2.0971E-2</v>
      </c>
      <c r="X248">
        <f>(0.3*0.7+0.3*0.7)*G66+0.3*0.3*J66+(1-0.3*0.7-0.3*0.7-0.3*0.3)*B66</f>
        <v>2.9850249999999998E-4</v>
      </c>
    </row>
    <row r="249" spans="1:25" x14ac:dyDescent="0.25">
      <c r="B249" s="67"/>
      <c r="C249" s="70"/>
      <c r="D249" s="66"/>
      <c r="E249" t="s">
        <v>38</v>
      </c>
      <c r="F249">
        <f t="shared" si="231"/>
        <v>0</v>
      </c>
      <c r="G249">
        <f t="shared" si="232"/>
        <v>3.3E-3</v>
      </c>
      <c r="I249">
        <f t="shared" si="233"/>
        <v>2.908E-3</v>
      </c>
      <c r="J249">
        <f t="shared" si="234"/>
        <v>1.0775999999999999E-2</v>
      </c>
      <c r="O249" s="70"/>
      <c r="P249" s="66"/>
      <c r="Q249" t="s">
        <v>38</v>
      </c>
      <c r="R249">
        <f t="shared" si="235"/>
        <v>0</v>
      </c>
      <c r="S249">
        <f t="shared" si="236"/>
        <v>3.3E-3</v>
      </c>
      <c r="U249">
        <f t="shared" si="237"/>
        <v>3.0180000000000003E-3</v>
      </c>
      <c r="V249">
        <f t="shared" si="238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31"/>
        <v>0</v>
      </c>
      <c r="G250">
        <f t="shared" si="232"/>
        <v>2.104E-3</v>
      </c>
      <c r="I250">
        <f t="shared" si="233"/>
        <v>3.8999999999999998E-3</v>
      </c>
      <c r="J250">
        <f t="shared" si="234"/>
        <v>8.1480000000000007E-3</v>
      </c>
      <c r="O250" s="70"/>
      <c r="P250" s="66"/>
      <c r="Q250" t="s">
        <v>39</v>
      </c>
      <c r="R250">
        <f t="shared" si="235"/>
        <v>0</v>
      </c>
      <c r="S250">
        <f t="shared" si="236"/>
        <v>2.1089999999999998E-3</v>
      </c>
      <c r="U250">
        <f t="shared" si="237"/>
        <v>4.0350000000000004E-3</v>
      </c>
      <c r="V250">
        <f t="shared" si="238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39">3*0.05*(1-0.05)*(1-0.05)*G52+3*0.05*0.05*(1-0.05)*K52+0.05*0.05*0.05*O52+(1-3*0.05*(1-0.05)*(1-0.05)-3*0.05*0.05*(1-0.05)-0.05*0.05*0.05)*C52</f>
        <v>0</v>
      </c>
      <c r="G255">
        <f t="shared" ref="G255:G257" si="240">3*0.05*(1-0.05)*(1-0.05)*H52+3*0.05*0.05*(1-0.05)*L52+0.05*0.05*0.05*P52+(1-3*0.05*(1-0.05)*(1-0.05)-3*0.05*0.05*(1-0.05)-0.05*0.05*0.05)*D52</f>
        <v>6.1999999999999989E-3</v>
      </c>
      <c r="H255">
        <f t="shared" ref="H255:H257" si="241">Q52+M52+I52+E52</f>
        <v>4.914771</v>
      </c>
      <c r="I255">
        <f t="shared" ref="I255:I257" si="242">3*0.05*(1-0.05)*(1-0.05)*G59+3*0.05*0.05*(1-0.05)*K59+0.05*0.05*0.05*O59+(1-3*0.05*(1-0.05)*(1-0.05)-3*0.05*0.05*(1-0.05)-0.05*0.05*0.05)*C59</f>
        <v>1.4854124999999997E-3</v>
      </c>
      <c r="J255">
        <f t="shared" ref="J255:J257" si="243">3*0.05*(1-0.05)*(1-0.05)*H59+3*0.05*0.05*(1-0.05)*L59+0.05*0.05*0.05*P59+(1-3*0.05*(1-0.05)*(1-0.05)-3*0.05*0.05*(1-0.05)-0.05*0.05*0.05)*D59</f>
        <v>2.0394262499999996E-2</v>
      </c>
      <c r="K255">
        <f t="shared" ref="K255:K257" si="244">Q59+M59+I59+E59</f>
        <v>119.614884</v>
      </c>
      <c r="L255">
        <f>3*0.05*(1-0.05)*(1-0.05)*G66+3*0.05*0.05*(1-0.05)*J66+0.05*0.05*0.05*N66+(1-3*0.05*(1-0.05)*(1-0.05)-3*0.05*0.05*(1-0.05)-0.05*0.05*0.05)*B66</f>
        <v>1.2114159374999998E-4</v>
      </c>
      <c r="M255">
        <f>Q66+M66+I66+E66</f>
        <v>33.010889999999996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45">3*0.1*(1-0.1)*(1-0.1)*G52+3*0.1*0.1*(1-0.1)*K52+0.1*0.1*0.1*O52+(1-3*0.1*(1-0.1)*(1-0.1)-3*0.1*0.1*(1-0.1)-0.1*0.1*0.1)*C52</f>
        <v>0</v>
      </c>
      <c r="S255">
        <f t="shared" ref="S255:S257" si="246">3*0.1*(1-0.1)*(1-0.1)*H52+3*0.1*0.1*(1-0.1)*L52+0.1*0.1*0.1*P52+(1-3*0.1*(1-0.1)*(1-0.1)-3*0.1*0.1*(1-0.1)-0.1*0.1*0.1)*D52</f>
        <v>6.1999999999999998E-3</v>
      </c>
      <c r="U255">
        <f t="shared" ref="U255:U257" si="247">3*0.1*(1-0.1)*(1-0.1)*G59+3*0.1*0.1*(1-0.1)*K59+0.1*0.1*0.1*O59+(1-3*0.1*(1-0.1)*(1-0.1)-3*0.1*0.1*(1-0.1)-0.1*0.1*0.1)*C59</f>
        <v>1.6522999999999998E-3</v>
      </c>
      <c r="V255">
        <f t="shared" ref="V255:V257" si="248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1.8298025000000004E-4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39"/>
        <v>0</v>
      </c>
      <c r="G256">
        <f t="shared" si="240"/>
        <v>3.2999999999999995E-3</v>
      </c>
      <c r="H256">
        <f t="shared" si="241"/>
        <v>6.1226459999999996</v>
      </c>
      <c r="I256">
        <f t="shared" si="242"/>
        <v>2.7763874999999997E-3</v>
      </c>
      <c r="J256">
        <f t="shared" si="243"/>
        <v>1.1206387499999998E-2</v>
      </c>
      <c r="K256">
        <f t="shared" si="244"/>
        <v>304.11976900000002</v>
      </c>
      <c r="N256" s="72"/>
      <c r="O256" s="70"/>
      <c r="P256" s="66"/>
      <c r="Q256" t="s">
        <v>38</v>
      </c>
      <c r="R256">
        <f t="shared" si="245"/>
        <v>0</v>
      </c>
      <c r="S256">
        <f t="shared" si="246"/>
        <v>3.3E-3</v>
      </c>
      <c r="U256">
        <f t="shared" si="247"/>
        <v>2.8551000000000002E-3</v>
      </c>
      <c r="V256">
        <f t="shared" si="248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39"/>
        <v>0</v>
      </c>
      <c r="G257">
        <f t="shared" si="240"/>
        <v>2.1007374999999998E-3</v>
      </c>
      <c r="H257">
        <f t="shared" si="241"/>
        <v>25.924166999999997</v>
      </c>
      <c r="I257">
        <f t="shared" si="242"/>
        <v>3.7163124999999996E-3</v>
      </c>
      <c r="J257">
        <f t="shared" si="243"/>
        <v>8.1829125000000003E-3</v>
      </c>
      <c r="K257">
        <f t="shared" si="244"/>
        <v>1694.5005720000001</v>
      </c>
      <c r="N257" s="72"/>
      <c r="O257" s="70"/>
      <c r="P257" s="66"/>
      <c r="Q257" t="s">
        <v>39</v>
      </c>
      <c r="R257">
        <f t="shared" si="245"/>
        <v>0</v>
      </c>
      <c r="S257">
        <f t="shared" si="246"/>
        <v>2.1028999999999996E-3</v>
      </c>
      <c r="U257">
        <f t="shared" si="247"/>
        <v>3.8254999999999999E-3</v>
      </c>
      <c r="V257">
        <f t="shared" si="248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49">3*0.2*(1-0.2)*(1-0.2)*G52+3*0.2*0.2*(1-0.2)*K52+0.2*0.2*0.2*O52+(1-3*0.2*(1-0.2)*(1-0.2)-3*0.2*0.2*(1-0.2)-0.2*0.2*0.2)*C52</f>
        <v>0</v>
      </c>
      <c r="G261">
        <f t="shared" ref="G261:G263" si="250">3*0.2*(1-0.2)*(1-0.2)*H52+3*0.2*0.2*(1-0.2)*L52+0.2*0.2*0.2*P52+(1-3*0.2*(1-0.2)*(1-0.2)-3*0.2*0.2*(1-0.2)-0.2*0.2*0.2)*D52</f>
        <v>6.1999999999999989E-3</v>
      </c>
      <c r="I261">
        <f t="shared" ref="I261:I263" si="251">3*0.2*(1-0.2)*(1-0.2)*G59+3*0.2*0.2*(1-0.2)*K59+0.2*0.2*0.2*O59+(1-3*0.2*(1-0.2)*(1-0.2)-3*0.2*0.2*(1-0.2)-0.2*0.2*0.2)*C59</f>
        <v>1.9344E-3</v>
      </c>
      <c r="J261">
        <f t="shared" ref="J261:J263" si="252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2.8837200000000006E-4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53">3*0.3*(1-0.3)*(1-0.3)*G52+3*0.3*0.3*(1-0.3)*K52+0.3*0.3*0.3*O52+(1-3*0.3*(1-0.3)*(1-0.3)-3*0.3*0.3*(1-0.3)-0.3*0.3*0.3)*C52</f>
        <v>0</v>
      </c>
      <c r="S261">
        <f t="shared" ref="S261:S263" si="254">3*0.3*(1-0.3)*(1-0.3)*H52+3*0.3*0.3*(1-0.3)*L52+0.3*0.3*0.3*P52+(1-3*0.3*(1-0.3)*(1-0.3)-3*0.3*0.3*(1-0.3)-0.3*0.3*0.3)*D52</f>
        <v>6.1999999999999998E-3</v>
      </c>
      <c r="U261">
        <f t="shared" ref="U261:U263" si="255">3*0.3*(1-0.3)*(1-0.3)*G59+3*0.3*0.3*(1-0.3)*K59+0.3*0.3*0.3*O59+(1-3*0.3*(1-0.3)*(1-0.3)-3*0.3*0.3*(1-0.3)-0.3*0.3*0.3)*C59</f>
        <v>2.1540999999999999E-3</v>
      </c>
      <c r="V261">
        <f t="shared" ref="V261:V263" si="256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3.7167175E-4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49"/>
        <v>0</v>
      </c>
      <c r="G262">
        <f t="shared" si="250"/>
        <v>3.3E-3</v>
      </c>
      <c r="I262">
        <f t="shared" si="251"/>
        <v>3.0168E-3</v>
      </c>
      <c r="J262">
        <f t="shared" si="252"/>
        <v>1.0564799999999999E-2</v>
      </c>
      <c r="N262" s="72"/>
      <c r="O262" s="70"/>
      <c r="P262" s="66"/>
      <c r="Q262" t="s">
        <v>38</v>
      </c>
      <c r="R262">
        <f t="shared" si="253"/>
        <v>0</v>
      </c>
      <c r="S262">
        <f t="shared" si="254"/>
        <v>3.3E-3</v>
      </c>
      <c r="U262">
        <f t="shared" si="255"/>
        <v>3.1797000000000001E-3</v>
      </c>
      <c r="V262">
        <f t="shared" si="256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49"/>
        <v>0</v>
      </c>
      <c r="G263">
        <f t="shared" si="250"/>
        <v>2.1111999999999997E-3</v>
      </c>
      <c r="I263">
        <f t="shared" si="251"/>
        <v>4.0239999999999998E-3</v>
      </c>
      <c r="J263">
        <f t="shared" si="252"/>
        <v>8.1144000000000008E-3</v>
      </c>
      <c r="N263" s="72"/>
      <c r="O263" s="70"/>
      <c r="P263" s="66"/>
      <c r="Q263" t="s">
        <v>39</v>
      </c>
      <c r="R263">
        <f t="shared" si="253"/>
        <v>0</v>
      </c>
      <c r="S263">
        <f t="shared" si="254"/>
        <v>2.1243E-3</v>
      </c>
      <c r="U263">
        <f t="shared" si="255"/>
        <v>4.1985000000000008E-3</v>
      </c>
      <c r="V263">
        <f t="shared" si="256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263"/>
  <sheetViews>
    <sheetView topLeftCell="A26" zoomScale="55" zoomScaleNormal="55" workbookViewId="0">
      <selection activeCell="G66" sqref="G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B5" s="30"/>
      <c r="C5" s="30"/>
      <c r="D5" s="30"/>
      <c r="E5" s="30"/>
      <c r="F5" s="30"/>
      <c r="G5" s="30"/>
      <c r="H5" s="30">
        <v>0.3</v>
      </c>
      <c r="I5" s="30">
        <v>0.7</v>
      </c>
      <c r="J5" s="30">
        <v>0.3</v>
      </c>
      <c r="K5" s="30">
        <v>0.7</v>
      </c>
      <c r="L5" s="30">
        <v>0.3</v>
      </c>
      <c r="M5" s="30">
        <v>0.7</v>
      </c>
    </row>
    <row r="6" spans="1:35" x14ac:dyDescent="0.2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35" x14ac:dyDescent="0.25">
      <c r="A7" s="1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81" t="s">
        <v>11</v>
      </c>
      <c r="AG8" s="81"/>
      <c r="AH8" s="81"/>
      <c r="AI8" s="81"/>
    </row>
    <row r="9" spans="1:35" x14ac:dyDescent="0.25">
      <c r="A9" s="67" t="s">
        <v>12</v>
      </c>
      <c r="B9" s="79" t="s">
        <v>217</v>
      </c>
      <c r="C9" s="78"/>
      <c r="D9" s="78"/>
      <c r="E9" s="78"/>
      <c r="F9" s="79" t="s">
        <v>218</v>
      </c>
      <c r="G9" s="78"/>
      <c r="H9" s="78"/>
      <c r="I9" s="78"/>
      <c r="J9" s="79" t="s">
        <v>219</v>
      </c>
      <c r="K9" s="78"/>
      <c r="L9" s="78"/>
      <c r="M9" s="78"/>
      <c r="N9" s="77" t="s">
        <v>257</v>
      </c>
      <c r="O9" s="77"/>
      <c r="P9" s="77"/>
      <c r="Q9" s="77"/>
      <c r="S9" s="67" t="s">
        <v>12</v>
      </c>
      <c r="T9" s="79" t="s">
        <v>217</v>
      </c>
      <c r="U9" s="78"/>
      <c r="V9" s="78"/>
      <c r="W9" s="78"/>
      <c r="X9" s="79" t="s">
        <v>218</v>
      </c>
      <c r="Y9" s="78"/>
      <c r="Z9" s="78"/>
      <c r="AA9" s="78"/>
      <c r="AB9" s="79" t="s">
        <v>219</v>
      </c>
      <c r="AC9" s="78"/>
      <c r="AD9" s="78"/>
      <c r="AE9" s="78"/>
      <c r="AF9" s="81" t="s">
        <v>220</v>
      </c>
      <c r="AG9" s="81"/>
      <c r="AH9" s="81"/>
      <c r="AI9" s="81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35"/>
      <c r="AG10" s="35" t="s">
        <v>17</v>
      </c>
      <c r="AH10" s="35" t="s">
        <v>18</v>
      </c>
      <c r="AI10" s="35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0.97275699999999998</v>
      </c>
      <c r="F11" s="30" t="s">
        <v>20</v>
      </c>
      <c r="G11" s="40">
        <v>0</v>
      </c>
      <c r="H11" s="40">
        <v>6.1999999999999998E-3</v>
      </c>
      <c r="I11" s="40">
        <v>1.013809</v>
      </c>
      <c r="J11" s="30" t="s">
        <v>20</v>
      </c>
      <c r="K11" s="40">
        <v>0</v>
      </c>
      <c r="L11" s="40">
        <v>6.1999999999999998E-3</v>
      </c>
      <c r="M11" s="40">
        <v>1.0394760000000001</v>
      </c>
      <c r="N11" s="27" t="s">
        <v>20</v>
      </c>
      <c r="O11" s="27">
        <v>0</v>
      </c>
      <c r="P11" s="27">
        <v>6.1999999999999998E-3</v>
      </c>
      <c r="Q11" s="27">
        <v>0.98372599999999999</v>
      </c>
      <c r="S11" s="67"/>
      <c r="T11" s="30" t="s">
        <v>20</v>
      </c>
      <c r="U11" s="40">
        <v>0</v>
      </c>
      <c r="V11" s="40">
        <v>6.1999999999999998E-3</v>
      </c>
      <c r="W11" s="40">
        <v>0.99848599999999998</v>
      </c>
      <c r="X11" s="30" t="s">
        <v>20</v>
      </c>
      <c r="Y11" s="40">
        <v>0</v>
      </c>
      <c r="Z11" s="40">
        <v>6.1999999999999998E-3</v>
      </c>
      <c r="AA11" s="40">
        <v>1.1070450000000001</v>
      </c>
      <c r="AB11" s="30" t="s">
        <v>20</v>
      </c>
      <c r="AC11" s="40">
        <v>0</v>
      </c>
      <c r="AD11" s="40">
        <v>6.1999999999999998E-3</v>
      </c>
      <c r="AE11" s="40">
        <v>1.0318700000000001</v>
      </c>
      <c r="AF11" s="35" t="s">
        <v>20</v>
      </c>
      <c r="AG11" s="48">
        <v>0</v>
      </c>
      <c r="AH11" s="48">
        <v>6.1999999999999998E-3</v>
      </c>
      <c r="AI11" s="35">
        <v>1.1215599999999999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3.1759089999999999</v>
      </c>
      <c r="F12" s="30" t="s">
        <v>21</v>
      </c>
      <c r="G12" s="40">
        <v>0</v>
      </c>
      <c r="H12" s="40">
        <v>8.038E-5</v>
      </c>
      <c r="I12" s="40">
        <v>3.1156069999999998</v>
      </c>
      <c r="J12" s="30" t="s">
        <v>21</v>
      </c>
      <c r="K12" s="40">
        <v>0</v>
      </c>
      <c r="L12" s="40">
        <v>8.038E-5</v>
      </c>
      <c r="M12" s="40">
        <v>3.043749</v>
      </c>
      <c r="N12" s="27" t="s">
        <v>21</v>
      </c>
      <c r="O12" s="27">
        <v>0</v>
      </c>
      <c r="P12" s="27">
        <v>8.038E-5</v>
      </c>
      <c r="Q12" s="27">
        <v>2.179754</v>
      </c>
      <c r="S12" s="67"/>
      <c r="T12" s="30" t="s">
        <v>21</v>
      </c>
      <c r="U12" s="40">
        <v>0</v>
      </c>
      <c r="V12" s="40">
        <v>2.6219999999999998E-4</v>
      </c>
      <c r="W12" s="40">
        <v>2.8531580000000001</v>
      </c>
      <c r="X12" s="30" t="s">
        <v>21</v>
      </c>
      <c r="Y12" s="40">
        <v>0</v>
      </c>
      <c r="Z12" s="40">
        <v>2.6219999999999998E-4</v>
      </c>
      <c r="AA12" s="40">
        <v>2.9670040000000002</v>
      </c>
      <c r="AB12" s="30" t="s">
        <v>21</v>
      </c>
      <c r="AC12" s="40">
        <v>0</v>
      </c>
      <c r="AD12" s="40">
        <v>2.6219999999999998E-4</v>
      </c>
      <c r="AE12" s="40">
        <v>2.916032</v>
      </c>
      <c r="AF12" s="35" t="s">
        <v>21</v>
      </c>
      <c r="AG12" s="48">
        <v>0</v>
      </c>
      <c r="AH12" s="48">
        <v>2.6219999999999998E-4</v>
      </c>
      <c r="AI12" s="35">
        <v>2.6611189999999998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20.428826000000001</v>
      </c>
      <c r="F13" s="30" t="s">
        <v>22</v>
      </c>
      <c r="G13" s="40">
        <v>0</v>
      </c>
      <c r="H13" s="40">
        <v>2.1789999999999998E-6</v>
      </c>
      <c r="I13" s="40">
        <v>21.15794</v>
      </c>
      <c r="J13" s="30" t="s">
        <v>22</v>
      </c>
      <c r="K13" s="40">
        <v>0</v>
      </c>
      <c r="L13" s="40">
        <v>2.571E-6</v>
      </c>
      <c r="M13" s="40">
        <v>21.547910000000002</v>
      </c>
      <c r="N13" s="27" t="s">
        <v>22</v>
      </c>
      <c r="O13" s="27">
        <v>0</v>
      </c>
      <c r="P13" s="27">
        <v>1.832E-6</v>
      </c>
      <c r="Q13" s="27">
        <v>21.842206999999998</v>
      </c>
      <c r="S13" s="67"/>
      <c r="T13" s="30" t="s">
        <v>22</v>
      </c>
      <c r="U13" s="40">
        <v>0</v>
      </c>
      <c r="V13" s="40">
        <v>2.5599999999999999E-5</v>
      </c>
      <c r="W13" s="40">
        <v>18.792344</v>
      </c>
      <c r="X13" s="30" t="s">
        <v>22</v>
      </c>
      <c r="Y13" s="40">
        <v>0</v>
      </c>
      <c r="Z13" s="40">
        <v>2.7699999999999999E-5</v>
      </c>
      <c r="AA13" s="40">
        <v>18.677420999999999</v>
      </c>
      <c r="AB13" s="30" t="s">
        <v>22</v>
      </c>
      <c r="AC13" s="40">
        <v>0</v>
      </c>
      <c r="AD13" s="40">
        <v>2.7699999999999999E-5</v>
      </c>
      <c r="AE13" s="40">
        <v>19.021802000000001</v>
      </c>
      <c r="AF13" s="35" t="s">
        <v>22</v>
      </c>
      <c r="AG13" s="48">
        <v>0</v>
      </c>
      <c r="AH13" s="48">
        <v>2.7699999999999999E-5</v>
      </c>
      <c r="AI13" s="35">
        <v>21.064876000000002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221</v>
      </c>
      <c r="C16" s="83"/>
      <c r="D16" s="83"/>
      <c r="E16" s="83"/>
      <c r="F16" s="83" t="s">
        <v>135</v>
      </c>
      <c r="G16" s="83"/>
      <c r="H16" s="83"/>
      <c r="I16" s="83"/>
      <c r="J16" s="83" t="s">
        <v>136</v>
      </c>
      <c r="K16" s="83"/>
      <c r="L16" s="83"/>
      <c r="M16" s="83"/>
      <c r="N16" s="81" t="s">
        <v>220</v>
      </c>
      <c r="O16" s="81"/>
      <c r="P16" s="81"/>
      <c r="Q16" s="81"/>
      <c r="S16" s="68" t="s">
        <v>23</v>
      </c>
      <c r="T16" s="83" t="s">
        <v>221</v>
      </c>
      <c r="U16" s="83"/>
      <c r="V16" s="83"/>
      <c r="W16" s="83"/>
      <c r="X16" s="83" t="s">
        <v>222</v>
      </c>
      <c r="Y16" s="83"/>
      <c r="Z16" s="83"/>
      <c r="AA16" s="83"/>
      <c r="AB16" s="83" t="s">
        <v>223</v>
      </c>
      <c r="AC16" s="83"/>
      <c r="AD16" s="83"/>
      <c r="AE16" s="83"/>
      <c r="AF16" s="81" t="s">
        <v>220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S17" s="68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S18" s="68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S19" s="68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S20" s="68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217</v>
      </c>
      <c r="C23" s="78"/>
      <c r="D23" s="78"/>
      <c r="E23" s="78"/>
      <c r="F23" s="79" t="s">
        <v>218</v>
      </c>
      <c r="G23" s="78"/>
      <c r="H23" s="78"/>
      <c r="I23" s="78"/>
      <c r="J23" s="79" t="s">
        <v>219</v>
      </c>
      <c r="K23" s="78"/>
      <c r="L23" s="78"/>
      <c r="M23" s="78"/>
      <c r="N23" s="77" t="s">
        <v>257</v>
      </c>
      <c r="O23" s="77"/>
      <c r="P23" s="77"/>
      <c r="Q23" s="77"/>
      <c r="S23" s="69" t="s">
        <v>24</v>
      </c>
      <c r="T23" s="79" t="s">
        <v>217</v>
      </c>
      <c r="U23" s="78"/>
      <c r="V23" s="78"/>
      <c r="W23" s="78"/>
      <c r="X23" s="79" t="s">
        <v>218</v>
      </c>
      <c r="Y23" s="78"/>
      <c r="Z23" s="78"/>
      <c r="AA23" s="78"/>
      <c r="AB23" s="79" t="s">
        <v>219</v>
      </c>
      <c r="AC23" s="78"/>
      <c r="AD23" s="78"/>
      <c r="AE23" s="78"/>
      <c r="AF23" s="77" t="s">
        <v>257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9.8128100000000007</v>
      </c>
      <c r="F25" s="30">
        <v>0</v>
      </c>
      <c r="G25" s="31"/>
      <c r="H25" s="31"/>
      <c r="I25" s="40">
        <v>7.8873660000000001</v>
      </c>
      <c r="J25" s="30">
        <v>0</v>
      </c>
      <c r="K25" s="31"/>
      <c r="L25" s="31"/>
      <c r="M25" s="40">
        <v>8.2057929999999999</v>
      </c>
      <c r="N25" s="28">
        <v>0</v>
      </c>
      <c r="O25" s="28"/>
      <c r="P25" s="28"/>
      <c r="Q25" s="27">
        <v>8.4888169999999992</v>
      </c>
      <c r="S25" s="69"/>
      <c r="T25" s="31">
        <v>0</v>
      </c>
      <c r="U25" s="31"/>
      <c r="V25" s="31"/>
      <c r="W25" s="40">
        <v>8.2829329999999999</v>
      </c>
      <c r="X25" s="31">
        <v>0</v>
      </c>
      <c r="Y25" s="31"/>
      <c r="Z25" s="31"/>
      <c r="AA25" s="40">
        <v>7.9025689999999997</v>
      </c>
      <c r="AB25" s="31">
        <v>0</v>
      </c>
      <c r="AC25" s="31"/>
      <c r="AD25" s="31"/>
      <c r="AE25" s="40">
        <v>8.1063019999999995</v>
      </c>
      <c r="AF25" s="28">
        <v>0</v>
      </c>
      <c r="AG25" s="28"/>
      <c r="AH25" s="28"/>
      <c r="AI25" s="27">
        <v>8.3635540000000006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217</v>
      </c>
      <c r="C30" s="78"/>
      <c r="D30" s="78"/>
      <c r="E30" s="78"/>
      <c r="F30" s="79" t="s">
        <v>218</v>
      </c>
      <c r="G30" s="78"/>
      <c r="H30" s="78"/>
      <c r="I30" s="78"/>
      <c r="J30" s="79" t="s">
        <v>219</v>
      </c>
      <c r="K30" s="78"/>
      <c r="L30" s="78"/>
      <c r="M30" s="78"/>
      <c r="N30" s="77" t="s">
        <v>257</v>
      </c>
      <c r="O30" s="77"/>
      <c r="P30" s="77"/>
      <c r="Q30" s="77"/>
      <c r="S30" s="67" t="s">
        <v>12</v>
      </c>
      <c r="T30" s="79" t="s">
        <v>217</v>
      </c>
      <c r="U30" s="78"/>
      <c r="V30" s="78"/>
      <c r="W30" s="78"/>
      <c r="X30" s="79" t="s">
        <v>218</v>
      </c>
      <c r="Y30" s="78"/>
      <c r="Z30" s="78"/>
      <c r="AA30" s="78"/>
      <c r="AB30" s="79" t="s">
        <v>219</v>
      </c>
      <c r="AC30" s="78"/>
      <c r="AD30" s="78"/>
      <c r="AE30" s="78"/>
      <c r="AF30" s="77" t="s">
        <v>257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1.0410779999999999</v>
      </c>
      <c r="F32" s="30" t="s">
        <v>20</v>
      </c>
      <c r="G32" s="40">
        <v>0</v>
      </c>
      <c r="H32" s="40">
        <v>6.1999999999999998E-3</v>
      </c>
      <c r="I32" s="40">
        <v>1.016861</v>
      </c>
      <c r="J32" s="30" t="s">
        <v>20</v>
      </c>
      <c r="K32" s="40">
        <v>0</v>
      </c>
      <c r="L32" s="40">
        <v>6.1999999999999998E-3</v>
      </c>
      <c r="M32" s="40">
        <v>1.114892</v>
      </c>
      <c r="N32" s="27" t="s">
        <v>20</v>
      </c>
      <c r="O32" s="49">
        <v>0</v>
      </c>
      <c r="P32" s="49">
        <v>6.1999999999999998E-3</v>
      </c>
      <c r="Q32" s="27">
        <v>1.156461</v>
      </c>
      <c r="S32" s="67"/>
      <c r="T32" s="30" t="s">
        <v>20</v>
      </c>
      <c r="U32" s="40">
        <v>0</v>
      </c>
      <c r="V32" s="40">
        <v>6.1999999999999998E-3</v>
      </c>
      <c r="W32" s="40">
        <v>1.0176529999999999</v>
      </c>
      <c r="X32" s="30" t="s">
        <v>20</v>
      </c>
      <c r="Y32" s="40">
        <v>0</v>
      </c>
      <c r="Z32" s="40">
        <v>6.1999999999999998E-3</v>
      </c>
      <c r="AA32" s="40">
        <v>1.100827</v>
      </c>
      <c r="AB32" s="30" t="s">
        <v>20</v>
      </c>
      <c r="AC32" s="40">
        <v>0</v>
      </c>
      <c r="AD32" s="40">
        <v>6.1999999999999998E-3</v>
      </c>
      <c r="AE32" s="40">
        <v>1.0091600000000001</v>
      </c>
      <c r="AF32" s="27" t="s">
        <v>20</v>
      </c>
      <c r="AG32" s="49">
        <v>0</v>
      </c>
      <c r="AH32" s="49">
        <v>6.1999999999999998E-3</v>
      </c>
      <c r="AI32" s="27">
        <v>1.1264620000000001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2.5589330000000001</v>
      </c>
      <c r="F33" s="30" t="s">
        <v>21</v>
      </c>
      <c r="G33" s="40">
        <v>0</v>
      </c>
      <c r="H33" s="40">
        <v>6.6879999999999999E-4</v>
      </c>
      <c r="I33" s="40">
        <v>2.569547</v>
      </c>
      <c r="J33" s="30" t="s">
        <v>21</v>
      </c>
      <c r="K33" s="40">
        <v>0</v>
      </c>
      <c r="L33" s="40">
        <v>6.6879999999999999E-4</v>
      </c>
      <c r="M33" s="40">
        <v>2.608746</v>
      </c>
      <c r="N33" s="27" t="s">
        <v>21</v>
      </c>
      <c r="O33" s="49">
        <v>0</v>
      </c>
      <c r="P33" s="49">
        <v>6.6879999999999999E-4</v>
      </c>
      <c r="Q33" s="27">
        <v>2.5541610000000001</v>
      </c>
      <c r="S33" s="67"/>
      <c r="T33" s="30" t="s">
        <v>21</v>
      </c>
      <c r="U33" s="40">
        <v>0</v>
      </c>
      <c r="V33" s="40">
        <v>1.5E-3</v>
      </c>
      <c r="W33" s="40">
        <v>2.2144870000000001</v>
      </c>
      <c r="X33" s="30" t="s">
        <v>21</v>
      </c>
      <c r="Y33" s="40">
        <v>0</v>
      </c>
      <c r="Z33" s="40">
        <v>1.5E-3</v>
      </c>
      <c r="AA33" s="40">
        <v>2.373535</v>
      </c>
      <c r="AB33" s="30" t="s">
        <v>21</v>
      </c>
      <c r="AC33" s="40">
        <v>0</v>
      </c>
      <c r="AD33" s="40">
        <v>1.5E-3</v>
      </c>
      <c r="AE33" s="40">
        <v>2.1680329999999999</v>
      </c>
      <c r="AF33" s="27" t="s">
        <v>21</v>
      </c>
      <c r="AG33" s="49">
        <v>0</v>
      </c>
      <c r="AH33" s="49">
        <v>1.5E-3</v>
      </c>
      <c r="AI33" s="27">
        <v>2.3614440000000001</v>
      </c>
    </row>
    <row r="34" spans="1:35" x14ac:dyDescent="0.25">
      <c r="A34" s="67"/>
      <c r="B34" s="30" t="s">
        <v>22</v>
      </c>
      <c r="C34" s="40">
        <v>0</v>
      </c>
      <c r="D34" s="40">
        <v>1.372E-4</v>
      </c>
      <c r="E34" s="40">
        <v>16.604275000000001</v>
      </c>
      <c r="F34" s="30" t="s">
        <v>22</v>
      </c>
      <c r="G34" s="40">
        <v>0</v>
      </c>
      <c r="H34" s="40">
        <v>1.4799999999999999E-4</v>
      </c>
      <c r="I34" s="40">
        <v>16.469414</v>
      </c>
      <c r="J34" s="30" t="s">
        <v>22</v>
      </c>
      <c r="K34" s="40">
        <v>0</v>
      </c>
      <c r="L34" s="40">
        <v>1.596E-4</v>
      </c>
      <c r="M34" s="40">
        <v>15.732396</v>
      </c>
      <c r="N34" s="27" t="s">
        <v>22</v>
      </c>
      <c r="O34" s="49">
        <v>0</v>
      </c>
      <c r="P34" s="49">
        <v>1.6860000000000001E-4</v>
      </c>
      <c r="Q34" s="27">
        <v>17.049962000000001</v>
      </c>
      <c r="S34" s="67"/>
      <c r="T34" s="30" t="s">
        <v>22</v>
      </c>
      <c r="U34" s="40">
        <v>0</v>
      </c>
      <c r="V34" s="40">
        <v>5.4160000000000005E-4</v>
      </c>
      <c r="W34" s="40">
        <v>12.853154</v>
      </c>
      <c r="X34" s="30" t="s">
        <v>22</v>
      </c>
      <c r="Y34" s="40">
        <v>0</v>
      </c>
      <c r="Z34" s="40">
        <v>5.7090000000000005E-4</v>
      </c>
      <c r="AA34" s="40">
        <v>12.736979</v>
      </c>
      <c r="AB34" s="30" t="s">
        <v>22</v>
      </c>
      <c r="AC34" s="40">
        <v>0</v>
      </c>
      <c r="AD34" s="40">
        <v>6.0139999999999998E-4</v>
      </c>
      <c r="AE34" s="40">
        <v>12.670048</v>
      </c>
      <c r="AF34" s="27" t="s">
        <v>22</v>
      </c>
      <c r="AG34" s="49">
        <v>0</v>
      </c>
      <c r="AH34" s="49">
        <v>6.3409999999999996E-4</v>
      </c>
      <c r="AI34" s="27">
        <v>17.813679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221</v>
      </c>
      <c r="C37" s="83"/>
      <c r="D37" s="83"/>
      <c r="E37" s="83"/>
      <c r="F37" s="83" t="s">
        <v>222</v>
      </c>
      <c r="G37" s="83"/>
      <c r="H37" s="83"/>
      <c r="I37" s="83"/>
      <c r="J37" s="83" t="s">
        <v>223</v>
      </c>
      <c r="K37" s="83"/>
      <c r="L37" s="83"/>
      <c r="M37" s="83"/>
      <c r="N37" s="81" t="s">
        <v>220</v>
      </c>
      <c r="O37" s="81"/>
      <c r="P37" s="81"/>
      <c r="Q37" s="81"/>
      <c r="S37" s="68" t="s">
        <v>23</v>
      </c>
      <c r="T37" s="83" t="s">
        <v>221</v>
      </c>
      <c r="U37" s="83"/>
      <c r="V37" s="83"/>
      <c r="W37" s="83"/>
      <c r="X37" s="83" t="s">
        <v>222</v>
      </c>
      <c r="Y37" s="83"/>
      <c r="Z37" s="83"/>
      <c r="AA37" s="83"/>
      <c r="AB37" s="83" t="s">
        <v>223</v>
      </c>
      <c r="AC37" s="83"/>
      <c r="AD37" s="83"/>
      <c r="AE37" s="83"/>
      <c r="AF37" s="81" t="s">
        <v>220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S38" s="68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S39" s="68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S40" s="68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S41" s="68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217</v>
      </c>
      <c r="C44" s="78"/>
      <c r="D44" s="78"/>
      <c r="E44" s="78"/>
      <c r="F44" s="79" t="s">
        <v>218</v>
      </c>
      <c r="G44" s="78"/>
      <c r="H44" s="78"/>
      <c r="I44" s="78"/>
      <c r="J44" s="79" t="s">
        <v>219</v>
      </c>
      <c r="K44" s="78"/>
      <c r="L44" s="78"/>
      <c r="M44" s="78"/>
      <c r="N44" s="77" t="s">
        <v>257</v>
      </c>
      <c r="O44" s="77"/>
      <c r="P44" s="77"/>
      <c r="Q44" s="77"/>
      <c r="S44" s="69" t="s">
        <v>24</v>
      </c>
      <c r="T44" s="79" t="s">
        <v>217</v>
      </c>
      <c r="U44" s="78"/>
      <c r="V44" s="78"/>
      <c r="W44" s="78"/>
      <c r="X44" s="79" t="s">
        <v>218</v>
      </c>
      <c r="Y44" s="78"/>
      <c r="Z44" s="78"/>
      <c r="AA44" s="78"/>
      <c r="AB44" s="79" t="s">
        <v>219</v>
      </c>
      <c r="AC44" s="78"/>
      <c r="AD44" s="78"/>
      <c r="AE44" s="78"/>
      <c r="AF44" s="77" t="s">
        <v>257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1">
        <v>0</v>
      </c>
      <c r="C46" s="31"/>
      <c r="D46" s="31"/>
      <c r="E46" s="40">
        <v>7.8811530000000003</v>
      </c>
      <c r="F46" s="32">
        <v>9.9999999999999995E-8</v>
      </c>
      <c r="G46" s="31"/>
      <c r="H46" s="31"/>
      <c r="I46" s="40">
        <v>7.9465880000000002</v>
      </c>
      <c r="J46" s="32">
        <v>1.9999999999999999E-7</v>
      </c>
      <c r="K46" s="31"/>
      <c r="L46" s="31"/>
      <c r="M46" s="40">
        <v>8.0465780000000002</v>
      </c>
      <c r="N46" s="29">
        <v>1.9999999999999999E-7</v>
      </c>
      <c r="O46" s="28"/>
      <c r="P46" s="28"/>
      <c r="Q46" s="27">
        <v>8.3588719999999999</v>
      </c>
      <c r="S46" s="69"/>
      <c r="T46" s="32">
        <v>1.4600000000000001E-5</v>
      </c>
      <c r="U46" s="31"/>
      <c r="V46" s="31"/>
      <c r="W46" s="40">
        <v>7.9443080000000004</v>
      </c>
      <c r="X46" s="32">
        <v>1.6699999999999999E-5</v>
      </c>
      <c r="Y46" s="31"/>
      <c r="Z46" s="31"/>
      <c r="AA46" s="40">
        <v>8.2007460000000005</v>
      </c>
      <c r="AB46" s="32">
        <v>1.7E-5</v>
      </c>
      <c r="AC46" s="31"/>
      <c r="AD46" s="31"/>
      <c r="AE46" s="40">
        <v>7.9135280000000003</v>
      </c>
      <c r="AF46" s="29">
        <v>1.7E-5</v>
      </c>
      <c r="AG46" s="28"/>
      <c r="AH46" s="28"/>
      <c r="AI46" s="27">
        <v>8.5446050000000007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217</v>
      </c>
      <c r="C50" s="78"/>
      <c r="D50" s="78"/>
      <c r="E50" s="78"/>
      <c r="F50" s="79" t="s">
        <v>218</v>
      </c>
      <c r="G50" s="78"/>
      <c r="H50" s="78"/>
      <c r="I50" s="78"/>
      <c r="J50" s="79" t="s">
        <v>219</v>
      </c>
      <c r="K50" s="78"/>
      <c r="L50" s="78"/>
      <c r="M50" s="78"/>
      <c r="N50" s="77" t="s">
        <v>257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1.0342659999999999</v>
      </c>
      <c r="F52" s="30" t="s">
        <v>20</v>
      </c>
      <c r="G52" s="40">
        <v>0</v>
      </c>
      <c r="H52" s="40">
        <v>6.1999999999999998E-3</v>
      </c>
      <c r="I52" s="40">
        <v>1.0126109999999999</v>
      </c>
      <c r="J52" s="30" t="s">
        <v>20</v>
      </c>
      <c r="K52" s="40">
        <v>0</v>
      </c>
      <c r="L52" s="40">
        <v>6.1999999999999998E-3</v>
      </c>
      <c r="M52" s="40">
        <v>1.0084040000000001</v>
      </c>
      <c r="N52" s="27" t="s">
        <v>20</v>
      </c>
      <c r="O52" s="49">
        <v>0</v>
      </c>
      <c r="P52" s="49">
        <v>6.1999999999999998E-3</v>
      </c>
      <c r="Q52" s="27">
        <v>1.2215100000000001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1.7266379999999999</v>
      </c>
      <c r="F53" s="30" t="s">
        <v>21</v>
      </c>
      <c r="G53" s="40">
        <v>0</v>
      </c>
      <c r="H53" s="40">
        <v>3.3E-3</v>
      </c>
      <c r="I53" s="40">
        <v>1.613998</v>
      </c>
      <c r="J53" s="30" t="s">
        <v>21</v>
      </c>
      <c r="K53" s="40">
        <v>0</v>
      </c>
      <c r="L53" s="40">
        <v>3.3E-3</v>
      </c>
      <c r="M53" s="40">
        <v>1.580865</v>
      </c>
      <c r="N53" s="27" t="s">
        <v>21</v>
      </c>
      <c r="O53" s="49">
        <v>0</v>
      </c>
      <c r="P53" s="49">
        <v>3.3E-3</v>
      </c>
      <c r="Q53" s="27">
        <v>1.645141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7.8648059999999997</v>
      </c>
      <c r="F54" s="30" t="s">
        <v>22</v>
      </c>
      <c r="G54" s="40">
        <v>0</v>
      </c>
      <c r="H54" s="40">
        <v>2.0999999999999999E-3</v>
      </c>
      <c r="I54" s="40">
        <v>7.5655210000000004</v>
      </c>
      <c r="J54" s="30" t="s">
        <v>22</v>
      </c>
      <c r="K54" s="40">
        <v>0</v>
      </c>
      <c r="L54" s="40">
        <v>2.2000000000000001E-3</v>
      </c>
      <c r="M54" s="40">
        <v>7.0506359999999999</v>
      </c>
      <c r="N54" s="27" t="s">
        <v>22</v>
      </c>
      <c r="O54" s="49">
        <v>0</v>
      </c>
      <c r="P54" s="49">
        <v>2.2000000000000001E-3</v>
      </c>
      <c r="Q54" s="27">
        <v>7.2372740000000002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27"/>
      <c r="O55" s="27"/>
      <c r="P55" s="27"/>
      <c r="Q55" s="27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83" t="s">
        <v>221</v>
      </c>
      <c r="C57" s="83"/>
      <c r="D57" s="83"/>
      <c r="E57" s="83"/>
      <c r="F57" s="83" t="s">
        <v>222</v>
      </c>
      <c r="G57" s="83"/>
      <c r="H57" s="83"/>
      <c r="I57" s="83"/>
      <c r="J57" s="83" t="s">
        <v>223</v>
      </c>
      <c r="K57" s="83"/>
      <c r="L57" s="83"/>
      <c r="M57" s="83"/>
      <c r="N57" s="81" t="s">
        <v>220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9" t="s">
        <v>217</v>
      </c>
      <c r="C64" s="78"/>
      <c r="D64" s="78"/>
      <c r="E64" s="78"/>
      <c r="F64" s="79" t="s">
        <v>218</v>
      </c>
      <c r="G64" s="78"/>
      <c r="H64" s="78"/>
      <c r="I64" s="78"/>
      <c r="J64" s="79" t="s">
        <v>219</v>
      </c>
      <c r="K64" s="78"/>
      <c r="L64" s="78"/>
      <c r="M64" s="78"/>
      <c r="N64" s="77" t="s">
        <v>257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5.1820000000000002E-4</v>
      </c>
      <c r="C66" s="31"/>
      <c r="D66" s="31"/>
      <c r="E66" s="40">
        <v>7.8754010000000001</v>
      </c>
      <c r="F66" s="32"/>
      <c r="G66" s="32">
        <v>5.3470000000000004E-4</v>
      </c>
      <c r="H66" s="31"/>
      <c r="I66" s="40">
        <v>7.980524</v>
      </c>
      <c r="J66" s="32">
        <v>5.2729999999999997E-4</v>
      </c>
      <c r="K66" s="31"/>
      <c r="L66" s="31"/>
      <c r="M66" s="40">
        <v>8.16784</v>
      </c>
      <c r="N66" s="29">
        <v>5.4670000000000001E-4</v>
      </c>
      <c r="O66" s="28"/>
      <c r="P66" s="28"/>
      <c r="Q66" s="27">
        <v>8.2061019999999996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1.9865659999999998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17.700175999999999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6.2915159999999997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1.8493499999999999E-6</v>
      </c>
      <c r="H75">
        <f t="shared" si="2"/>
        <v>41.586765999999997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1.8667000000000001E-6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1.9013999999999999E-6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1.9361E-6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3.0260419999999999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25.905968999999999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9.3352649999999997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1.8668125000000001E-6</v>
      </c>
      <c r="H88">
        <f t="shared" si="20"/>
        <v>63.134675999999999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1.9018500000000001E-6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1.9726E-6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2.04425E-6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4.0097679999999993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34.394785999999996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11.515018999999999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1.8842404999999996E-6</v>
      </c>
      <c r="H101">
        <f t="shared" si="38"/>
        <v>84.976883000000001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1.9362739999999997E-6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2.0361919999999999E-6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2.1246979999999997E-6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2.105531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16.185502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5.8201619999999998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2.5704999999999999E-5</v>
      </c>
      <c r="H114">
        <f t="shared" si="56"/>
        <v>37.469764999999995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2.5809999999999999E-5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2.6020000000000002E-5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2.6229999999999998E-5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3.1374009999999997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24.291803999999999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8.7361940000000011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2.5804750000000001E-5</v>
      </c>
      <c r="H127">
        <f t="shared" si="74"/>
        <v>56.491567000000003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2.5999E-5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2.6356E-5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2.6671000000000003E-5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4.2589610000000002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32.655358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11.397313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2.5899512499999996E-5</v>
      </c>
      <c r="H140">
        <f t="shared" si="92"/>
        <v>77.556443000000002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2.6169099999999996E-5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2.6624799999999996E-5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2.6979700000000002E-5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2.0579390000000002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15.827741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5.1284799999999997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1.3773999999999999E-4</v>
      </c>
      <c r="H153">
        <f t="shared" si="110"/>
        <v>33.073689000000002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1.3828000000000001E-4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1.3935999999999999E-4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1.4043999999999998E-4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3.1728309999999995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9.9999999999999986E-9</v>
      </c>
      <c r="M164">
        <f>M46+I46+E46</f>
        <v>23.874319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2.0000000000000004E-8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7.7372259999999997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1.3828200000000002E-4</v>
      </c>
      <c r="H166">
        <f t="shared" si="128"/>
        <v>48.806085000000003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1.3936800000000001E-4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4.0000000000000001E-8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5.9999999999999995E-8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1.4155199999999998E-4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1.4375200000000003E-4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4.3292919999999997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1.4987499999999998E-8</v>
      </c>
      <c r="M177">
        <f>Q46+M46+I46+E46</f>
        <v>32.233190999999998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2.990000000000001E-8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10.291387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1.3882557499999998E-4</v>
      </c>
      <c r="H179">
        <f t="shared" si="146"/>
        <v>65.856047000000004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1.4046059999999998E-4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5.9200000000000021E-8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8.7299999999999981E-8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1.4374879999999999E-4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1.470442E-4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2.1184799999999999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1.4704999999999999E-5</v>
      </c>
      <c r="M190">
        <f>AA46+W46</f>
        <v>16.145054000000002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1.4810000000000002E-5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4.5880220000000005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5.4306500000000002E-4</v>
      </c>
      <c r="H192">
        <f t="shared" si="164"/>
        <v>25.590133000000002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5.445300000000001E-4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1.5020000000000002E-5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1.523E-5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5.4746000000000005E-4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5.5038999999999999E-4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3.1276400000000004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1.4805500000000002E-5</v>
      </c>
      <c r="M203">
        <f>AE46+AA46+W46</f>
        <v>24.058582000000001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1.5002000000000001E-5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6.7560549999999999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5.4453300000000004E-4</v>
      </c>
      <c r="H205">
        <f t="shared" si="182"/>
        <v>38.260181000000003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5.4747200000000013E-4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1.5367999999999999E-5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1.5698000000000001E-5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5.5336800000000005E-4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5.5928800000000002E-4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4.2541020000000005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1.4901687499999999E-5</v>
      </c>
      <c r="M216">
        <f>AI46+AE46+AA46+W46</f>
        <v>32.603186999999998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1.51775E-5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9.1174990000000005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5.4600412500000004E-4</v>
      </c>
      <c r="H218">
        <f t="shared" si="199"/>
        <v>56.073859999999996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5.5042700000000003E-4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1.5656000000000001E-5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1.6044500000000002E-5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5.5933200000000006E-4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5.683210000000001E-4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2.0468769999999998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5.19025E-4</v>
      </c>
      <c r="M229">
        <f>I66+E66</f>
        <v>15.855924999999999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5.1984999999999998E-4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3.3406359999999999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15.430327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5.2150000000000005E-4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5.2315E-4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3.0552809999999999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5.1979025000000009E-4</v>
      </c>
      <c r="M242">
        <f>M66+I66+E66</f>
        <v>24.023765000000001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5.2126100000000008E-4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4.9215009999999992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22.480963000000003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5.2384400000000009E-4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5.2594900000000006E-4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4.2767909999999993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5.2050208749999992E-4</v>
      </c>
      <c r="M255">
        <f>Q66+M66+I66+E66</f>
        <v>32.229866999999999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5.2248370000000004E-4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6.5666419999999999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29.718237000000002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5.2563760000000001E-4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5.2796590000000001E-4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63"/>
  <sheetViews>
    <sheetView topLeftCell="A202" zoomScale="55" zoomScaleNormal="55" workbookViewId="0">
      <selection activeCell="L255" sqref="L25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81" t="s">
        <v>9</v>
      </c>
      <c r="Y8" s="81"/>
      <c r="Z8" s="81"/>
      <c r="AA8" s="81"/>
      <c r="AB8" s="81" t="s">
        <v>10</v>
      </c>
      <c r="AC8" s="81"/>
      <c r="AD8" s="81"/>
      <c r="AE8" s="81"/>
      <c r="AF8" s="85" t="s">
        <v>11</v>
      </c>
      <c r="AG8" s="85"/>
      <c r="AH8" s="85"/>
      <c r="AI8" s="85"/>
    </row>
    <row r="9" spans="1:35" x14ac:dyDescent="0.25">
      <c r="A9" s="67" t="s">
        <v>12</v>
      </c>
      <c r="B9" s="74" t="s">
        <v>139</v>
      </c>
      <c r="C9" s="74"/>
      <c r="D9" s="74"/>
      <c r="E9" s="74"/>
      <c r="F9" s="77" t="s">
        <v>140</v>
      </c>
      <c r="G9" s="77"/>
      <c r="H9" s="77"/>
      <c r="I9" s="77"/>
      <c r="J9" s="77" t="s">
        <v>141</v>
      </c>
      <c r="K9" s="77"/>
      <c r="L9" s="77"/>
      <c r="M9" s="77"/>
      <c r="N9" s="77" t="s">
        <v>142</v>
      </c>
      <c r="O9" s="77"/>
      <c r="P9" s="77"/>
      <c r="Q9" s="77"/>
      <c r="S9" s="67" t="s">
        <v>12</v>
      </c>
      <c r="T9" s="74" t="s">
        <v>139</v>
      </c>
      <c r="U9" s="74"/>
      <c r="V9" s="74"/>
      <c r="W9" s="74"/>
      <c r="X9" s="81" t="s">
        <v>140</v>
      </c>
      <c r="Y9" s="81"/>
      <c r="Z9" s="81"/>
      <c r="AA9" s="81"/>
      <c r="AB9" s="81" t="s">
        <v>141</v>
      </c>
      <c r="AC9" s="81"/>
      <c r="AD9" s="81"/>
      <c r="AE9" s="81"/>
      <c r="AF9" s="85" t="s">
        <v>142</v>
      </c>
      <c r="AG9" s="85"/>
      <c r="AH9" s="85"/>
      <c r="AI9" s="85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35"/>
      <c r="Y10" s="35" t="s">
        <v>17</v>
      </c>
      <c r="Z10" s="35" t="s">
        <v>18</v>
      </c>
      <c r="AA10" s="35" t="s">
        <v>19</v>
      </c>
      <c r="AB10" s="35"/>
      <c r="AC10" s="35" t="s">
        <v>17</v>
      </c>
      <c r="AD10" s="35" t="s">
        <v>18</v>
      </c>
      <c r="AE10" s="35" t="s">
        <v>19</v>
      </c>
      <c r="AF10" s="45"/>
      <c r="AG10" s="45" t="s">
        <v>17</v>
      </c>
      <c r="AH10" s="45" t="s">
        <v>18</v>
      </c>
      <c r="AI10" s="45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1.1316630000000001</v>
      </c>
      <c r="F11" s="27" t="s">
        <v>20</v>
      </c>
      <c r="G11" s="27">
        <v>0</v>
      </c>
      <c r="H11" s="27">
        <v>6.1999999999999998E-3</v>
      </c>
      <c r="I11" s="27">
        <v>1.368913</v>
      </c>
      <c r="J11" s="27" t="s">
        <v>20</v>
      </c>
      <c r="K11" s="27">
        <v>0</v>
      </c>
      <c r="L11" s="27">
        <v>6.1999999999999998E-3</v>
      </c>
      <c r="M11" s="27">
        <v>1.165411</v>
      </c>
      <c r="N11" s="27" t="s">
        <v>20</v>
      </c>
      <c r="O11" s="27">
        <v>0</v>
      </c>
      <c r="P11" s="27">
        <v>6.1999999999999998E-3</v>
      </c>
      <c r="Q11" s="27">
        <v>1.485568</v>
      </c>
      <c r="S11" s="67"/>
      <c r="T11" t="s">
        <v>20</v>
      </c>
      <c r="U11">
        <v>0</v>
      </c>
      <c r="V11">
        <v>6.1999999999999998E-3</v>
      </c>
      <c r="W11">
        <v>0.93083099999999996</v>
      </c>
      <c r="X11" s="35" t="s">
        <v>20</v>
      </c>
      <c r="Y11">
        <v>0</v>
      </c>
      <c r="Z11">
        <v>6.1999999999999998E-3</v>
      </c>
      <c r="AA11" s="35">
        <v>1.1662939999999999</v>
      </c>
      <c r="AB11" s="35" t="s">
        <v>20</v>
      </c>
      <c r="AC11">
        <v>0</v>
      </c>
      <c r="AD11">
        <v>6.1999999999999998E-3</v>
      </c>
      <c r="AE11" s="35">
        <v>1.1564110000000001</v>
      </c>
      <c r="AF11" s="45" t="s">
        <v>20</v>
      </c>
      <c r="AG11">
        <v>0</v>
      </c>
      <c r="AH11">
        <v>6.1999999999999998E-3</v>
      </c>
      <c r="AI11" s="45">
        <v>1.651411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3.679071</v>
      </c>
      <c r="F12" s="27" t="s">
        <v>21</v>
      </c>
      <c r="G12" s="27">
        <v>0</v>
      </c>
      <c r="H12" s="27">
        <v>8.038E-5</v>
      </c>
      <c r="I12" s="27">
        <v>4.1486580000000002</v>
      </c>
      <c r="J12" s="27" t="s">
        <v>21</v>
      </c>
      <c r="K12" s="27">
        <v>0</v>
      </c>
      <c r="L12" s="27">
        <v>8.038E-5</v>
      </c>
      <c r="M12" s="27">
        <v>3.2516440000000002</v>
      </c>
      <c r="N12" s="27" t="s">
        <v>21</v>
      </c>
      <c r="O12" s="27">
        <v>0</v>
      </c>
      <c r="P12" s="27">
        <v>8.038E-5</v>
      </c>
      <c r="Q12" s="27">
        <v>3.9291269999999998</v>
      </c>
      <c r="S12" s="67"/>
      <c r="T12" t="s">
        <v>21</v>
      </c>
      <c r="U12">
        <v>0</v>
      </c>
      <c r="V12">
        <v>2.6219999999999998E-4</v>
      </c>
      <c r="W12">
        <v>3.3393920000000001</v>
      </c>
      <c r="X12" s="35" t="s">
        <v>21</v>
      </c>
      <c r="Y12">
        <v>0</v>
      </c>
      <c r="Z12">
        <v>2.6219999999999998E-4</v>
      </c>
      <c r="AA12" s="35">
        <v>3.9161969999999999</v>
      </c>
      <c r="AB12" s="35" t="s">
        <v>21</v>
      </c>
      <c r="AC12">
        <v>0</v>
      </c>
      <c r="AD12">
        <v>2.6219999999999998E-4</v>
      </c>
      <c r="AE12" s="35">
        <v>2.9641440000000001</v>
      </c>
      <c r="AF12" s="45" t="s">
        <v>21</v>
      </c>
      <c r="AG12">
        <v>0</v>
      </c>
      <c r="AH12">
        <v>2.6219999999999998E-4</v>
      </c>
      <c r="AI12" s="45">
        <v>3.6516410000000001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26.428225000000001</v>
      </c>
      <c r="F13" s="27" t="s">
        <v>22</v>
      </c>
      <c r="G13" s="27">
        <v>0</v>
      </c>
      <c r="H13" s="27">
        <v>2.1679999999999998E-6</v>
      </c>
      <c r="I13" s="27">
        <v>27.374016000000001</v>
      </c>
      <c r="J13" s="27" t="s">
        <v>22</v>
      </c>
      <c r="K13" s="27">
        <v>0</v>
      </c>
      <c r="L13" s="27">
        <v>2.5459999999999998E-6</v>
      </c>
      <c r="M13" s="27">
        <v>27.585003</v>
      </c>
      <c r="N13" s="27" t="s">
        <v>22</v>
      </c>
      <c r="O13" s="27">
        <v>0</v>
      </c>
      <c r="P13" s="27">
        <v>1.832E-6</v>
      </c>
      <c r="Q13" s="27">
        <v>27.722131999999998</v>
      </c>
      <c r="S13" s="67"/>
      <c r="T13" t="s">
        <v>22</v>
      </c>
      <c r="U13">
        <v>0</v>
      </c>
      <c r="V13">
        <v>2.5199999999999999E-5</v>
      </c>
      <c r="W13">
        <v>23.996852000000001</v>
      </c>
      <c r="X13" s="35" t="s">
        <v>22</v>
      </c>
      <c r="Y13">
        <v>0</v>
      </c>
      <c r="Z13">
        <v>2.7699999999999999E-5</v>
      </c>
      <c r="AA13" s="35">
        <v>24.835459</v>
      </c>
      <c r="AB13" s="35" t="s">
        <v>22</v>
      </c>
      <c r="AC13">
        <v>0</v>
      </c>
      <c r="AD13">
        <v>2.7699999999999999E-5</v>
      </c>
      <c r="AE13" s="35">
        <v>24.474140999999999</v>
      </c>
      <c r="AF13" s="45" t="s">
        <v>22</v>
      </c>
      <c r="AG13">
        <v>0</v>
      </c>
      <c r="AH13">
        <v>2.7699999999999999E-5</v>
      </c>
      <c r="AI13" s="45">
        <v>24.900867000000002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45"/>
      <c r="O14" s="45"/>
      <c r="P14" s="45"/>
      <c r="Q14" s="45"/>
      <c r="X14" s="35"/>
      <c r="Y14" s="35"/>
      <c r="Z14" s="35"/>
      <c r="AA14" s="35"/>
      <c r="AB14" s="35"/>
      <c r="AC14" s="35"/>
      <c r="AD14" s="35"/>
      <c r="AE14" s="35"/>
      <c r="AF14" s="45"/>
      <c r="AG14" s="45"/>
      <c r="AH14" s="45"/>
      <c r="AI14" s="4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45"/>
      <c r="O15" s="45"/>
      <c r="P15" s="45"/>
      <c r="Q15" s="45"/>
      <c r="X15" s="35"/>
      <c r="Y15" s="35"/>
      <c r="Z15" s="35"/>
      <c r="AA15" s="35"/>
      <c r="AB15" s="35"/>
      <c r="AC15" s="35"/>
      <c r="AD15" s="35"/>
      <c r="AE15" s="35"/>
      <c r="AF15" s="45"/>
      <c r="AG15" s="45"/>
      <c r="AH15" s="45"/>
      <c r="AI15" s="45"/>
    </row>
    <row r="16" spans="1:35" x14ac:dyDescent="0.25">
      <c r="A16" s="68" t="s">
        <v>23</v>
      </c>
      <c r="B16" s="85" t="s">
        <v>139</v>
      </c>
      <c r="C16" s="85"/>
      <c r="D16" s="85"/>
      <c r="E16" s="85"/>
      <c r="F16" s="81" t="s">
        <v>140</v>
      </c>
      <c r="G16" s="81"/>
      <c r="H16" s="81"/>
      <c r="I16" s="81"/>
      <c r="J16" s="81" t="s">
        <v>141</v>
      </c>
      <c r="K16" s="81"/>
      <c r="L16" s="81"/>
      <c r="M16" s="81"/>
      <c r="N16" s="85" t="s">
        <v>142</v>
      </c>
      <c r="O16" s="85"/>
      <c r="P16" s="85"/>
      <c r="Q16" s="85"/>
      <c r="R16" s="45"/>
      <c r="S16" s="84" t="s">
        <v>23</v>
      </c>
      <c r="T16" s="85" t="s">
        <v>139</v>
      </c>
      <c r="U16" s="85"/>
      <c r="V16" s="85"/>
      <c r="W16" s="85"/>
      <c r="X16" s="81" t="s">
        <v>140</v>
      </c>
      <c r="Y16" s="81"/>
      <c r="Z16" s="81"/>
      <c r="AA16" s="81"/>
      <c r="AB16" s="81" t="s">
        <v>141</v>
      </c>
      <c r="AC16" s="81"/>
      <c r="AD16" s="81"/>
      <c r="AE16" s="81"/>
      <c r="AF16" s="85" t="s">
        <v>142</v>
      </c>
      <c r="AG16" s="85"/>
      <c r="AH16" s="85"/>
      <c r="AI16" s="85"/>
    </row>
    <row r="17" spans="1:35" x14ac:dyDescent="0.25">
      <c r="A17" s="68"/>
      <c r="B17" s="45"/>
      <c r="C17" s="45" t="s">
        <v>17</v>
      </c>
      <c r="D17" s="45" t="s">
        <v>18</v>
      </c>
      <c r="E17" s="4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45"/>
      <c r="O17" s="45" t="s">
        <v>17</v>
      </c>
      <c r="P17" s="45" t="s">
        <v>18</v>
      </c>
      <c r="Q17" s="45" t="s">
        <v>19</v>
      </c>
      <c r="R17" s="45"/>
      <c r="S17" s="84"/>
      <c r="T17" s="45"/>
      <c r="U17" s="45" t="s">
        <v>17</v>
      </c>
      <c r="V17" s="45" t="s">
        <v>18</v>
      </c>
      <c r="W17" s="4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45"/>
      <c r="AG17" s="45" t="s">
        <v>17</v>
      </c>
      <c r="AH17" s="45" t="s">
        <v>18</v>
      </c>
      <c r="AI17" s="45" t="s">
        <v>19</v>
      </c>
    </row>
    <row r="18" spans="1:35" x14ac:dyDescent="0.25">
      <c r="A18" s="68"/>
      <c r="B18" s="45" t="s">
        <v>20</v>
      </c>
      <c r="C18" s="45">
        <v>1.2999999999999999E-3</v>
      </c>
      <c r="D18" s="45">
        <v>2.0199999999999999E-2</v>
      </c>
      <c r="E18" s="4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45" t="s">
        <v>20</v>
      </c>
      <c r="O18" s="45">
        <v>2.5999999999999999E-3</v>
      </c>
      <c r="P18" s="45">
        <v>2.3900000000000001E-2</v>
      </c>
      <c r="Q18" s="45">
        <v>28.720002000000001</v>
      </c>
      <c r="R18" s="45"/>
      <c r="S18" s="84"/>
      <c r="T18" s="45" t="s">
        <v>20</v>
      </c>
      <c r="U18" s="45">
        <v>1.2999999999999999E-3</v>
      </c>
      <c r="V18" s="45">
        <v>2.0199999999999999E-2</v>
      </c>
      <c r="W18" s="4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45" t="s">
        <v>20</v>
      </c>
      <c r="AG18" s="45">
        <v>2.5999999999999999E-3</v>
      </c>
      <c r="AH18" s="45">
        <v>2.3900000000000001E-2</v>
      </c>
      <c r="AI18" s="45">
        <v>30.236464999999999</v>
      </c>
    </row>
    <row r="19" spans="1:35" x14ac:dyDescent="0.25">
      <c r="A19" s="68"/>
      <c r="B19" s="45" t="s">
        <v>21</v>
      </c>
      <c r="C19" s="45">
        <v>1.9699999999999999E-2</v>
      </c>
      <c r="D19" s="45">
        <v>2.0199999999999999E-2</v>
      </c>
      <c r="E19" s="4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45" t="s">
        <v>21</v>
      </c>
      <c r="O19" s="45">
        <v>2.3199999999999998E-2</v>
      </c>
      <c r="P19" s="45">
        <v>2.3699999999999999E-2</v>
      </c>
      <c r="Q19" s="45">
        <v>76.667008999999993</v>
      </c>
      <c r="R19" s="45"/>
      <c r="S19" s="84"/>
      <c r="T19" s="45" t="s">
        <v>21</v>
      </c>
      <c r="U19" s="45">
        <v>1.77E-2</v>
      </c>
      <c r="V19" s="45">
        <v>1.9900000000000001E-2</v>
      </c>
      <c r="W19" s="4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45" t="s">
        <v>21</v>
      </c>
      <c r="AG19" s="45">
        <v>2.07E-2</v>
      </c>
      <c r="AH19" s="45">
        <v>2.3300000000000001E-2</v>
      </c>
      <c r="AI19" s="45">
        <v>77.369028</v>
      </c>
    </row>
    <row r="20" spans="1:35" x14ac:dyDescent="0.25">
      <c r="A20" s="68"/>
      <c r="B20" s="45" t="s">
        <v>22</v>
      </c>
      <c r="C20" s="45">
        <v>1.9699999999999999E-2</v>
      </c>
      <c r="D20" s="45">
        <v>1.9800000000000002E-2</v>
      </c>
      <c r="E20" s="4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45" t="s">
        <v>22</v>
      </c>
      <c r="O20" s="45">
        <v>2.3199999999999998E-2</v>
      </c>
      <c r="P20" s="45">
        <v>2.3199999999999998E-2</v>
      </c>
      <c r="Q20" s="45">
        <v>378.594853</v>
      </c>
      <c r="R20" s="45"/>
      <c r="S20" s="84"/>
      <c r="T20" s="45" t="s">
        <v>22</v>
      </c>
      <c r="U20" s="45">
        <v>1.7899999999999999E-2</v>
      </c>
      <c r="V20" s="45">
        <v>1.84E-2</v>
      </c>
      <c r="W20" s="4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45" t="s">
        <v>22</v>
      </c>
      <c r="AG20" s="45">
        <v>2.0899999999999998E-2</v>
      </c>
      <c r="AH20" s="45">
        <v>2.1499999999999998E-2</v>
      </c>
      <c r="AI20" s="4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45"/>
      <c r="O21" s="45"/>
      <c r="P21" s="45"/>
      <c r="Q21" s="45"/>
      <c r="X21" s="35"/>
      <c r="Y21" s="35"/>
      <c r="Z21" s="35"/>
      <c r="AA21" s="35"/>
      <c r="AB21" s="35"/>
      <c r="AC21" s="35"/>
      <c r="AD21" s="35"/>
      <c r="AE21" s="35"/>
      <c r="AF21" s="45"/>
      <c r="AG21" s="45"/>
      <c r="AH21" s="45"/>
      <c r="AI21" s="45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35"/>
      <c r="Y22" s="35"/>
      <c r="Z22" s="35"/>
      <c r="AA22" s="35"/>
      <c r="AB22" s="35"/>
      <c r="AC22" s="35"/>
      <c r="AD22" s="35"/>
      <c r="AE22" s="35"/>
      <c r="AF22" s="45"/>
      <c r="AG22" s="45"/>
      <c r="AH22" s="45"/>
      <c r="AI22" s="45"/>
    </row>
    <row r="23" spans="1:35" x14ac:dyDescent="0.25">
      <c r="A23" s="69" t="s">
        <v>24</v>
      </c>
      <c r="B23" s="74" t="s">
        <v>139</v>
      </c>
      <c r="C23" s="74"/>
      <c r="D23" s="74"/>
      <c r="E23" s="74"/>
      <c r="F23" s="77" t="s">
        <v>140</v>
      </c>
      <c r="G23" s="77"/>
      <c r="H23" s="77"/>
      <c r="I23" s="77"/>
      <c r="J23" s="77" t="s">
        <v>141</v>
      </c>
      <c r="K23" s="77"/>
      <c r="L23" s="77"/>
      <c r="M23" s="77"/>
      <c r="N23" s="77" t="s">
        <v>142</v>
      </c>
      <c r="O23" s="77"/>
      <c r="P23" s="77"/>
      <c r="Q23" s="77"/>
      <c r="S23" s="69" t="s">
        <v>24</v>
      </c>
      <c r="T23" s="74" t="s">
        <v>139</v>
      </c>
      <c r="U23" s="74"/>
      <c r="V23" s="74"/>
      <c r="W23" s="74"/>
      <c r="X23" s="77" t="s">
        <v>140</v>
      </c>
      <c r="Y23" s="77"/>
      <c r="Z23" s="77"/>
      <c r="AA23" s="77"/>
      <c r="AB23" s="77" t="s">
        <v>141</v>
      </c>
      <c r="AC23" s="77"/>
      <c r="AD23" s="77"/>
      <c r="AE23" s="77"/>
      <c r="AF23" s="77" t="s">
        <v>142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11.381607000000001</v>
      </c>
      <c r="F25" s="27">
        <v>0</v>
      </c>
      <c r="G25" s="28"/>
      <c r="H25" s="28"/>
      <c r="I25" s="27">
        <v>9.1125439999999998</v>
      </c>
      <c r="J25" s="27">
        <v>0</v>
      </c>
      <c r="K25" s="28"/>
      <c r="L25" s="28"/>
      <c r="M25" s="27">
        <v>8.7816410000000005</v>
      </c>
      <c r="N25" s="28">
        <v>0</v>
      </c>
      <c r="O25" s="28"/>
      <c r="P25" s="28"/>
      <c r="Q25" s="27">
        <v>8.8963929999999998</v>
      </c>
      <c r="S25" s="69"/>
      <c r="T25" s="5">
        <v>0</v>
      </c>
      <c r="U25" s="5"/>
      <c r="V25" s="5"/>
      <c r="W25">
        <v>8.3123839999999998</v>
      </c>
      <c r="X25" s="28">
        <v>0</v>
      </c>
      <c r="Y25" s="28"/>
      <c r="Z25" s="28"/>
      <c r="AA25" s="27">
        <v>8.4216409999999993</v>
      </c>
      <c r="AB25" s="28">
        <v>0</v>
      </c>
      <c r="AC25" s="28"/>
      <c r="AD25" s="28"/>
      <c r="AE25" s="27">
        <v>8.7815460000000005</v>
      </c>
      <c r="AF25" s="28">
        <v>0</v>
      </c>
      <c r="AG25" s="28"/>
      <c r="AH25" s="28"/>
      <c r="AI25" s="27">
        <v>8.9410109999999996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45"/>
      <c r="O26" s="45"/>
      <c r="P26" s="45"/>
      <c r="Q26" s="4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47"/>
      <c r="O27" s="47"/>
      <c r="P27" s="47"/>
      <c r="Q27" s="47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45"/>
      <c r="AG27" s="45"/>
      <c r="AH27" s="45"/>
      <c r="AI27" s="4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45"/>
      <c r="O28" s="45"/>
      <c r="P28" s="45"/>
      <c r="Q28" s="4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45"/>
      <c r="AG28" s="45"/>
      <c r="AH28" s="45"/>
      <c r="AI28" s="4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4" t="s">
        <v>139</v>
      </c>
      <c r="C30" s="74"/>
      <c r="D30" s="74"/>
      <c r="E30" s="74"/>
      <c r="F30" s="77" t="s">
        <v>140</v>
      </c>
      <c r="G30" s="77"/>
      <c r="H30" s="77"/>
      <c r="I30" s="77"/>
      <c r="J30" s="77" t="s">
        <v>141</v>
      </c>
      <c r="K30" s="77"/>
      <c r="L30" s="77"/>
      <c r="M30" s="77"/>
      <c r="N30" s="77" t="s">
        <v>142</v>
      </c>
      <c r="O30" s="77"/>
      <c r="P30" s="77"/>
      <c r="Q30" s="77"/>
      <c r="S30" s="67" t="s">
        <v>12</v>
      </c>
      <c r="T30" s="74" t="s">
        <v>139</v>
      </c>
      <c r="U30" s="74"/>
      <c r="V30" s="74"/>
      <c r="W30" s="74"/>
      <c r="X30" s="77" t="s">
        <v>140</v>
      </c>
      <c r="Y30" s="77"/>
      <c r="Z30" s="77"/>
      <c r="AA30" s="77"/>
      <c r="AB30" s="77" t="s">
        <v>141</v>
      </c>
      <c r="AC30" s="77"/>
      <c r="AD30" s="77"/>
      <c r="AE30" s="77"/>
      <c r="AF30" s="77" t="s">
        <v>142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1.0069859999999999</v>
      </c>
      <c r="F32" s="27" t="s">
        <v>20</v>
      </c>
      <c r="G32" s="27">
        <v>0</v>
      </c>
      <c r="H32" s="27">
        <v>6.1999999999999998E-3</v>
      </c>
      <c r="I32" s="27">
        <v>1.1156410000000001</v>
      </c>
      <c r="J32" s="27" t="s">
        <v>20</v>
      </c>
      <c r="K32" s="27">
        <v>0</v>
      </c>
      <c r="L32" s="27">
        <v>6.1999999999999998E-3</v>
      </c>
      <c r="M32" s="27">
        <v>1.12114</v>
      </c>
      <c r="N32" s="27" t="s">
        <v>20</v>
      </c>
      <c r="O32" s="27">
        <v>0</v>
      </c>
      <c r="P32" s="27">
        <v>6.1999999999999998E-3</v>
      </c>
      <c r="Q32" s="27">
        <v>1.2516689999999999</v>
      </c>
      <c r="S32" s="67"/>
      <c r="T32" t="s">
        <v>20</v>
      </c>
      <c r="U32">
        <v>0</v>
      </c>
      <c r="V32">
        <v>6.1999999999999998E-3</v>
      </c>
      <c r="W32">
        <v>1.1909069999999999</v>
      </c>
      <c r="X32" s="27" t="s">
        <v>20</v>
      </c>
      <c r="Y32" s="27">
        <v>0</v>
      </c>
      <c r="Z32" s="27">
        <v>6.1999999999999998E-3</v>
      </c>
      <c r="AA32" s="27">
        <v>1.2161409999999999</v>
      </c>
      <c r="AB32" s="27" t="s">
        <v>20</v>
      </c>
      <c r="AC32" s="27">
        <v>0</v>
      </c>
      <c r="AD32" s="27">
        <v>6.1999999999999998E-3</v>
      </c>
      <c r="AE32" s="27">
        <v>1.2164109999999999</v>
      </c>
      <c r="AF32" s="27" t="s">
        <v>20</v>
      </c>
      <c r="AG32" s="27">
        <v>0</v>
      </c>
      <c r="AH32" s="27">
        <v>6.1999999999999998E-3</v>
      </c>
      <c r="AI32" s="27">
        <v>1.1156410000000001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2.9414470000000001</v>
      </c>
      <c r="F33" s="27" t="s">
        <v>21</v>
      </c>
      <c r="G33" s="27">
        <v>0</v>
      </c>
      <c r="H33" s="27">
        <v>6.6879999999999999E-4</v>
      </c>
      <c r="I33" s="27">
        <v>2.8915410000000001</v>
      </c>
      <c r="J33" s="27" t="s">
        <v>21</v>
      </c>
      <c r="K33" s="27">
        <v>0</v>
      </c>
      <c r="L33" s="27">
        <v>6.6879999999999999E-4</v>
      </c>
      <c r="M33" s="27">
        <v>2.8915600000000001</v>
      </c>
      <c r="N33" s="27" t="s">
        <v>21</v>
      </c>
      <c r="O33" s="27">
        <v>0</v>
      </c>
      <c r="P33" s="27">
        <v>6.6879999999999999E-4</v>
      </c>
      <c r="Q33" s="27">
        <v>2.1654640000000001</v>
      </c>
      <c r="S33" s="67"/>
      <c r="T33" t="s">
        <v>21</v>
      </c>
      <c r="U33">
        <v>0</v>
      </c>
      <c r="V33">
        <v>1.5E-3</v>
      </c>
      <c r="W33">
        <v>2.5108549999999998</v>
      </c>
      <c r="X33" s="27" t="s">
        <v>21</v>
      </c>
      <c r="Y33" s="27">
        <v>0</v>
      </c>
      <c r="Z33" s="27">
        <v>1.5E-3</v>
      </c>
      <c r="AA33" s="27">
        <v>2.5616110000000001</v>
      </c>
      <c r="AB33" s="27" t="s">
        <v>21</v>
      </c>
      <c r="AC33" s="27">
        <v>0</v>
      </c>
      <c r="AD33" s="27">
        <v>1.5E-3</v>
      </c>
      <c r="AE33" s="27">
        <v>2.145111</v>
      </c>
      <c r="AF33" s="27" t="s">
        <v>21</v>
      </c>
      <c r="AG33" s="27">
        <v>0</v>
      </c>
      <c r="AH33" s="27">
        <v>1.5E-3</v>
      </c>
      <c r="AI33" s="27">
        <v>2.5611120000000001</v>
      </c>
    </row>
    <row r="34" spans="1:35" x14ac:dyDescent="0.25">
      <c r="A34" s="67"/>
      <c r="B34" t="s">
        <v>22</v>
      </c>
      <c r="C34">
        <v>0</v>
      </c>
      <c r="D34">
        <v>1.3689999999999999E-4</v>
      </c>
      <c r="E34">
        <v>20.282254999999999</v>
      </c>
      <c r="F34" s="27" t="s">
        <v>22</v>
      </c>
      <c r="G34" s="27">
        <v>0</v>
      </c>
      <c r="H34" s="27">
        <v>1.473E-4</v>
      </c>
      <c r="I34" s="27">
        <v>20.510438000000001</v>
      </c>
      <c r="J34" s="27" t="s">
        <v>22</v>
      </c>
      <c r="K34" s="27">
        <v>0</v>
      </c>
      <c r="L34" s="27">
        <v>1.585E-4</v>
      </c>
      <c r="M34" s="27">
        <v>19.934622000000001</v>
      </c>
      <c r="N34" s="27" t="s">
        <v>22</v>
      </c>
      <c r="O34" s="27">
        <v>1.84E-2</v>
      </c>
      <c r="P34" s="27">
        <v>1.6860000000000001E-4</v>
      </c>
      <c r="Q34" s="27">
        <v>20.520147000000001</v>
      </c>
      <c r="S34" s="67"/>
      <c r="T34" t="s">
        <v>22</v>
      </c>
      <c r="U34">
        <v>0</v>
      </c>
      <c r="V34">
        <v>5.3919999999999999E-4</v>
      </c>
      <c r="W34">
        <v>16.193256999999999</v>
      </c>
      <c r="X34" s="27" t="s">
        <v>22</v>
      </c>
      <c r="Y34" s="27">
        <v>0</v>
      </c>
      <c r="Z34" s="27">
        <v>5.6789999999999998E-4</v>
      </c>
      <c r="AA34" s="27">
        <v>16.880934</v>
      </c>
      <c r="AB34" s="27" t="s">
        <v>22</v>
      </c>
      <c r="AC34" s="27">
        <v>0</v>
      </c>
      <c r="AD34" s="27">
        <v>5.9800000000000001E-4</v>
      </c>
      <c r="AE34" s="27">
        <v>15.830351</v>
      </c>
      <c r="AF34" s="27" t="s">
        <v>22</v>
      </c>
      <c r="AG34" s="27">
        <v>0</v>
      </c>
      <c r="AH34" s="27">
        <v>6.2980000000000002E-4</v>
      </c>
      <c r="AI34" s="27">
        <v>17.134547999999999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45"/>
      <c r="O35" s="45"/>
      <c r="P35" s="45"/>
      <c r="Q35" s="45"/>
      <c r="X35" s="35"/>
      <c r="Y35" s="35"/>
      <c r="Z35" s="35"/>
      <c r="AA35" s="35"/>
      <c r="AB35" s="35"/>
      <c r="AC35" s="35"/>
      <c r="AD35" s="35"/>
      <c r="AE35" s="35"/>
      <c r="AF35" s="45"/>
      <c r="AG35" s="45"/>
      <c r="AH35" s="45"/>
      <c r="AI35" s="4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45"/>
      <c r="O36" s="45"/>
      <c r="P36" s="45"/>
      <c r="Q36" s="45"/>
      <c r="X36" s="35"/>
      <c r="Y36" s="35"/>
      <c r="Z36" s="35"/>
      <c r="AA36" s="35"/>
      <c r="AB36" s="35"/>
      <c r="AC36" s="35"/>
      <c r="AD36" s="35"/>
      <c r="AE36" s="35"/>
      <c r="AF36" s="45"/>
      <c r="AG36" s="45"/>
      <c r="AH36" s="45"/>
      <c r="AI36" s="45"/>
    </row>
    <row r="37" spans="1:35" x14ac:dyDescent="0.25">
      <c r="A37" s="68" t="s">
        <v>23</v>
      </c>
      <c r="B37" s="85" t="s">
        <v>139</v>
      </c>
      <c r="C37" s="85"/>
      <c r="D37" s="85"/>
      <c r="E37" s="85"/>
      <c r="F37" s="81" t="s">
        <v>140</v>
      </c>
      <c r="G37" s="81"/>
      <c r="H37" s="81"/>
      <c r="I37" s="81"/>
      <c r="J37" s="81" t="s">
        <v>141</v>
      </c>
      <c r="K37" s="81"/>
      <c r="L37" s="81"/>
      <c r="M37" s="81"/>
      <c r="N37" s="85" t="s">
        <v>142</v>
      </c>
      <c r="O37" s="85"/>
      <c r="P37" s="85"/>
      <c r="Q37" s="85"/>
      <c r="R37" s="45"/>
      <c r="S37" s="84" t="s">
        <v>23</v>
      </c>
      <c r="T37" s="85" t="s">
        <v>139</v>
      </c>
      <c r="U37" s="85"/>
      <c r="V37" s="85"/>
      <c r="W37" s="85"/>
      <c r="X37" s="81" t="s">
        <v>140</v>
      </c>
      <c r="Y37" s="81"/>
      <c r="Z37" s="81"/>
      <c r="AA37" s="81"/>
      <c r="AB37" s="81" t="s">
        <v>141</v>
      </c>
      <c r="AC37" s="81"/>
      <c r="AD37" s="81"/>
      <c r="AE37" s="81"/>
      <c r="AF37" s="85" t="s">
        <v>142</v>
      </c>
      <c r="AG37" s="85"/>
      <c r="AH37" s="85"/>
      <c r="AI37" s="85"/>
    </row>
    <row r="38" spans="1:35" x14ac:dyDescent="0.25">
      <c r="A38" s="68"/>
      <c r="B38" s="45"/>
      <c r="C38" s="45" t="s">
        <v>17</v>
      </c>
      <c r="D38" s="45" t="s">
        <v>18</v>
      </c>
      <c r="E38" s="4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45"/>
      <c r="O38" s="45" t="s">
        <v>17</v>
      </c>
      <c r="P38" s="45" t="s">
        <v>18</v>
      </c>
      <c r="Q38" s="45" t="s">
        <v>19</v>
      </c>
      <c r="R38" s="45"/>
      <c r="S38" s="84"/>
      <c r="T38" s="45"/>
      <c r="U38" s="45" t="s">
        <v>17</v>
      </c>
      <c r="V38" s="45" t="s">
        <v>18</v>
      </c>
      <c r="W38" s="4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45"/>
      <c r="AG38" s="45" t="s">
        <v>17</v>
      </c>
      <c r="AH38" s="45" t="s">
        <v>18</v>
      </c>
      <c r="AI38" s="45" t="s">
        <v>19</v>
      </c>
    </row>
    <row r="39" spans="1:35" x14ac:dyDescent="0.25">
      <c r="A39" s="68"/>
      <c r="B39" s="45" t="s">
        <v>20</v>
      </c>
      <c r="C39" s="45">
        <v>1.2999999999999999E-3</v>
      </c>
      <c r="D39" s="45">
        <v>2.0199999999999999E-2</v>
      </c>
      <c r="E39" s="4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45" t="s">
        <v>20</v>
      </c>
      <c r="O39" s="45">
        <v>2.5999999999999999E-3</v>
      </c>
      <c r="P39" s="45">
        <v>2.3900000000000001E-2</v>
      </c>
      <c r="Q39" s="45">
        <v>29.099378999999999</v>
      </c>
      <c r="R39" s="45"/>
      <c r="S39" s="84"/>
      <c r="T39" s="45" t="s">
        <v>20</v>
      </c>
      <c r="U39" s="45">
        <v>1.2999999999999999E-3</v>
      </c>
      <c r="V39" s="45">
        <v>2.0199999999999999E-2</v>
      </c>
      <c r="W39" s="4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45" t="s">
        <v>20</v>
      </c>
      <c r="AG39" s="45">
        <v>2.5999999999999999E-3</v>
      </c>
      <c r="AH39" s="45">
        <v>2.3900000000000001E-2</v>
      </c>
      <c r="AI39" s="45">
        <v>33.677200999999997</v>
      </c>
    </row>
    <row r="40" spans="1:35" x14ac:dyDescent="0.25">
      <c r="A40" s="68"/>
      <c r="B40" s="45" t="s">
        <v>21</v>
      </c>
      <c r="C40" s="45">
        <v>1.17E-2</v>
      </c>
      <c r="D40" s="45">
        <v>1.9099999999999999E-2</v>
      </c>
      <c r="E40" s="4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45" t="s">
        <v>21</v>
      </c>
      <c r="O40" s="45">
        <v>1.34E-2</v>
      </c>
      <c r="P40" s="45">
        <v>2.1999999999999999E-2</v>
      </c>
      <c r="Q40" s="45">
        <v>79.884422000000001</v>
      </c>
      <c r="R40" s="45"/>
      <c r="S40" s="84"/>
      <c r="T40" s="45" t="s">
        <v>21</v>
      </c>
      <c r="U40" s="45">
        <v>6.1000000000000004E-3</v>
      </c>
      <c r="V40" s="45">
        <v>1.7000000000000001E-2</v>
      </c>
      <c r="W40" s="4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45" t="s">
        <v>21</v>
      </c>
      <c r="AG40" s="45">
        <v>7.3000000000000001E-3</v>
      </c>
      <c r="AH40" s="45">
        <v>1.89E-2</v>
      </c>
      <c r="AI40" s="45">
        <v>78.689691999999994</v>
      </c>
    </row>
    <row r="41" spans="1:35" x14ac:dyDescent="0.25">
      <c r="A41" s="68"/>
      <c r="B41" s="45" t="s">
        <v>22</v>
      </c>
      <c r="C41" s="45">
        <v>1.2999999999999999E-2</v>
      </c>
      <c r="D41" s="45">
        <v>1.6299999999999999E-2</v>
      </c>
      <c r="E41" s="4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45" t="s">
        <v>22</v>
      </c>
      <c r="O41" s="45">
        <v>1.54E-2</v>
      </c>
      <c r="P41" s="45">
        <v>1.9E-2</v>
      </c>
      <c r="Q41" s="45">
        <v>510.50530700000002</v>
      </c>
      <c r="R41" s="45"/>
      <c r="S41" s="84"/>
      <c r="T41" s="45" t="s">
        <v>22</v>
      </c>
      <c r="U41" s="45">
        <v>7.4999999999999997E-3</v>
      </c>
      <c r="V41" s="45">
        <v>1.32E-2</v>
      </c>
      <c r="W41" s="4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45" t="s">
        <v>22</v>
      </c>
      <c r="AG41" s="45">
        <v>9.1999999999999998E-3</v>
      </c>
      <c r="AH41" s="45">
        <v>1.5599999999999999E-2</v>
      </c>
      <c r="AI41" s="4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45"/>
      <c r="O42" s="45"/>
      <c r="P42" s="45"/>
      <c r="Q42" s="45"/>
      <c r="X42" s="35"/>
      <c r="Y42" s="35"/>
      <c r="Z42" s="35"/>
      <c r="AA42" s="35"/>
      <c r="AB42" s="35"/>
      <c r="AC42" s="35"/>
      <c r="AD42" s="35"/>
      <c r="AE42" s="35"/>
      <c r="AF42" s="45"/>
      <c r="AG42" s="45"/>
      <c r="AH42" s="45"/>
      <c r="AI42" s="4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45"/>
      <c r="O43" s="45"/>
      <c r="P43" s="45"/>
      <c r="Q43" s="45"/>
      <c r="X43" s="35"/>
      <c r="Y43" s="35"/>
      <c r="Z43" s="35"/>
      <c r="AA43" s="35"/>
      <c r="AB43" s="35"/>
      <c r="AC43" s="35"/>
      <c r="AD43" s="35"/>
      <c r="AE43" s="35"/>
      <c r="AF43" s="45"/>
      <c r="AG43" s="45"/>
      <c r="AH43" s="45"/>
      <c r="AI43" s="45"/>
    </row>
    <row r="44" spans="1:35" x14ac:dyDescent="0.25">
      <c r="A44" s="69" t="s">
        <v>24</v>
      </c>
      <c r="B44" s="74" t="s">
        <v>139</v>
      </c>
      <c r="C44" s="74"/>
      <c r="D44" s="74"/>
      <c r="E44" s="74"/>
      <c r="F44" s="77" t="s">
        <v>140</v>
      </c>
      <c r="G44" s="77"/>
      <c r="H44" s="77"/>
      <c r="I44" s="77"/>
      <c r="J44" s="77" t="s">
        <v>141</v>
      </c>
      <c r="K44" s="77"/>
      <c r="L44" s="77"/>
      <c r="M44" s="77"/>
      <c r="N44" s="77" t="s">
        <v>142</v>
      </c>
      <c r="O44" s="77"/>
      <c r="P44" s="77"/>
      <c r="Q44" s="77"/>
      <c r="S44" s="69" t="s">
        <v>24</v>
      </c>
      <c r="T44" s="74" t="s">
        <v>139</v>
      </c>
      <c r="U44" s="74"/>
      <c r="V44" s="74"/>
      <c r="W44" s="74"/>
      <c r="X44" s="77" t="s">
        <v>140</v>
      </c>
      <c r="Y44" s="77"/>
      <c r="Z44" s="77"/>
      <c r="AA44" s="77"/>
      <c r="AB44" s="77" t="s">
        <v>141</v>
      </c>
      <c r="AC44" s="77"/>
      <c r="AD44" s="77"/>
      <c r="AE44" s="77"/>
      <c r="AF44" s="85" t="s">
        <v>142</v>
      </c>
      <c r="AG44" s="85"/>
      <c r="AH44" s="85"/>
      <c r="AI44" s="85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85" t="s">
        <v>25</v>
      </c>
      <c r="AG45" s="85"/>
      <c r="AH45" s="85"/>
      <c r="AI45" s="45" t="s">
        <v>19</v>
      </c>
    </row>
    <row r="46" spans="1:35" x14ac:dyDescent="0.25">
      <c r="A46" s="69"/>
      <c r="B46" s="5">
        <v>0</v>
      </c>
      <c r="C46" s="5"/>
      <c r="D46" s="5"/>
      <c r="E46">
        <v>8.6237700000000004</v>
      </c>
      <c r="F46" s="28">
        <v>0</v>
      </c>
      <c r="G46" s="28"/>
      <c r="H46" s="28"/>
      <c r="I46" s="27">
        <v>8.7315380000000005</v>
      </c>
      <c r="J46" s="29">
        <v>1.9999999999999999E-7</v>
      </c>
      <c r="K46" s="28"/>
      <c r="L46" s="28"/>
      <c r="M46" s="27">
        <v>8.4912790000000005</v>
      </c>
      <c r="N46" s="29">
        <v>1.9999999999999999E-7</v>
      </c>
      <c r="O46" s="28"/>
      <c r="P46" s="28"/>
      <c r="Q46" s="27">
        <v>8.4288799999999995</v>
      </c>
      <c r="S46" s="69"/>
      <c r="T46" s="18">
        <v>1.42E-5</v>
      </c>
      <c r="U46" s="5"/>
      <c r="V46" s="5"/>
      <c r="W46">
        <v>8.1294249999999995</v>
      </c>
      <c r="X46" s="29">
        <v>1.52E-5</v>
      </c>
      <c r="Y46" s="28"/>
      <c r="Z46" s="28"/>
      <c r="AA46" s="27">
        <v>8.3820890000000006</v>
      </c>
      <c r="AB46" s="29">
        <v>1.6900000000000001E-5</v>
      </c>
      <c r="AC46" s="28"/>
      <c r="AD46" s="28"/>
      <c r="AE46" s="27">
        <v>8.5029859999999999</v>
      </c>
      <c r="AF46" s="60">
        <v>1.7E-5</v>
      </c>
      <c r="AG46" s="46"/>
      <c r="AH46" s="46"/>
      <c r="AI46" s="45">
        <v>8.4182780000000008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45"/>
      <c r="O47" s="45"/>
      <c r="P47" s="45"/>
      <c r="Q47" s="4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45"/>
      <c r="O48" s="45"/>
      <c r="P48" s="45"/>
      <c r="Q48" s="4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4" t="s">
        <v>139</v>
      </c>
      <c r="C50" s="74"/>
      <c r="D50" s="74"/>
      <c r="E50" s="74"/>
      <c r="F50" s="77" t="s">
        <v>140</v>
      </c>
      <c r="G50" s="77"/>
      <c r="H50" s="77"/>
      <c r="I50" s="77"/>
      <c r="J50" s="77" t="s">
        <v>141</v>
      </c>
      <c r="K50" s="77"/>
      <c r="L50" s="77"/>
      <c r="M50" s="77"/>
      <c r="N50" s="77" t="s">
        <v>142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0.95914500000000003</v>
      </c>
      <c r="F52" s="27" t="s">
        <v>20</v>
      </c>
      <c r="G52" s="27">
        <v>0</v>
      </c>
      <c r="H52" s="27">
        <v>6.1999999999999998E-3</v>
      </c>
      <c r="I52" s="27">
        <v>1.20411</v>
      </c>
      <c r="J52" s="27" t="s">
        <v>20</v>
      </c>
      <c r="K52" s="27">
        <v>0</v>
      </c>
      <c r="L52" s="27">
        <v>6.1999999999999998E-3</v>
      </c>
      <c r="M52" s="27">
        <v>1.1241140000000001</v>
      </c>
      <c r="N52" s="27" t="s">
        <v>20</v>
      </c>
      <c r="O52" s="27">
        <v>0</v>
      </c>
      <c r="P52" s="27">
        <v>6.1999999999999998E-3</v>
      </c>
      <c r="Q52" s="27">
        <v>1.2527440000000001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1.822049</v>
      </c>
      <c r="F53" s="27" t="s">
        <v>21</v>
      </c>
      <c r="G53" s="27">
        <v>0</v>
      </c>
      <c r="H53" s="27">
        <v>3.3E-3</v>
      </c>
      <c r="I53" s="27">
        <v>1.424445</v>
      </c>
      <c r="J53" s="27" t="s">
        <v>21</v>
      </c>
      <c r="K53" s="27">
        <v>0</v>
      </c>
      <c r="L53" s="27">
        <v>3.3E-3</v>
      </c>
      <c r="M53" s="27">
        <v>1.4542440000000001</v>
      </c>
      <c r="N53" s="27" t="s">
        <v>21</v>
      </c>
      <c r="O53" s="27">
        <v>0</v>
      </c>
      <c r="P53" s="27">
        <v>3.3E-3</v>
      </c>
      <c r="Q53" s="27">
        <v>1.4542219999999999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9.2546140000000001</v>
      </c>
      <c r="F54" s="27" t="s">
        <v>22</v>
      </c>
      <c r="G54" s="27">
        <v>0</v>
      </c>
      <c r="H54" s="27">
        <v>2.0999999999999999E-3</v>
      </c>
      <c r="I54" s="27">
        <v>9.3934409999999993</v>
      </c>
      <c r="J54" s="27" t="s">
        <v>22</v>
      </c>
      <c r="K54" s="27">
        <v>0</v>
      </c>
      <c r="L54" s="27">
        <v>2.2000000000000001E-3</v>
      </c>
      <c r="M54" s="27">
        <v>9.8296709999999994</v>
      </c>
      <c r="N54" s="27" t="s">
        <v>22</v>
      </c>
      <c r="O54" s="27">
        <v>0</v>
      </c>
      <c r="P54" s="27">
        <v>2.3E-3</v>
      </c>
      <c r="Q54" s="27">
        <v>7.9719069999999999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45"/>
      <c r="O55" s="45"/>
      <c r="P55" s="45"/>
      <c r="Q55" s="4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45"/>
      <c r="O56" s="45"/>
      <c r="P56" s="45"/>
      <c r="Q56" s="45"/>
    </row>
    <row r="57" spans="1:17" x14ac:dyDescent="0.25">
      <c r="A57" s="68" t="s">
        <v>23</v>
      </c>
      <c r="B57" s="85" t="s">
        <v>139</v>
      </c>
      <c r="C57" s="85"/>
      <c r="D57" s="85"/>
      <c r="E57" s="85"/>
      <c r="F57" s="81" t="s">
        <v>140</v>
      </c>
      <c r="G57" s="81"/>
      <c r="H57" s="81"/>
      <c r="I57" s="81"/>
      <c r="J57" s="81" t="s">
        <v>141</v>
      </c>
      <c r="K57" s="81"/>
      <c r="L57" s="81"/>
      <c r="M57" s="81"/>
      <c r="N57" s="85" t="s">
        <v>142</v>
      </c>
      <c r="O57" s="85"/>
      <c r="P57" s="85"/>
      <c r="Q57" s="85"/>
    </row>
    <row r="58" spans="1:17" x14ac:dyDescent="0.25">
      <c r="A58" s="68"/>
      <c r="B58" s="45"/>
      <c r="C58" s="45" t="s">
        <v>17</v>
      </c>
      <c r="D58" s="45" t="s">
        <v>18</v>
      </c>
      <c r="E58" s="4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45"/>
      <c r="O58" s="45" t="s">
        <v>17</v>
      </c>
      <c r="P58" s="45" t="s">
        <v>18</v>
      </c>
      <c r="Q58" s="45" t="s">
        <v>19</v>
      </c>
    </row>
    <row r="59" spans="1:17" x14ac:dyDescent="0.25">
      <c r="A59" s="68"/>
      <c r="B59" s="45" t="s">
        <v>20</v>
      </c>
      <c r="C59" s="45">
        <v>1.2999999999999999E-3</v>
      </c>
      <c r="D59" s="45">
        <v>2.0199999999999999E-2</v>
      </c>
      <c r="E59" s="4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45" t="s">
        <v>20</v>
      </c>
      <c r="O59" s="45">
        <v>2.5999999999999999E-3</v>
      </c>
      <c r="P59" s="45">
        <v>2.3900000000000001E-2</v>
      </c>
      <c r="Q59" s="45">
        <v>29.093415</v>
      </c>
    </row>
    <row r="60" spans="1:17" x14ac:dyDescent="0.25">
      <c r="A60" s="68"/>
      <c r="B60" s="45" t="s">
        <v>21</v>
      </c>
      <c r="C60" s="45">
        <v>2.7000000000000001E-3</v>
      </c>
      <c r="D60" s="45">
        <v>1.15E-2</v>
      </c>
      <c r="E60" s="4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45" t="s">
        <v>21</v>
      </c>
      <c r="O60" s="45">
        <v>3.8999999999999998E-3</v>
      </c>
      <c r="P60" s="45">
        <v>1.0999999999999999E-2</v>
      </c>
      <c r="Q60" s="45">
        <v>72.982151000000002</v>
      </c>
    </row>
    <row r="61" spans="1:17" x14ac:dyDescent="0.25">
      <c r="A61" s="68"/>
      <c r="B61" s="45" t="s">
        <v>22</v>
      </c>
      <c r="C61" s="45">
        <v>3.5999999999999999E-3</v>
      </c>
      <c r="D61" s="45">
        <v>8.2000000000000007E-3</v>
      </c>
      <c r="E61" s="4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45" t="s">
        <v>22</v>
      </c>
      <c r="O61" s="45">
        <v>5.0000000000000001E-3</v>
      </c>
      <c r="P61" s="45">
        <v>8.3000000000000001E-3</v>
      </c>
      <c r="Q61" s="4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45"/>
      <c r="O62" s="45"/>
      <c r="P62" s="45"/>
      <c r="Q62" s="4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45"/>
      <c r="O63" s="45"/>
      <c r="P63" s="45"/>
      <c r="Q63" s="45"/>
    </row>
    <row r="64" spans="1:17" x14ac:dyDescent="0.25">
      <c r="A64" s="69" t="s">
        <v>24</v>
      </c>
      <c r="B64" s="74" t="s">
        <v>139</v>
      </c>
      <c r="C64" s="74"/>
      <c r="D64" s="74"/>
      <c r="E64" s="74"/>
      <c r="F64" s="77" t="s">
        <v>140</v>
      </c>
      <c r="G64" s="77"/>
      <c r="H64" s="77"/>
      <c r="I64" s="77"/>
      <c r="J64" s="77" t="s">
        <v>141</v>
      </c>
      <c r="K64" s="77"/>
      <c r="L64" s="77"/>
      <c r="M64" s="77"/>
      <c r="N64" s="77" t="s">
        <v>142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5.0540000000000003E-4</v>
      </c>
      <c r="C66" s="5"/>
      <c r="D66" s="5"/>
      <c r="E66">
        <v>8.1634539999999998</v>
      </c>
      <c r="F66" s="29"/>
      <c r="G66" s="29">
        <v>5.2879999999999995E-4</v>
      </c>
      <c r="H66" s="28"/>
      <c r="I66" s="27">
        <v>8.4162610000000004</v>
      </c>
      <c r="J66" s="29">
        <v>5.1570000000000001E-4</v>
      </c>
      <c r="K66" s="28"/>
      <c r="L66" s="28"/>
      <c r="M66" s="27">
        <v>8.3917870000000008</v>
      </c>
      <c r="N66" s="29">
        <v>5.3910000000000004E-4</v>
      </c>
      <c r="O66" s="28"/>
      <c r="P66" s="28"/>
      <c r="Q66" s="27">
        <v>8.7273530000000008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2.5005760000000001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20.494151000000002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7.8277289999999997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1.8488E-6</v>
      </c>
      <c r="H75">
        <f t="shared" si="2"/>
        <v>53.802241000000002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1.8656E-6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1.8992E-6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1.9327999999999999E-6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3.6659869999999999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29.275792000000003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11.079373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1.8657050000000001E-6</v>
      </c>
      <c r="H88">
        <f t="shared" si="20"/>
        <v>81.387243999999995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1.8996200000000001E-6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1.9680800000000001E-6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2.03738E-6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5.1515550000000001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38.172184999999999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15.008500000000002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1.8825732499999997E-6</v>
      </c>
      <c r="H101">
        <f t="shared" si="38"/>
        <v>109.109376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1.9329259999999996E-6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2.029568E-6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2.1151220000000001E-6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2.0971250000000001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16.734024999999999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7.2555890000000005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2.5324999999999999E-5</v>
      </c>
      <c r="H114">
        <f t="shared" si="56"/>
        <v>48.832311000000004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2.5449999999999999E-5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2.5700000000000001E-5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2.5949999999999997E-5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3.253536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25.515571000000001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10.219733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2.5443750000000002E-5</v>
      </c>
      <c r="H127">
        <f t="shared" si="74"/>
        <v>73.306452000000007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2.5675000000000001E-5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2.6100000000000001E-5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2.6475E-5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4.9049469999999999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34.456582000000004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13.871374000000001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2.5556562499999996E-5</v>
      </c>
      <c r="H140">
        <f t="shared" si="92"/>
        <v>98.207318999999998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2.5877499999999997E-5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2.6419999999999994E-5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2.6842499999999999E-5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2.122627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17.355308000000001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5.8329880000000003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1.3742E-4</v>
      </c>
      <c r="H153">
        <f t="shared" si="110"/>
        <v>40.792693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1.3794E-4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1.3898E-4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1.4002E-4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3.2437670000000001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5.0000000000000003E-10</v>
      </c>
      <c r="M164">
        <f>M46+I46+E46</f>
        <v>25.846587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2.0000000000000001E-9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8.7245480000000004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1.37942E-4</v>
      </c>
      <c r="H166">
        <f t="shared" si="128"/>
        <v>60.727314999999997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1.3898799999999999E-4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8.0000000000000005E-9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1.7999999999999999E-8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1.41092E-4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1.4321200000000001E-4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4.4954359999999998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1.4500000000000002E-9</v>
      </c>
      <c r="M177">
        <f>Q46+M46+I46+E46</f>
        <v>34.275466999999999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5.6000000000000013E-9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10.890012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2.3000000000000004E-6</v>
      </c>
      <c r="G179">
        <f t="shared" si="145"/>
        <v>1.3846576249999999E-4</v>
      </c>
      <c r="H179">
        <f t="shared" si="146"/>
        <v>81.247461999999999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1.8400000000000003E-5</v>
      </c>
      <c r="S179">
        <f t="shared" si="151"/>
        <v>1.4004209999999998E-4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2.0800000000000008E-8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4.3199999999999996E-8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1.4720000000000003E-4</v>
      </c>
      <c r="G185">
        <f t="shared" si="155"/>
        <v>1.432208E-4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4.9679999999999993E-4</v>
      </c>
      <c r="S185">
        <f t="shared" si="159"/>
        <v>1.464247E-4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2.4070479999999996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1.4249999999999999E-5</v>
      </c>
      <c r="M190">
        <f>AA46+W46</f>
        <v>16.511513999999998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1.43E-5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5.0724660000000004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5.4063499999999992E-4</v>
      </c>
      <c r="H192">
        <f t="shared" si="164"/>
        <v>33.074190999999999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5.4206999999999997E-4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1.4399999999999999E-5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1.45E-5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5.4494000000000005E-4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5.4780999999999992E-4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3.6234589999999995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1.4301750000000001E-5</v>
      </c>
      <c r="M203">
        <f>AE46+AA46+W46</f>
        <v>25.014499999999998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1.4407000000000001E-5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7.2175770000000004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5.4207349999999997E-4</v>
      </c>
      <c r="H205">
        <f t="shared" si="182"/>
        <v>48.904542000000006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5.4495400000000005E-4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1.4628E-5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1.4863E-5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5.5073600000000002E-4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5.5654599999999999E-4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4.7390999999999996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1.4354962499999998E-5</v>
      </c>
      <c r="M216">
        <f>AI46+AE46+AA46+W46</f>
        <v>33.432777999999999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1.45187E-5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9.778689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5.4351553749999997E-4</v>
      </c>
      <c r="H218">
        <f t="shared" si="199"/>
        <v>66.039090000000002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5.4785229999999992E-4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1.4865599999999999E-5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1.5226900000000002E-5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5.5659039999999996E-4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5.6541610000000004E-4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2.1632549999999999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5.0657000000000002E-4</v>
      </c>
      <c r="M229">
        <f>I66+E66</f>
        <v>16.579715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5.0774000000000001E-4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3.2464940000000002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18.648054999999999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5.1008E-4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5.1241999999999998E-4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3.287369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5.0764875000000012E-4</v>
      </c>
      <c r="M242">
        <f>M66+I66+E66</f>
        <v>24.971502000000001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5.097150000000001E-4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4.7007380000000003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28.477726000000001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5.1329999999999995E-4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5.1615500000000002E-4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4.5401130000000007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5.0864537499999997E-4</v>
      </c>
      <c r="M255">
        <f>Q66+M66+I66+E66</f>
        <v>33.698855000000002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5.1139800000000004E-4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6.1549599999999991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36.449632999999999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5.15644E-4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5.1857599999999998E-4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63"/>
  <sheetViews>
    <sheetView topLeftCell="A16" zoomScale="55" zoomScaleNormal="55" workbookViewId="0">
      <selection activeCell="H67" sqref="H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224</v>
      </c>
      <c r="C9" s="78"/>
      <c r="D9" s="78"/>
      <c r="E9" s="78"/>
      <c r="F9" s="79" t="s">
        <v>225</v>
      </c>
      <c r="G9" s="78"/>
      <c r="H9" s="78"/>
      <c r="I9" s="78"/>
      <c r="J9" s="79" t="s">
        <v>226</v>
      </c>
      <c r="K9" s="78"/>
      <c r="L9" s="78"/>
      <c r="M9" s="78"/>
      <c r="N9" s="77" t="s">
        <v>256</v>
      </c>
      <c r="O9" s="77"/>
      <c r="P9" s="77"/>
      <c r="Q9" s="77"/>
      <c r="S9" s="67" t="s">
        <v>12</v>
      </c>
      <c r="T9" s="79" t="s">
        <v>224</v>
      </c>
      <c r="U9" s="78"/>
      <c r="V9" s="78"/>
      <c r="W9" s="78"/>
      <c r="X9" s="79" t="s">
        <v>225</v>
      </c>
      <c r="Y9" s="78"/>
      <c r="Z9" s="78"/>
      <c r="AA9" s="78"/>
      <c r="AB9" s="79" t="s">
        <v>226</v>
      </c>
      <c r="AC9" s="78"/>
      <c r="AD9" s="78"/>
      <c r="AE9" s="78"/>
      <c r="AF9" s="77" t="s">
        <v>256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1.037695</v>
      </c>
      <c r="F11" s="30" t="s">
        <v>20</v>
      </c>
      <c r="G11" s="40">
        <v>0</v>
      </c>
      <c r="H11" s="40">
        <v>6.1999999999999998E-3</v>
      </c>
      <c r="I11" s="40">
        <v>0.93632499999999996</v>
      </c>
      <c r="J11" s="30" t="s">
        <v>20</v>
      </c>
      <c r="K11" s="40">
        <v>0</v>
      </c>
      <c r="L11" s="40">
        <v>6.1999999999999998E-3</v>
      </c>
      <c r="M11" s="40">
        <v>0.99642799999999998</v>
      </c>
      <c r="N11" s="27" t="s">
        <v>20</v>
      </c>
      <c r="O11" s="49">
        <v>0</v>
      </c>
      <c r="P11" s="49">
        <v>6.1999999999999998E-3</v>
      </c>
      <c r="Q11" s="27">
        <v>1.1648510000000001</v>
      </c>
      <c r="S11" s="67"/>
      <c r="T11" s="30" t="s">
        <v>20</v>
      </c>
      <c r="U11" s="40">
        <v>0</v>
      </c>
      <c r="V11" s="40">
        <v>6.1999999999999998E-3</v>
      </c>
      <c r="W11" s="40">
        <v>1.3722479999999999</v>
      </c>
      <c r="X11" s="30" t="s">
        <v>20</v>
      </c>
      <c r="Y11" s="40">
        <v>0</v>
      </c>
      <c r="Z11" s="40">
        <v>6.1999999999999998E-3</v>
      </c>
      <c r="AA11" s="40">
        <v>1.152372</v>
      </c>
      <c r="AB11" s="30" t="s">
        <v>20</v>
      </c>
      <c r="AC11" s="40">
        <v>0</v>
      </c>
      <c r="AD11" s="40">
        <v>6.1999999999999998E-3</v>
      </c>
      <c r="AE11" s="40">
        <v>0.97546299999999997</v>
      </c>
      <c r="AF11" s="27" t="s">
        <v>20</v>
      </c>
      <c r="AG11" s="49">
        <v>0</v>
      </c>
      <c r="AH11" s="49">
        <v>6.1999999999999998E-3</v>
      </c>
      <c r="AI11" s="27">
        <v>1.3154110000000001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4.6511889999999996</v>
      </c>
      <c r="F12" s="30" t="s">
        <v>21</v>
      </c>
      <c r="G12" s="40">
        <v>0</v>
      </c>
      <c r="H12" s="40">
        <v>8.038E-5</v>
      </c>
      <c r="I12" s="40">
        <v>4.2042659999999996</v>
      </c>
      <c r="J12" s="30" t="s">
        <v>21</v>
      </c>
      <c r="K12" s="40">
        <v>0</v>
      </c>
      <c r="L12" s="40">
        <v>8.038E-5</v>
      </c>
      <c r="M12" s="40">
        <v>4.0463310000000003</v>
      </c>
      <c r="N12" s="27" t="s">
        <v>21</v>
      </c>
      <c r="O12" s="49">
        <v>0</v>
      </c>
      <c r="P12" s="49">
        <v>8.038E-5</v>
      </c>
      <c r="Q12" s="27">
        <v>4.1358410000000001</v>
      </c>
      <c r="S12" s="67"/>
      <c r="T12" s="30" t="s">
        <v>21</v>
      </c>
      <c r="U12" s="40">
        <v>0</v>
      </c>
      <c r="V12" s="40">
        <v>2.6219999999999998E-4</v>
      </c>
      <c r="W12" s="40">
        <v>3.6044480000000001</v>
      </c>
      <c r="X12" s="30" t="s">
        <v>21</v>
      </c>
      <c r="Y12" s="40">
        <v>0</v>
      </c>
      <c r="Z12" s="40">
        <v>2.6219999999999998E-4</v>
      </c>
      <c r="AA12" s="40">
        <v>3.791798</v>
      </c>
      <c r="AB12" s="30" t="s">
        <v>21</v>
      </c>
      <c r="AC12" s="40">
        <v>0</v>
      </c>
      <c r="AD12" s="40">
        <v>2.6219999999999998E-4</v>
      </c>
      <c r="AE12" s="40">
        <v>3.6523530000000002</v>
      </c>
      <c r="AF12" s="27" t="s">
        <v>21</v>
      </c>
      <c r="AG12" s="49">
        <v>0</v>
      </c>
      <c r="AH12" s="49">
        <v>2.6219999999999998E-4</v>
      </c>
      <c r="AI12" s="27">
        <v>3.9841540000000002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32.618402000000003</v>
      </c>
      <c r="F13" s="30" t="s">
        <v>22</v>
      </c>
      <c r="G13" s="40">
        <v>0</v>
      </c>
      <c r="H13" s="40">
        <v>2.1789999999999998E-6</v>
      </c>
      <c r="I13" s="40">
        <v>31.882189</v>
      </c>
      <c r="J13" s="30" t="s">
        <v>22</v>
      </c>
      <c r="K13" s="40">
        <v>0</v>
      </c>
      <c r="L13" s="40">
        <v>2.571E-6</v>
      </c>
      <c r="M13" s="40">
        <v>31.877880000000001</v>
      </c>
      <c r="N13" s="27" t="s">
        <v>22</v>
      </c>
      <c r="O13" s="49">
        <v>0</v>
      </c>
      <c r="P13" s="49">
        <v>1.832E-6</v>
      </c>
      <c r="Q13" s="27">
        <v>34.123365999999997</v>
      </c>
      <c r="S13" s="67"/>
      <c r="T13" s="30" t="s">
        <v>22</v>
      </c>
      <c r="U13" s="40">
        <v>0</v>
      </c>
      <c r="V13" s="40">
        <v>2.4859999999999999E-5</v>
      </c>
      <c r="W13" s="40">
        <v>28.176894999999998</v>
      </c>
      <c r="X13" s="30" t="s">
        <v>22</v>
      </c>
      <c r="Y13" s="40">
        <v>0</v>
      </c>
      <c r="Z13" s="40">
        <v>2.7370000000000001E-5</v>
      </c>
      <c r="AA13" s="40">
        <v>29.874265000000001</v>
      </c>
      <c r="AB13" s="30" t="s">
        <v>22</v>
      </c>
      <c r="AC13" s="40">
        <v>0</v>
      </c>
      <c r="AD13" s="40">
        <v>2.7699999999999999E-5</v>
      </c>
      <c r="AE13" s="40">
        <v>29.539629999999999</v>
      </c>
      <c r="AF13" s="27" t="s">
        <v>22</v>
      </c>
      <c r="AG13" s="49">
        <v>0</v>
      </c>
      <c r="AH13" s="49">
        <v>2.7699999999999999E-5</v>
      </c>
      <c r="AI13" s="27">
        <v>31.059864999999999</v>
      </c>
    </row>
    <row r="14" spans="1:35" x14ac:dyDescent="0.2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83" t="s">
        <v>228</v>
      </c>
      <c r="C16" s="83"/>
      <c r="D16" s="83"/>
      <c r="E16" s="83"/>
      <c r="F16" s="83" t="s">
        <v>229</v>
      </c>
      <c r="G16" s="83"/>
      <c r="H16" s="83"/>
      <c r="I16" s="83"/>
      <c r="J16" s="83" t="s">
        <v>230</v>
      </c>
      <c r="K16" s="83"/>
      <c r="L16" s="83"/>
      <c r="M16" s="83"/>
      <c r="N16" s="81" t="s">
        <v>227</v>
      </c>
      <c r="O16" s="81"/>
      <c r="P16" s="81"/>
      <c r="Q16" s="81"/>
      <c r="R16" s="35"/>
      <c r="S16" s="82" t="s">
        <v>23</v>
      </c>
      <c r="T16" s="83" t="s">
        <v>228</v>
      </c>
      <c r="U16" s="83"/>
      <c r="V16" s="83"/>
      <c r="W16" s="83"/>
      <c r="X16" s="83" t="s">
        <v>229</v>
      </c>
      <c r="Y16" s="83"/>
      <c r="Z16" s="83"/>
      <c r="AA16" s="83"/>
      <c r="AB16" s="83" t="s">
        <v>230</v>
      </c>
      <c r="AC16" s="83"/>
      <c r="AD16" s="83"/>
      <c r="AE16" s="83"/>
      <c r="AF16" s="81" t="s">
        <v>227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224</v>
      </c>
      <c r="C23" s="78"/>
      <c r="D23" s="78"/>
      <c r="E23" s="78"/>
      <c r="F23" s="79" t="s">
        <v>225</v>
      </c>
      <c r="G23" s="78"/>
      <c r="H23" s="78"/>
      <c r="I23" s="78"/>
      <c r="J23" s="79" t="s">
        <v>226</v>
      </c>
      <c r="K23" s="78"/>
      <c r="L23" s="78"/>
      <c r="M23" s="78"/>
      <c r="N23" s="77" t="s">
        <v>256</v>
      </c>
      <c r="O23" s="77"/>
      <c r="P23" s="77"/>
      <c r="Q23" s="77"/>
      <c r="S23" s="69" t="s">
        <v>24</v>
      </c>
      <c r="T23" s="79" t="s">
        <v>224</v>
      </c>
      <c r="U23" s="78"/>
      <c r="V23" s="78"/>
      <c r="W23" s="78"/>
      <c r="X23" s="79" t="s">
        <v>225</v>
      </c>
      <c r="Y23" s="78"/>
      <c r="Z23" s="78"/>
      <c r="AA23" s="78"/>
      <c r="AB23" s="79" t="s">
        <v>226</v>
      </c>
      <c r="AC23" s="78"/>
      <c r="AD23" s="78"/>
      <c r="AE23" s="78"/>
      <c r="AF23" s="77" t="s">
        <v>256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16.367048</v>
      </c>
      <c r="F25" s="30">
        <v>0</v>
      </c>
      <c r="G25" s="31"/>
      <c r="H25" s="31"/>
      <c r="I25" s="40">
        <v>8.5862719999999992</v>
      </c>
      <c r="J25" s="30">
        <v>0</v>
      </c>
      <c r="K25" s="31"/>
      <c r="L25" s="31"/>
      <c r="M25" s="40">
        <v>8.4253970000000002</v>
      </c>
      <c r="N25" s="28">
        <v>0</v>
      </c>
      <c r="O25" s="28"/>
      <c r="P25" s="28"/>
      <c r="Q25" s="27">
        <v>9.6356979999999997</v>
      </c>
      <c r="S25" s="69"/>
      <c r="T25" s="31">
        <v>0</v>
      </c>
      <c r="U25" s="31"/>
      <c r="V25" s="31"/>
      <c r="W25" s="40">
        <v>8.2353020000000008</v>
      </c>
      <c r="X25" s="31">
        <v>0</v>
      </c>
      <c r="Y25" s="31"/>
      <c r="Z25" s="31"/>
      <c r="AA25" s="40">
        <v>8.2349230000000002</v>
      </c>
      <c r="AB25" s="31">
        <v>0</v>
      </c>
      <c r="AC25" s="31"/>
      <c r="AD25" s="31"/>
      <c r="AE25" s="40">
        <v>8.3258890000000001</v>
      </c>
      <c r="AF25" s="28">
        <v>0</v>
      </c>
      <c r="AG25" s="28"/>
      <c r="AH25" s="28"/>
      <c r="AI25" s="27">
        <v>9.3549140000000008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224</v>
      </c>
      <c r="C30" s="78"/>
      <c r="D30" s="78"/>
      <c r="E30" s="78"/>
      <c r="F30" s="79" t="s">
        <v>225</v>
      </c>
      <c r="G30" s="78"/>
      <c r="H30" s="78"/>
      <c r="I30" s="78"/>
      <c r="J30" s="79" t="s">
        <v>226</v>
      </c>
      <c r="K30" s="78"/>
      <c r="L30" s="78"/>
      <c r="M30" s="78"/>
      <c r="N30" s="77" t="s">
        <v>256</v>
      </c>
      <c r="O30" s="77"/>
      <c r="P30" s="77"/>
      <c r="Q30" s="77"/>
      <c r="S30" s="67" t="s">
        <v>12</v>
      </c>
      <c r="T30" s="79" t="s">
        <v>224</v>
      </c>
      <c r="U30" s="78"/>
      <c r="V30" s="78"/>
      <c r="W30" s="78"/>
      <c r="X30" s="79" t="s">
        <v>225</v>
      </c>
      <c r="Y30" s="78"/>
      <c r="Z30" s="78"/>
      <c r="AA30" s="78"/>
      <c r="AB30" s="79" t="s">
        <v>226</v>
      </c>
      <c r="AC30" s="78"/>
      <c r="AD30" s="78"/>
      <c r="AE30" s="78"/>
      <c r="AF30" s="77" t="s">
        <v>256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0.99629900000000005</v>
      </c>
      <c r="F32" s="30" t="s">
        <v>20</v>
      </c>
      <c r="G32" s="40">
        <v>0</v>
      </c>
      <c r="H32" s="40">
        <v>6.1999999999999998E-3</v>
      </c>
      <c r="I32" s="40">
        <v>0.92913100000000004</v>
      </c>
      <c r="J32" s="30" t="s">
        <v>20</v>
      </c>
      <c r="K32" s="40">
        <v>0</v>
      </c>
      <c r="L32" s="40">
        <v>6.1999999999999998E-3</v>
      </c>
      <c r="M32" s="40">
        <v>0.98069799999999996</v>
      </c>
      <c r="N32" s="27" t="s">
        <v>20</v>
      </c>
      <c r="O32" s="49">
        <v>0</v>
      </c>
      <c r="P32" s="49">
        <v>6.1999999999999998E-3</v>
      </c>
      <c r="Q32" s="27">
        <v>1.1259410000000001</v>
      </c>
      <c r="S32" s="67"/>
      <c r="T32" s="30" t="s">
        <v>20</v>
      </c>
      <c r="U32" s="40">
        <v>0</v>
      </c>
      <c r="V32" s="40">
        <v>6.1999999999999998E-3</v>
      </c>
      <c r="W32" s="40">
        <v>0.907161</v>
      </c>
      <c r="X32" s="30" t="s">
        <v>20</v>
      </c>
      <c r="Y32" s="40">
        <v>0</v>
      </c>
      <c r="Z32" s="40">
        <v>6.1999999999999998E-3</v>
      </c>
      <c r="AA32" s="40">
        <v>0.99794000000000005</v>
      </c>
      <c r="AB32" s="30" t="s">
        <v>20</v>
      </c>
      <c r="AC32" s="40">
        <v>0</v>
      </c>
      <c r="AD32" s="40">
        <v>6.1999999999999998E-3</v>
      </c>
      <c r="AE32" s="40">
        <v>0.99220799999999998</v>
      </c>
      <c r="AF32" s="27" t="s">
        <v>20</v>
      </c>
      <c r="AG32" s="49">
        <v>0</v>
      </c>
      <c r="AH32" s="49">
        <v>6.1999999999999998E-3</v>
      </c>
      <c r="AI32" s="27">
        <v>0.99415100000000001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3.4163679999999998</v>
      </c>
      <c r="F33" s="30" t="s">
        <v>21</v>
      </c>
      <c r="G33" s="40">
        <v>0</v>
      </c>
      <c r="H33" s="40">
        <v>6.6879999999999999E-4</v>
      </c>
      <c r="I33" s="40">
        <v>3.2480549999999999</v>
      </c>
      <c r="J33" s="30" t="s">
        <v>21</v>
      </c>
      <c r="K33" s="40">
        <v>0</v>
      </c>
      <c r="L33" s="40">
        <v>6.6879999999999999E-4</v>
      </c>
      <c r="M33" s="40">
        <v>3.2649080000000001</v>
      </c>
      <c r="N33" s="27" t="s">
        <v>21</v>
      </c>
      <c r="O33" s="49">
        <v>0</v>
      </c>
      <c r="P33" s="49">
        <v>6.6879999999999999E-4</v>
      </c>
      <c r="Q33" s="27">
        <v>3.245914</v>
      </c>
      <c r="S33" s="67"/>
      <c r="T33" s="30" t="s">
        <v>21</v>
      </c>
      <c r="U33" s="40">
        <v>0</v>
      </c>
      <c r="V33" s="40">
        <v>1.5E-3</v>
      </c>
      <c r="W33" s="40">
        <v>2.665562</v>
      </c>
      <c r="X33" s="30" t="s">
        <v>21</v>
      </c>
      <c r="Y33" s="40">
        <v>0</v>
      </c>
      <c r="Z33" s="40">
        <v>1.5E-3</v>
      </c>
      <c r="AA33" s="40">
        <v>2.649343</v>
      </c>
      <c r="AB33" s="30" t="s">
        <v>21</v>
      </c>
      <c r="AC33" s="40">
        <v>0</v>
      </c>
      <c r="AD33" s="40">
        <v>1.5E-3</v>
      </c>
      <c r="AE33" s="40">
        <v>2.5183990000000001</v>
      </c>
      <c r="AF33" s="27" t="s">
        <v>21</v>
      </c>
      <c r="AG33" s="49">
        <v>0</v>
      </c>
      <c r="AH33" s="49">
        <v>1.5E-3</v>
      </c>
      <c r="AI33" s="27">
        <v>2.9521470000000001</v>
      </c>
    </row>
    <row r="34" spans="1:35" x14ac:dyDescent="0.25">
      <c r="A34" s="67"/>
      <c r="B34" s="30" t="s">
        <v>22</v>
      </c>
      <c r="C34" s="40">
        <v>0</v>
      </c>
      <c r="D34" s="40">
        <v>1.3669999999999999E-4</v>
      </c>
      <c r="E34" s="40">
        <v>24.104178999999998</v>
      </c>
      <c r="F34" s="30" t="s">
        <v>22</v>
      </c>
      <c r="G34" s="40">
        <v>0</v>
      </c>
      <c r="H34" s="40">
        <v>1.4679999999999999E-4</v>
      </c>
      <c r="I34" s="40">
        <v>23.940194000000002</v>
      </c>
      <c r="J34" s="30" t="s">
        <v>22</v>
      </c>
      <c r="K34" s="40">
        <v>0</v>
      </c>
      <c r="L34" s="40">
        <v>1.5760000000000001E-4</v>
      </c>
      <c r="M34" s="40">
        <v>23.684381999999999</v>
      </c>
      <c r="N34" s="27" t="s">
        <v>22</v>
      </c>
      <c r="O34" s="49">
        <v>0</v>
      </c>
      <c r="P34" s="49">
        <v>1.6860000000000001E-4</v>
      </c>
      <c r="Q34" s="27">
        <v>26.016667000000002</v>
      </c>
      <c r="S34" s="67"/>
      <c r="T34" s="30" t="s">
        <v>22</v>
      </c>
      <c r="U34" s="40">
        <v>0</v>
      </c>
      <c r="V34" s="40">
        <v>5.3759999999999995E-4</v>
      </c>
      <c r="W34" s="40">
        <v>18.4361</v>
      </c>
      <c r="X34" s="30" t="s">
        <v>22</v>
      </c>
      <c r="Y34" s="40">
        <v>0</v>
      </c>
      <c r="Z34" s="40">
        <v>5.6499999999999996E-4</v>
      </c>
      <c r="AA34" s="40">
        <v>18.905079000000001</v>
      </c>
      <c r="AB34" s="30" t="s">
        <v>22</v>
      </c>
      <c r="AC34" s="40">
        <v>0</v>
      </c>
      <c r="AD34" s="40">
        <v>5.9380000000000001E-4</v>
      </c>
      <c r="AE34" s="40">
        <v>18.347750000000001</v>
      </c>
      <c r="AF34" s="27" t="s">
        <v>22</v>
      </c>
      <c r="AG34" s="49">
        <v>0</v>
      </c>
      <c r="AH34" s="49">
        <v>6.2430000000000005E-4</v>
      </c>
      <c r="AI34" s="27">
        <v>19.465194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83" t="s">
        <v>228</v>
      </c>
      <c r="C37" s="83"/>
      <c r="D37" s="83"/>
      <c r="E37" s="83"/>
      <c r="F37" s="83" t="s">
        <v>229</v>
      </c>
      <c r="G37" s="83"/>
      <c r="H37" s="83"/>
      <c r="I37" s="83"/>
      <c r="J37" s="83" t="s">
        <v>230</v>
      </c>
      <c r="K37" s="83"/>
      <c r="L37" s="83"/>
      <c r="M37" s="83"/>
      <c r="N37" s="81" t="s">
        <v>227</v>
      </c>
      <c r="O37" s="81"/>
      <c r="P37" s="81"/>
      <c r="Q37" s="81"/>
      <c r="R37" s="35"/>
      <c r="S37" s="82" t="s">
        <v>23</v>
      </c>
      <c r="T37" s="83" t="s">
        <v>228</v>
      </c>
      <c r="U37" s="83"/>
      <c r="V37" s="83"/>
      <c r="W37" s="83"/>
      <c r="X37" s="83" t="s">
        <v>229</v>
      </c>
      <c r="Y37" s="83"/>
      <c r="Z37" s="83"/>
      <c r="AA37" s="83"/>
      <c r="AB37" s="83" t="s">
        <v>230</v>
      </c>
      <c r="AC37" s="83"/>
      <c r="AD37" s="83"/>
      <c r="AE37" s="83"/>
      <c r="AF37" s="81" t="s">
        <v>227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224</v>
      </c>
      <c r="C44" s="78"/>
      <c r="D44" s="78"/>
      <c r="E44" s="78"/>
      <c r="F44" s="79" t="s">
        <v>225</v>
      </c>
      <c r="G44" s="78"/>
      <c r="H44" s="78"/>
      <c r="I44" s="78"/>
      <c r="J44" s="79" t="s">
        <v>226</v>
      </c>
      <c r="K44" s="78"/>
      <c r="L44" s="78"/>
      <c r="M44" s="78"/>
      <c r="N44" s="77" t="s">
        <v>256</v>
      </c>
      <c r="O44" s="77"/>
      <c r="P44" s="77"/>
      <c r="Q44" s="77"/>
      <c r="S44" s="69" t="s">
        <v>24</v>
      </c>
      <c r="T44" s="79" t="s">
        <v>224</v>
      </c>
      <c r="U44" s="78"/>
      <c r="V44" s="78"/>
      <c r="W44" s="78"/>
      <c r="X44" s="79" t="s">
        <v>225</v>
      </c>
      <c r="Y44" s="78"/>
      <c r="Z44" s="78"/>
      <c r="AA44" s="78"/>
      <c r="AB44" s="79" t="s">
        <v>226</v>
      </c>
      <c r="AC44" s="78"/>
      <c r="AD44" s="78"/>
      <c r="AE44" s="78"/>
      <c r="AF44" s="77" t="s">
        <v>256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1.9999999999999999E-7</v>
      </c>
      <c r="C46" s="31"/>
      <c r="D46" s="31"/>
      <c r="E46" s="40">
        <v>8.3190880000000007</v>
      </c>
      <c r="F46" s="32">
        <v>9.9999999999999995E-8</v>
      </c>
      <c r="G46" s="31"/>
      <c r="H46" s="31"/>
      <c r="I46" s="40">
        <v>8.4766189999999995</v>
      </c>
      <c r="J46" s="32">
        <v>9.9999999999999995E-8</v>
      </c>
      <c r="K46" s="31"/>
      <c r="L46" s="31"/>
      <c r="M46" s="40">
        <v>8.3557590000000008</v>
      </c>
      <c r="N46" s="29">
        <v>1.9999999999999999E-7</v>
      </c>
      <c r="O46" s="28"/>
      <c r="P46" s="28"/>
      <c r="Q46" s="27">
        <v>8.7958540000000003</v>
      </c>
      <c r="S46" s="69"/>
      <c r="T46" s="32">
        <v>1.56E-5</v>
      </c>
      <c r="U46" s="31"/>
      <c r="V46" s="31"/>
      <c r="W46" s="40">
        <v>8.3635750000000009</v>
      </c>
      <c r="X46" s="32">
        <v>1.6399999999999999E-5</v>
      </c>
      <c r="Y46" s="31"/>
      <c r="Z46" s="31"/>
      <c r="AA46" s="40">
        <v>8.3629359999999995</v>
      </c>
      <c r="AB46" s="32">
        <v>1.5400000000000002E-5</v>
      </c>
      <c r="AC46" s="31"/>
      <c r="AD46" s="31"/>
      <c r="AE46" s="40">
        <v>8.2749459999999999</v>
      </c>
      <c r="AF46" s="29">
        <v>1.6799999999999998E-5</v>
      </c>
      <c r="AG46" s="28"/>
      <c r="AH46" s="28"/>
      <c r="AI46" s="27">
        <v>8.7812330000000003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/>
      <c r="O48" s="27"/>
      <c r="P48" s="27"/>
      <c r="Q48" s="27"/>
    </row>
    <row r="49" spans="1:29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29" x14ac:dyDescent="0.25">
      <c r="A50" s="67" t="s">
        <v>12</v>
      </c>
      <c r="B50" s="79" t="s">
        <v>224</v>
      </c>
      <c r="C50" s="78"/>
      <c r="D50" s="78"/>
      <c r="E50" s="78"/>
      <c r="F50" s="79" t="s">
        <v>225</v>
      </c>
      <c r="G50" s="78"/>
      <c r="H50" s="78"/>
      <c r="I50" s="78"/>
      <c r="J50" s="79" t="s">
        <v>226</v>
      </c>
      <c r="K50" s="78"/>
      <c r="L50" s="78"/>
      <c r="M50" s="78"/>
      <c r="N50" s="77" t="s">
        <v>256</v>
      </c>
      <c r="O50" s="77"/>
      <c r="P50" s="77"/>
      <c r="Q50" s="77"/>
    </row>
    <row r="51" spans="1:29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  <c r="AC51" s="27" t="s">
        <v>231</v>
      </c>
    </row>
    <row r="52" spans="1:29" x14ac:dyDescent="0.25">
      <c r="A52" s="67"/>
      <c r="B52" s="30" t="s">
        <v>20</v>
      </c>
      <c r="C52" s="40">
        <v>0</v>
      </c>
      <c r="D52" s="40">
        <v>6.1999999999999998E-3</v>
      </c>
      <c r="E52" s="40">
        <v>1.0006999999999999</v>
      </c>
      <c r="F52" s="30" t="s">
        <v>20</v>
      </c>
      <c r="G52" s="40">
        <v>0</v>
      </c>
      <c r="H52" s="40">
        <v>6.1999999999999998E-3</v>
      </c>
      <c r="I52" s="40">
        <v>1.013568</v>
      </c>
      <c r="J52" s="30" t="s">
        <v>20</v>
      </c>
      <c r="K52" s="40">
        <v>0</v>
      </c>
      <c r="L52" s="40">
        <v>6.1999999999999998E-3</v>
      </c>
      <c r="M52" s="40">
        <v>0.90212800000000004</v>
      </c>
      <c r="N52" s="27" t="s">
        <v>20</v>
      </c>
      <c r="O52" s="49">
        <v>0</v>
      </c>
      <c r="P52" s="49">
        <v>6.1999999999999998E-3</v>
      </c>
      <c r="Q52" s="27">
        <v>1.015487</v>
      </c>
    </row>
    <row r="53" spans="1:29" x14ac:dyDescent="0.25">
      <c r="A53" s="67"/>
      <c r="B53" s="30" t="s">
        <v>21</v>
      </c>
      <c r="C53" s="40">
        <v>0</v>
      </c>
      <c r="D53" s="40">
        <v>3.3E-3</v>
      </c>
      <c r="E53" s="40">
        <v>1.965598</v>
      </c>
      <c r="F53" s="30" t="s">
        <v>21</v>
      </c>
      <c r="G53" s="40">
        <v>0</v>
      </c>
      <c r="H53" s="40">
        <v>3.3E-3</v>
      </c>
      <c r="I53" s="40">
        <v>1.812894</v>
      </c>
      <c r="J53" s="30" t="s">
        <v>21</v>
      </c>
      <c r="K53" s="40">
        <v>0</v>
      </c>
      <c r="L53" s="40">
        <v>3.3E-3</v>
      </c>
      <c r="M53" s="40">
        <v>1.8175969999999999</v>
      </c>
      <c r="N53" s="27" t="s">
        <v>21</v>
      </c>
      <c r="O53" s="49">
        <v>0</v>
      </c>
      <c r="P53" s="49">
        <v>3.3E-3</v>
      </c>
      <c r="Q53" s="27">
        <v>1.7580340000000001</v>
      </c>
    </row>
    <row r="54" spans="1:29" x14ac:dyDescent="0.25">
      <c r="A54" s="67"/>
      <c r="B54" s="30" t="s">
        <v>22</v>
      </c>
      <c r="C54" s="40">
        <v>0</v>
      </c>
      <c r="D54" s="40">
        <v>2.0999999999999999E-3</v>
      </c>
      <c r="E54" s="40">
        <v>10.400136</v>
      </c>
      <c r="F54" s="30" t="s">
        <v>22</v>
      </c>
      <c r="G54" s="40">
        <v>0</v>
      </c>
      <c r="H54" s="40">
        <v>2.0999999999999999E-3</v>
      </c>
      <c r="I54" s="40">
        <v>10.175252</v>
      </c>
      <c r="J54" s="30" t="s">
        <v>22</v>
      </c>
      <c r="K54" s="40">
        <v>0</v>
      </c>
      <c r="L54" s="40">
        <v>2.2000000000000001E-3</v>
      </c>
      <c r="M54" s="40">
        <v>10.374117</v>
      </c>
      <c r="N54" s="27" t="s">
        <v>22</v>
      </c>
      <c r="O54" s="49">
        <v>0</v>
      </c>
      <c r="P54" s="49">
        <v>2.3E-3</v>
      </c>
      <c r="Q54" s="27">
        <v>10.931589000000001</v>
      </c>
    </row>
    <row r="55" spans="1:29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29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29" x14ac:dyDescent="0.25">
      <c r="A57" s="68" t="s">
        <v>23</v>
      </c>
      <c r="B57" s="83" t="s">
        <v>228</v>
      </c>
      <c r="C57" s="83"/>
      <c r="D57" s="83"/>
      <c r="E57" s="83"/>
      <c r="F57" s="83" t="s">
        <v>232</v>
      </c>
      <c r="G57" s="83"/>
      <c r="H57" s="83"/>
      <c r="I57" s="83"/>
      <c r="J57" s="83" t="s">
        <v>230</v>
      </c>
      <c r="K57" s="83"/>
      <c r="L57" s="83"/>
      <c r="M57" s="83"/>
      <c r="N57" s="81" t="s">
        <v>227</v>
      </c>
      <c r="O57" s="81"/>
      <c r="P57" s="81"/>
      <c r="Q57" s="81"/>
    </row>
    <row r="58" spans="1:29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29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29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29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29" x14ac:dyDescent="0.25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  <c r="O62" s="35"/>
      <c r="P62" s="35"/>
      <c r="Q62" s="35"/>
    </row>
    <row r="63" spans="1:29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29" x14ac:dyDescent="0.25">
      <c r="A64" s="69" t="s">
        <v>24</v>
      </c>
      <c r="B64" s="79" t="s">
        <v>224</v>
      </c>
      <c r="C64" s="78"/>
      <c r="D64" s="78"/>
      <c r="E64" s="78"/>
      <c r="F64" s="79" t="s">
        <v>225</v>
      </c>
      <c r="G64" s="78"/>
      <c r="H64" s="78"/>
      <c r="I64" s="78"/>
      <c r="J64" s="79" t="s">
        <v>226</v>
      </c>
      <c r="K64" s="78"/>
      <c r="L64" s="78"/>
      <c r="M64" s="78"/>
      <c r="N64" s="77" t="s">
        <v>256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5.1000000000000004E-4</v>
      </c>
      <c r="C66" s="31"/>
      <c r="D66" s="31"/>
      <c r="E66" s="40">
        <v>8.6029450000000001</v>
      </c>
      <c r="F66" s="32"/>
      <c r="G66" s="32">
        <v>5.109E-4</v>
      </c>
      <c r="H66" s="31"/>
      <c r="I66" s="40">
        <v>8.2445380000000004</v>
      </c>
      <c r="J66" s="32">
        <v>5.1079999999999995E-4</v>
      </c>
      <c r="K66" s="31"/>
      <c r="L66" s="31"/>
      <c r="M66" s="40">
        <v>8.3464270000000003</v>
      </c>
      <c r="N66" s="29">
        <v>5.4620000000000005E-4</v>
      </c>
      <c r="O66" s="28"/>
      <c r="P66" s="28"/>
      <c r="Q66" s="27">
        <v>8.8406730000000007</v>
      </c>
    </row>
    <row r="67" spans="1:27" x14ac:dyDescent="0.25">
      <c r="B67" s="30"/>
      <c r="C67" s="30"/>
      <c r="D67" s="30"/>
      <c r="E67" s="30"/>
      <c r="F67" s="30"/>
      <c r="G67" s="30"/>
      <c r="H67" s="30"/>
      <c r="I67" s="30"/>
      <c r="J67" s="30" t="s">
        <v>138</v>
      </c>
      <c r="K67" s="30"/>
      <c r="L67" s="30"/>
      <c r="M67" s="30"/>
      <c r="N67" s="4"/>
      <c r="O67" s="4"/>
      <c r="P67" s="4"/>
      <c r="Q67" s="4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1.9740199999999999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24.953319999999998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8.8554549999999992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1.8493499999999999E-6</v>
      </c>
      <c r="H75">
        <f t="shared" si="2"/>
        <v>64.500591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1.8667000000000001E-6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1.9013999999999999E-6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1.9361E-6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2.9704480000000002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33.378716999999995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12.901785999999998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1.8668125000000001E-6</v>
      </c>
      <c r="H88">
        <f t="shared" si="20"/>
        <v>96.378471000000005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1.9018500000000001E-6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1.9726E-6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2.04425E-6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4.1352989999999998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43.014415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17.037627000000001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1.8842404999999996E-6</v>
      </c>
      <c r="H101">
        <f t="shared" si="38"/>
        <v>130.50183699999999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1.9362739999999997E-6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2.0361919999999999E-6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2.1246979999999997E-6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2.5246199999999996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16.470224999999999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7.3962459999999997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2.4985499999999997E-5</v>
      </c>
      <c r="H114">
        <f t="shared" si="56"/>
        <v>58.051159999999996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2.5111000000000001E-5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2.5361999999999999E-5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2.5612999999999997E-5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3.5000830000000001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24.796113999999999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11.048598999999999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2.5105550000000002E-5</v>
      </c>
      <c r="H127">
        <f t="shared" si="74"/>
        <v>87.590789999999998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2.5340199999999998E-5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2.57768E-5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2.6169800000000001E-5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4.8154940000000002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34.151027999999997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15.032753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2.5220381249999997E-5</v>
      </c>
      <c r="H140">
        <f t="shared" si="92"/>
        <v>118.650655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2.5549449999999996E-5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2.6119199999999999E-5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2.6580350000000004E-5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1.92543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1.9499999999999999E-7</v>
      </c>
      <c r="M151">
        <f>I46+E46</f>
        <v>16.795707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1.9000000000000001E-7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6.6644229999999993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1.3720499999999997E-4</v>
      </c>
      <c r="H153">
        <f t="shared" si="110"/>
        <v>48.044373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1.3770999999999998E-4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1.8E-7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1.6999999999999999E-7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1.3872E-4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1.3972999999999999E-4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2.9061279999999998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1.9025E-7</v>
      </c>
      <c r="M164">
        <f>M46+I46+E46</f>
        <v>25.151465999999999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1.8099999999999999E-7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9.9293309999999995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1.3771175000000001E-4</v>
      </c>
      <c r="H166">
        <f t="shared" si="128"/>
        <v>71.728755000000007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1.38727E-4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1.6399999999999999E-7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1.4900000000000002E-7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1.4076799999999999E-4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1.4282299999999998E-4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4.0320689999999999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1.8574999999999998E-7</v>
      </c>
      <c r="M177">
        <f>Q46+M46+I46+E46</f>
        <v>33.947320000000005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1.7299999999999997E-7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13.175245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1.3822018749999997E-4</v>
      </c>
      <c r="H179">
        <f t="shared" si="146"/>
        <v>97.745422000000005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1.3975049999999996E-4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1.5199999999999998E-7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1.3700000000000002E-7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1.4283999999999998E-4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1.4596549999999997E-4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1.9051010000000002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1.5639999999999999E-5</v>
      </c>
      <c r="M190">
        <f>AA46+W46</f>
        <v>16.726511000000002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1.5679999999999999E-5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5.3149049999999995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5.3896999999999984E-4</v>
      </c>
      <c r="H192">
        <f t="shared" si="164"/>
        <v>37.341178999999997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5.4033999999999994E-4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1.5760000000000002E-5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1.5839999999999997E-5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5.4308000000000004E-4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5.4581999999999992E-4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2.8973089999999999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1.5675499999999999E-5</v>
      </c>
      <c r="M203">
        <f>AE46+AA46+W46</f>
        <v>25.001456999999998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1.5741999999999999E-5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7.833304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5.4034349999999994E-4</v>
      </c>
      <c r="H205">
        <f t="shared" si="182"/>
        <v>55.688929000000002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5.4309399999999993E-4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1.5847999999999998E-5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1.5917999999999999E-5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5.4861600000000003E-4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5.5416600000000003E-4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3.8914599999999999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1.5707024999999999E-5</v>
      </c>
      <c r="M216">
        <f>AI46+AE46+AA46+W46</f>
        <v>33.782690000000002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1.57902E-5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10.785451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5.417205374999999E-4</v>
      </c>
      <c r="H218">
        <f t="shared" si="199"/>
        <v>75.154122999999998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5.4586229999999993E-4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1.5897599999999998E-5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1.5947400000000003E-5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5.542104E-4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5.6264610000000001E-4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2.0142679999999999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5.1004499999999999E-4</v>
      </c>
      <c r="M229">
        <f>I66+E66</f>
        <v>16.847483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5.1009000000000004E-4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3.778492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20.575388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5.1018000000000005E-4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5.1026999999999995E-4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2.9163959999999998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5.1008750000000006E-4</v>
      </c>
      <c r="M242">
        <f>M66+I66+E66</f>
        <v>25.193910000000002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5.1017000000000011E-4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5.5960890000000001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30.949504999999998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5.1031999999999998E-4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5.1044999999999997E-4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3.931883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5.1013206249999991E-4</v>
      </c>
      <c r="M255">
        <f>Q66+M66+I66+E66</f>
        <v>34.034582999999998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5.102765E-4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7.3541229999999995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41.881094000000004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5.1071199999999997E-4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5.1152550000000004E-4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263"/>
  <sheetViews>
    <sheetView topLeftCell="A26" zoomScale="55" zoomScaleNormal="55" workbookViewId="0">
      <selection activeCell="G67" sqref="G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1.44140625" customWidth="1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233</v>
      </c>
      <c r="C9" s="74"/>
      <c r="D9" s="74"/>
      <c r="E9" s="74"/>
      <c r="F9" s="77" t="s">
        <v>234</v>
      </c>
      <c r="G9" s="77"/>
      <c r="H9" s="77"/>
      <c r="I9" s="77"/>
      <c r="J9" s="77" t="s">
        <v>235</v>
      </c>
      <c r="K9" s="77"/>
      <c r="L9" s="77"/>
      <c r="M9" s="77"/>
      <c r="N9" s="77" t="s">
        <v>255</v>
      </c>
      <c r="O9" s="77"/>
      <c r="P9" s="77"/>
      <c r="Q9" s="77"/>
      <c r="S9" s="67" t="s">
        <v>12</v>
      </c>
      <c r="T9" s="77" t="s">
        <v>233</v>
      </c>
      <c r="U9" s="74"/>
      <c r="V9" s="74"/>
      <c r="W9" s="74"/>
      <c r="X9" s="77" t="s">
        <v>234</v>
      </c>
      <c r="Y9" s="77"/>
      <c r="Z9" s="77"/>
      <c r="AA9" s="77"/>
      <c r="AB9" s="77" t="s">
        <v>235</v>
      </c>
      <c r="AC9" s="77"/>
      <c r="AD9" s="77"/>
      <c r="AE9" s="77"/>
      <c r="AF9" s="77" t="s">
        <v>255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1.9357569999999999</v>
      </c>
      <c r="F11" s="27" t="s">
        <v>20</v>
      </c>
      <c r="G11" s="27">
        <v>0</v>
      </c>
      <c r="H11" s="27">
        <v>6.1999999999999998E-3</v>
      </c>
      <c r="I11" s="27">
        <v>1.8964510000000001</v>
      </c>
      <c r="J11" s="27" t="s">
        <v>20</v>
      </c>
      <c r="K11" s="27">
        <v>0</v>
      </c>
      <c r="L11" s="27">
        <v>6.1999999999999998E-3</v>
      </c>
      <c r="M11" s="27">
        <v>1.263466</v>
      </c>
      <c r="N11" s="27" t="s">
        <v>20</v>
      </c>
      <c r="O11" s="27">
        <v>0</v>
      </c>
      <c r="P11" s="27">
        <v>6.1999999999999998E-3</v>
      </c>
      <c r="Q11" s="27">
        <v>1.645141</v>
      </c>
      <c r="S11" s="67"/>
      <c r="T11" t="s">
        <v>20</v>
      </c>
      <c r="U11">
        <v>0</v>
      </c>
      <c r="V11">
        <v>6.1999999999999998E-3</v>
      </c>
      <c r="W11">
        <v>1.0642240000000001</v>
      </c>
      <c r="X11" s="27" t="s">
        <v>20</v>
      </c>
      <c r="Y11" s="27">
        <v>0</v>
      </c>
      <c r="Z11" s="27">
        <v>6.1999999999999998E-3</v>
      </c>
      <c r="AA11" s="27">
        <v>1.126398</v>
      </c>
      <c r="AB11" s="27" t="s">
        <v>20</v>
      </c>
      <c r="AC11" s="27">
        <v>0</v>
      </c>
      <c r="AD11" s="27">
        <v>6.1999999999999998E-3</v>
      </c>
      <c r="AE11" s="27">
        <v>1.1256969999999999</v>
      </c>
      <c r="AF11" s="27" t="s">
        <v>20</v>
      </c>
      <c r="AG11" s="27">
        <v>0</v>
      </c>
      <c r="AH11" s="27">
        <v>6.1999999999999998E-3</v>
      </c>
      <c r="AI11" s="27">
        <v>1.1115409999999999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4.829002</v>
      </c>
      <c r="F12" s="27" t="s">
        <v>21</v>
      </c>
      <c r="G12" s="27">
        <v>0</v>
      </c>
      <c r="H12" s="27">
        <v>8.038E-5</v>
      </c>
      <c r="I12" s="27">
        <v>4.6158409999999996</v>
      </c>
      <c r="J12" s="27" t="s">
        <v>21</v>
      </c>
      <c r="K12" s="27">
        <v>0</v>
      </c>
      <c r="L12" s="27">
        <v>8.038E-5</v>
      </c>
      <c r="M12" s="27">
        <v>4.7154530000000001</v>
      </c>
      <c r="N12" s="27" t="s">
        <v>21</v>
      </c>
      <c r="O12" s="27">
        <v>0</v>
      </c>
      <c r="P12" s="27">
        <v>8.038E-5</v>
      </c>
      <c r="Q12" s="27">
        <v>4.5616409999999998</v>
      </c>
      <c r="S12" s="67"/>
      <c r="T12" t="s">
        <v>21</v>
      </c>
      <c r="U12">
        <v>0</v>
      </c>
      <c r="V12">
        <v>2.6219999999999998E-4</v>
      </c>
      <c r="W12">
        <v>4.2016640000000001</v>
      </c>
      <c r="X12" s="27" t="s">
        <v>21</v>
      </c>
      <c r="Y12" s="27">
        <v>0</v>
      </c>
      <c r="Z12" s="27">
        <v>2.6219999999999998E-4</v>
      </c>
      <c r="AA12" s="27">
        <v>4.6159780000000001</v>
      </c>
      <c r="AB12" s="27" t="s">
        <v>21</v>
      </c>
      <c r="AC12" s="27">
        <v>0</v>
      </c>
      <c r="AD12" s="27">
        <v>2.6219999999999998E-4</v>
      </c>
      <c r="AE12" s="27">
        <v>4.1524979999999996</v>
      </c>
      <c r="AF12" s="27" t="s">
        <v>21</v>
      </c>
      <c r="AG12" s="27">
        <v>0</v>
      </c>
      <c r="AH12" s="27">
        <v>2.6219999999999998E-4</v>
      </c>
      <c r="AI12" s="27">
        <v>4.2154109999999996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39.051338000000001</v>
      </c>
      <c r="F13" s="27" t="s">
        <v>22</v>
      </c>
      <c r="G13" s="27">
        <v>0</v>
      </c>
      <c r="H13" s="27">
        <v>1.832E-6</v>
      </c>
      <c r="I13" s="27">
        <v>40.236144000000003</v>
      </c>
      <c r="J13" s="27" t="s">
        <v>22</v>
      </c>
      <c r="K13" s="27">
        <v>0</v>
      </c>
      <c r="L13" s="27">
        <v>1.832E-6</v>
      </c>
      <c r="M13" s="27">
        <v>38.164211000000002</v>
      </c>
      <c r="N13" s="27" t="s">
        <v>22</v>
      </c>
      <c r="O13" s="27">
        <v>0</v>
      </c>
      <c r="P13" s="27">
        <v>1.832E-6</v>
      </c>
      <c r="Q13" s="27">
        <v>41.521529999999998</v>
      </c>
      <c r="S13" s="67"/>
      <c r="T13" t="s">
        <v>22</v>
      </c>
      <c r="U13">
        <v>0</v>
      </c>
      <c r="V13">
        <v>2.4559999999999999E-5</v>
      </c>
      <c r="W13">
        <v>35.845208</v>
      </c>
      <c r="X13" s="27" t="s">
        <v>22</v>
      </c>
      <c r="Y13" s="27">
        <v>0</v>
      </c>
      <c r="Z13" s="27">
        <v>2.6990000000000001E-5</v>
      </c>
      <c r="AA13" s="27">
        <v>34.876210999999998</v>
      </c>
      <c r="AB13" s="27" t="s">
        <v>22</v>
      </c>
      <c r="AC13" s="27">
        <v>0</v>
      </c>
      <c r="AD13" s="27">
        <v>2.7699999999999999E-5</v>
      </c>
      <c r="AE13" s="27">
        <v>33.358372000000003</v>
      </c>
      <c r="AF13" s="27" t="s">
        <v>22</v>
      </c>
      <c r="AG13" s="27">
        <v>0</v>
      </c>
      <c r="AH13" s="27">
        <v>2.7699999999999999E-5</v>
      </c>
      <c r="AI13" s="27">
        <v>35.843021999999998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233</v>
      </c>
      <c r="C16" s="74"/>
      <c r="D16" s="74"/>
      <c r="E16" s="74"/>
      <c r="F16" s="81" t="s">
        <v>234</v>
      </c>
      <c r="G16" s="81"/>
      <c r="H16" s="81"/>
      <c r="I16" s="81"/>
      <c r="J16" s="81" t="s">
        <v>235</v>
      </c>
      <c r="K16" s="81"/>
      <c r="L16" s="81"/>
      <c r="M16" s="81"/>
      <c r="N16" s="81" t="s">
        <v>236</v>
      </c>
      <c r="O16" s="81"/>
      <c r="P16" s="81"/>
      <c r="Q16" s="81"/>
      <c r="R16" s="35"/>
      <c r="S16" s="82" t="s">
        <v>23</v>
      </c>
      <c r="T16" s="77" t="s">
        <v>233</v>
      </c>
      <c r="U16" s="74"/>
      <c r="V16" s="74"/>
      <c r="W16" s="74"/>
      <c r="X16" s="81" t="s">
        <v>234</v>
      </c>
      <c r="Y16" s="81"/>
      <c r="Z16" s="81"/>
      <c r="AA16" s="81"/>
      <c r="AB16" s="81" t="s">
        <v>235</v>
      </c>
      <c r="AC16" s="81"/>
      <c r="AD16" s="81"/>
      <c r="AE16" s="81"/>
      <c r="AF16" s="81" t="s">
        <v>236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233</v>
      </c>
      <c r="C23" s="74"/>
      <c r="D23" s="74"/>
      <c r="E23" s="74"/>
      <c r="F23" s="77" t="s">
        <v>234</v>
      </c>
      <c r="G23" s="77"/>
      <c r="H23" s="77"/>
      <c r="I23" s="77"/>
      <c r="J23" s="77" t="s">
        <v>235</v>
      </c>
      <c r="K23" s="77"/>
      <c r="L23" s="77"/>
      <c r="M23" s="77"/>
      <c r="N23" s="77" t="s">
        <v>255</v>
      </c>
      <c r="O23" s="77"/>
      <c r="P23" s="77"/>
      <c r="Q23" s="77"/>
      <c r="S23" s="69" t="s">
        <v>24</v>
      </c>
      <c r="T23" s="77" t="s">
        <v>233</v>
      </c>
      <c r="U23" s="74"/>
      <c r="V23" s="74"/>
      <c r="W23" s="74"/>
      <c r="X23" s="77" t="s">
        <v>234</v>
      </c>
      <c r="Y23" s="77"/>
      <c r="Z23" s="77"/>
      <c r="AA23" s="77"/>
      <c r="AB23" s="77" t="s">
        <v>235</v>
      </c>
      <c r="AC23" s="77"/>
      <c r="AD23" s="77"/>
      <c r="AE23" s="77"/>
      <c r="AF23" s="77" t="s">
        <v>255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12.42313</v>
      </c>
      <c r="F25" s="27">
        <v>0</v>
      </c>
      <c r="G25" s="28"/>
      <c r="H25" s="28"/>
      <c r="I25" s="27">
        <v>8.9154119999999999</v>
      </c>
      <c r="J25" s="27">
        <v>0</v>
      </c>
      <c r="K25" s="28"/>
      <c r="L25" s="28"/>
      <c r="M25" s="27">
        <v>9.125489</v>
      </c>
      <c r="N25" s="28">
        <v>0</v>
      </c>
      <c r="O25" s="28"/>
      <c r="P25" s="28"/>
      <c r="Q25" s="27">
        <v>9.0894399999999997</v>
      </c>
      <c r="S25" s="69"/>
      <c r="T25" s="5">
        <v>0</v>
      </c>
      <c r="U25" s="5"/>
      <c r="V25" s="5"/>
      <c r="W25">
        <v>8.8298579999999998</v>
      </c>
      <c r="X25" s="28">
        <v>0</v>
      </c>
      <c r="Y25" s="28"/>
      <c r="Z25" s="28"/>
      <c r="AA25" s="27">
        <v>8.9522195999999994</v>
      </c>
      <c r="AB25" s="28">
        <v>0</v>
      </c>
      <c r="AC25" s="28"/>
      <c r="AD25" s="28"/>
      <c r="AE25" s="27">
        <v>8.7257510000000007</v>
      </c>
      <c r="AF25" s="28">
        <v>0</v>
      </c>
      <c r="AG25" s="28"/>
      <c r="AH25" s="28"/>
      <c r="AI25" s="27">
        <v>8.8275190000000006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233</v>
      </c>
      <c r="C30" s="74"/>
      <c r="D30" s="74"/>
      <c r="E30" s="74"/>
      <c r="F30" s="77" t="s">
        <v>234</v>
      </c>
      <c r="G30" s="77"/>
      <c r="H30" s="77"/>
      <c r="I30" s="77"/>
      <c r="J30" s="77" t="s">
        <v>235</v>
      </c>
      <c r="K30" s="77"/>
      <c r="L30" s="77"/>
      <c r="M30" s="77"/>
      <c r="N30" s="77" t="s">
        <v>255</v>
      </c>
      <c r="O30" s="77"/>
      <c r="P30" s="77"/>
      <c r="Q30" s="77"/>
      <c r="S30" s="67" t="s">
        <v>12</v>
      </c>
      <c r="T30" s="77" t="s">
        <v>233</v>
      </c>
      <c r="U30" s="74"/>
      <c r="V30" s="74"/>
      <c r="W30" s="74"/>
      <c r="X30" s="77" t="s">
        <v>234</v>
      </c>
      <c r="Y30" s="77"/>
      <c r="Z30" s="77"/>
      <c r="AA30" s="77"/>
      <c r="AB30" s="77" t="s">
        <v>235</v>
      </c>
      <c r="AC30" s="77"/>
      <c r="AD30" s="77"/>
      <c r="AE30" s="77"/>
      <c r="AF30" s="77" t="s">
        <v>255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1.0153970000000001</v>
      </c>
      <c r="F32" s="27" t="s">
        <v>20</v>
      </c>
      <c r="G32" s="27">
        <v>0</v>
      </c>
      <c r="H32" s="27">
        <v>6.1999999999999998E-3</v>
      </c>
      <c r="I32" s="27">
        <v>1.1256710000000001</v>
      </c>
      <c r="J32" s="27" t="s">
        <v>20</v>
      </c>
      <c r="K32" s="27">
        <v>0</v>
      </c>
      <c r="L32" s="27">
        <v>6.1999999999999998E-3</v>
      </c>
      <c r="M32" s="27">
        <v>1.119678</v>
      </c>
      <c r="N32" s="27" t="s">
        <v>20</v>
      </c>
      <c r="O32" s="27">
        <v>0</v>
      </c>
      <c r="P32" s="27">
        <v>6.1999999999999998E-3</v>
      </c>
      <c r="Q32" s="27">
        <v>1.614771</v>
      </c>
      <c r="S32" s="67"/>
      <c r="T32" t="s">
        <v>20</v>
      </c>
      <c r="U32">
        <v>0</v>
      </c>
      <c r="V32">
        <v>6.1999999999999998E-3</v>
      </c>
      <c r="W32">
        <v>0.92332099999999995</v>
      </c>
      <c r="X32" s="27" t="s">
        <v>20</v>
      </c>
      <c r="Y32" s="27">
        <v>0</v>
      </c>
      <c r="Z32" s="27">
        <v>6.1999999999999998E-3</v>
      </c>
      <c r="AA32" s="27">
        <v>1.216461</v>
      </c>
      <c r="AB32" s="27" t="s">
        <v>20</v>
      </c>
      <c r="AC32" s="27">
        <v>0</v>
      </c>
      <c r="AD32" s="27">
        <v>6.1999999999999998E-3</v>
      </c>
      <c r="AE32" s="27">
        <v>1.215497</v>
      </c>
      <c r="AF32" s="27" t="s">
        <v>20</v>
      </c>
      <c r="AG32" s="27">
        <v>0</v>
      </c>
      <c r="AH32" s="27">
        <v>6.1999999999999998E-3</v>
      </c>
      <c r="AI32" s="27">
        <v>1.0612550000000001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3.8478349999999999</v>
      </c>
      <c r="F33" s="27" t="s">
        <v>21</v>
      </c>
      <c r="G33" s="27">
        <v>0</v>
      </c>
      <c r="H33" s="27">
        <v>6.6879999999999999E-4</v>
      </c>
      <c r="I33" s="27">
        <v>3.6995870000000002</v>
      </c>
      <c r="J33" s="27" t="s">
        <v>21</v>
      </c>
      <c r="K33" s="27">
        <v>0</v>
      </c>
      <c r="L33" s="27">
        <v>6.6879999999999999E-4</v>
      </c>
      <c r="M33" s="27">
        <v>4.0941099999999997</v>
      </c>
      <c r="N33" s="27" t="s">
        <v>21</v>
      </c>
      <c r="O33" s="27">
        <v>0</v>
      </c>
      <c r="P33" s="27">
        <v>6.6879999999999999E-4</v>
      </c>
      <c r="Q33" s="27">
        <v>4.6638409999999997</v>
      </c>
      <c r="S33" s="67"/>
      <c r="T33" t="s">
        <v>21</v>
      </c>
      <c r="U33">
        <v>0</v>
      </c>
      <c r="V33">
        <v>1.5E-3</v>
      </c>
      <c r="W33">
        <v>3.1339640000000002</v>
      </c>
      <c r="X33" s="27" t="s">
        <v>21</v>
      </c>
      <c r="Y33" s="27">
        <v>0</v>
      </c>
      <c r="Z33" s="27">
        <v>1.5E-3</v>
      </c>
      <c r="AA33" s="27">
        <v>3.1646109999999998</v>
      </c>
      <c r="AB33" s="27" t="s">
        <v>21</v>
      </c>
      <c r="AC33" s="27">
        <v>0</v>
      </c>
      <c r="AD33" s="27">
        <v>1.5E-3</v>
      </c>
      <c r="AE33" s="27">
        <v>3.2619739999999999</v>
      </c>
      <c r="AF33" s="27" t="s">
        <v>21</v>
      </c>
      <c r="AG33" s="27">
        <v>0</v>
      </c>
      <c r="AH33" s="27">
        <v>1.5E-3</v>
      </c>
      <c r="AI33" s="27">
        <v>3.0567000000000002</v>
      </c>
    </row>
    <row r="34" spans="1:35" x14ac:dyDescent="0.25">
      <c r="A34" s="67"/>
      <c r="B34" t="s">
        <v>22</v>
      </c>
      <c r="C34">
        <v>0</v>
      </c>
      <c r="D34">
        <v>1.3660000000000001E-4</v>
      </c>
      <c r="E34">
        <v>30.196491000000002</v>
      </c>
      <c r="F34" s="27" t="s">
        <v>22</v>
      </c>
      <c r="G34" s="27">
        <v>0</v>
      </c>
      <c r="H34" s="27">
        <v>1.4640000000000001E-4</v>
      </c>
      <c r="I34" s="27">
        <v>30.885916999999999</v>
      </c>
      <c r="J34" s="27" t="s">
        <v>22</v>
      </c>
      <c r="K34" s="27">
        <v>0</v>
      </c>
      <c r="L34" s="27">
        <v>1.5689999999999999E-4</v>
      </c>
      <c r="M34" s="27">
        <v>29.906766999999999</v>
      </c>
      <c r="N34" s="27" t="s">
        <v>22</v>
      </c>
      <c r="O34" s="27">
        <v>0</v>
      </c>
      <c r="P34" s="27">
        <v>1.6809999999999999E-4</v>
      </c>
      <c r="Q34" s="27">
        <v>28.723419</v>
      </c>
      <c r="S34" s="67"/>
      <c r="T34" t="s">
        <v>22</v>
      </c>
      <c r="U34">
        <v>0</v>
      </c>
      <c r="V34">
        <v>5.3649999999999998E-4</v>
      </c>
      <c r="W34">
        <v>23.427851</v>
      </c>
      <c r="X34" s="27" t="s">
        <v>22</v>
      </c>
      <c r="Y34" s="27">
        <v>0</v>
      </c>
      <c r="Z34" s="27">
        <v>5.6280000000000002E-4</v>
      </c>
      <c r="AA34" s="27">
        <v>22.160001999999999</v>
      </c>
      <c r="AB34" s="27" t="s">
        <v>22</v>
      </c>
      <c r="AC34" s="27">
        <v>0</v>
      </c>
      <c r="AD34" s="27">
        <v>5.9049999999999999E-4</v>
      </c>
      <c r="AE34" s="27">
        <v>22.692584</v>
      </c>
      <c r="AF34" s="27" t="s">
        <v>22</v>
      </c>
      <c r="AG34" s="27">
        <v>0</v>
      </c>
      <c r="AH34" s="27">
        <v>6.1990000000000005E-4</v>
      </c>
      <c r="AI34" s="27">
        <v>23.345383000000002</v>
      </c>
    </row>
    <row r="35" spans="1:35" x14ac:dyDescent="0.25"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233</v>
      </c>
      <c r="C37" s="74"/>
      <c r="D37" s="74"/>
      <c r="E37" s="74"/>
      <c r="F37" s="81" t="s">
        <v>234</v>
      </c>
      <c r="G37" s="81"/>
      <c r="H37" s="81"/>
      <c r="I37" s="81"/>
      <c r="J37" s="81" t="s">
        <v>235</v>
      </c>
      <c r="K37" s="81"/>
      <c r="L37" s="81"/>
      <c r="M37" s="81"/>
      <c r="N37" s="81" t="s">
        <v>236</v>
      </c>
      <c r="O37" s="81"/>
      <c r="P37" s="81"/>
      <c r="Q37" s="81"/>
      <c r="R37" s="35"/>
      <c r="S37" s="82" t="s">
        <v>23</v>
      </c>
      <c r="T37" s="77" t="s">
        <v>233</v>
      </c>
      <c r="U37" s="74"/>
      <c r="V37" s="74"/>
      <c r="W37" s="74"/>
      <c r="X37" s="81" t="s">
        <v>234</v>
      </c>
      <c r="Y37" s="81"/>
      <c r="Z37" s="81"/>
      <c r="AA37" s="81"/>
      <c r="AB37" s="81" t="s">
        <v>235</v>
      </c>
      <c r="AC37" s="81"/>
      <c r="AD37" s="81"/>
      <c r="AE37" s="81"/>
      <c r="AF37" s="81" t="s">
        <v>236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233</v>
      </c>
      <c r="C44" s="74"/>
      <c r="D44" s="74"/>
      <c r="E44" s="74"/>
      <c r="F44" s="77" t="s">
        <v>234</v>
      </c>
      <c r="G44" s="77"/>
      <c r="H44" s="77"/>
      <c r="I44" s="77"/>
      <c r="J44" s="77" t="s">
        <v>235</v>
      </c>
      <c r="K44" s="77"/>
      <c r="L44" s="77"/>
      <c r="M44" s="77"/>
      <c r="N44" s="77" t="s">
        <v>255</v>
      </c>
      <c r="O44" s="77"/>
      <c r="P44" s="77"/>
      <c r="Q44" s="77"/>
      <c r="S44" s="69" t="s">
        <v>24</v>
      </c>
      <c r="T44" s="77" t="s">
        <v>233</v>
      </c>
      <c r="U44" s="74"/>
      <c r="V44" s="74"/>
      <c r="W44" s="74"/>
      <c r="X44" s="77" t="s">
        <v>234</v>
      </c>
      <c r="Y44" s="77"/>
      <c r="Z44" s="77"/>
      <c r="AA44" s="77"/>
      <c r="AB44" s="77" t="s">
        <v>235</v>
      </c>
      <c r="AC44" s="77"/>
      <c r="AD44" s="77"/>
      <c r="AE44" s="77"/>
      <c r="AF44" s="77" t="s">
        <v>255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1.9999999999999999E-7</v>
      </c>
      <c r="C46" s="5"/>
      <c r="D46" s="5"/>
      <c r="E46">
        <v>8.8106910000000003</v>
      </c>
      <c r="F46" s="29">
        <v>9.9999999999999995E-8</v>
      </c>
      <c r="G46" s="28"/>
      <c r="H46" s="28"/>
      <c r="I46" s="27">
        <v>8.1654789999999995</v>
      </c>
      <c r="J46" s="29">
        <v>1.9999999999999999E-7</v>
      </c>
      <c r="K46" s="28"/>
      <c r="L46" s="28"/>
      <c r="M46" s="27">
        <v>8.7994939999999993</v>
      </c>
      <c r="N46" s="28">
        <v>0</v>
      </c>
      <c r="O46" s="28"/>
      <c r="P46" s="28"/>
      <c r="Q46" s="27">
        <v>9.1978790000000004</v>
      </c>
      <c r="S46" s="69"/>
      <c r="T46" s="18">
        <v>1.2500000000000001E-5</v>
      </c>
      <c r="U46" s="5"/>
      <c r="V46" s="5"/>
      <c r="W46">
        <v>8.7439529999999994</v>
      </c>
      <c r="X46" s="29">
        <v>1.34E-5</v>
      </c>
      <c r="Y46" s="28"/>
      <c r="Z46" s="28"/>
      <c r="AA46" s="27">
        <v>8.8339599999999994</v>
      </c>
      <c r="AB46" s="29">
        <v>1.5099999999999999E-5</v>
      </c>
      <c r="AC46" s="28"/>
      <c r="AD46" s="28"/>
      <c r="AE46" s="27">
        <v>8.8379510000000003</v>
      </c>
      <c r="AF46" s="29">
        <v>1.6799999999999998E-5</v>
      </c>
      <c r="AG46" s="28"/>
      <c r="AH46" s="28"/>
      <c r="AI46" s="27">
        <v>8.9537600000000008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233</v>
      </c>
      <c r="C50" s="74"/>
      <c r="D50" s="74"/>
      <c r="E50" s="74"/>
      <c r="F50" s="77" t="s">
        <v>234</v>
      </c>
      <c r="G50" s="77"/>
      <c r="H50" s="77"/>
      <c r="I50" s="77"/>
      <c r="J50" s="77" t="s">
        <v>235</v>
      </c>
      <c r="K50" s="77"/>
      <c r="L50" s="77"/>
      <c r="M50" s="77"/>
      <c r="N50" s="77" t="s">
        <v>255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0.93501599999999996</v>
      </c>
      <c r="F52" s="27" t="s">
        <v>20</v>
      </c>
      <c r="G52" s="27">
        <v>0</v>
      </c>
      <c r="H52" s="27">
        <v>6.1999999999999998E-3</v>
      </c>
      <c r="I52" s="27">
        <v>1.001541</v>
      </c>
      <c r="J52" s="27" t="s">
        <v>20</v>
      </c>
      <c r="K52" s="27">
        <v>0</v>
      </c>
      <c r="L52" s="27">
        <v>6.1999999999999998E-3</v>
      </c>
      <c r="M52" s="27">
        <v>1.115494</v>
      </c>
      <c r="N52" s="27" t="s">
        <v>20</v>
      </c>
      <c r="O52" s="27">
        <v>0</v>
      </c>
      <c r="P52" s="27">
        <v>6.1999999999999998E-3</v>
      </c>
      <c r="Q52" s="27">
        <v>1.664814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2.1117669999999999</v>
      </c>
      <c r="F53" s="27" t="s">
        <v>21</v>
      </c>
      <c r="G53" s="27">
        <v>0</v>
      </c>
      <c r="H53" s="27">
        <v>3.3E-3</v>
      </c>
      <c r="I53" s="27">
        <v>2.1501440000000001</v>
      </c>
      <c r="J53" s="27" t="s">
        <v>21</v>
      </c>
      <c r="K53" s="27">
        <v>0</v>
      </c>
      <c r="L53" s="27">
        <v>3.3E-3</v>
      </c>
      <c r="M53" s="27">
        <v>2.5164439999999999</v>
      </c>
      <c r="N53" s="27" t="s">
        <v>21</v>
      </c>
      <c r="O53" s="27">
        <v>0</v>
      </c>
      <c r="P53" s="27">
        <v>3.3E-3</v>
      </c>
      <c r="Q53" s="27">
        <v>2.1544509999999999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13.358288999999999</v>
      </c>
      <c r="F54" s="27" t="s">
        <v>22</v>
      </c>
      <c r="G54" s="27">
        <v>0</v>
      </c>
      <c r="H54" s="27">
        <v>2.0999999999999999E-3</v>
      </c>
      <c r="I54" s="27">
        <v>13.051285999999999</v>
      </c>
      <c r="J54" s="27" t="s">
        <v>22</v>
      </c>
      <c r="K54" s="27">
        <v>0</v>
      </c>
      <c r="L54" s="27">
        <v>2.2000000000000001E-3</v>
      </c>
      <c r="M54" s="27">
        <v>11.842984</v>
      </c>
      <c r="N54" s="27" t="s">
        <v>22</v>
      </c>
      <c r="O54" s="27">
        <v>0</v>
      </c>
      <c r="P54" s="27">
        <v>2.3E-3</v>
      </c>
      <c r="Q54" s="27">
        <v>13.302837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233</v>
      </c>
      <c r="C57" s="74"/>
      <c r="D57" s="74"/>
      <c r="E57" s="74"/>
      <c r="F57" s="81" t="s">
        <v>234</v>
      </c>
      <c r="G57" s="81"/>
      <c r="H57" s="81"/>
      <c r="I57" s="81"/>
      <c r="J57" s="81" t="s">
        <v>235</v>
      </c>
      <c r="K57" s="81"/>
      <c r="L57" s="81"/>
      <c r="M57" s="81"/>
      <c r="N57" s="81" t="s">
        <v>236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233</v>
      </c>
      <c r="C64" s="74"/>
      <c r="D64" s="74"/>
      <c r="E64" s="74"/>
      <c r="F64" s="77" t="s">
        <v>234</v>
      </c>
      <c r="G64" s="77"/>
      <c r="H64" s="77"/>
      <c r="I64" s="77"/>
      <c r="J64" s="77" t="s">
        <v>235</v>
      </c>
      <c r="K64" s="77"/>
      <c r="L64" s="77"/>
      <c r="M64" s="77"/>
      <c r="N64" s="77" t="s">
        <v>255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4.9819999999999997E-4</v>
      </c>
      <c r="C66" s="5"/>
      <c r="D66" s="5"/>
      <c r="E66">
        <v>8.8416599999999992</v>
      </c>
      <c r="F66" s="29"/>
      <c r="G66" s="29">
        <v>4.9839999999999997E-4</v>
      </c>
      <c r="H66" s="28"/>
      <c r="I66" s="27">
        <v>9.4742519999999999</v>
      </c>
      <c r="J66" s="29">
        <v>5.0980000000000003E-4</v>
      </c>
      <c r="K66" s="28"/>
      <c r="L66" s="28"/>
      <c r="M66" s="27">
        <v>8.7134660000000004</v>
      </c>
      <c r="N66" s="29">
        <v>5.2720000000000002E-4</v>
      </c>
      <c r="O66" s="28"/>
      <c r="P66" s="28"/>
      <c r="Q66" s="59">
        <v>9.6164109999999994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3.8322080000000001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21.338542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9.4448429999999988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79.287482000000011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5.0956739999999998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30.464030999999999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14.160295999999999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117.45169300000001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6.7408149999999996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39.553471000000002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18.721937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158.97322300000002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2.1906220000000003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17.782077600000001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8.8176419999999993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2.4681499999999997E-5</v>
      </c>
      <c r="H114">
        <f t="shared" si="56"/>
        <v>70.721418999999997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2.4803E-5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2.5046E-5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2.5288999999999998E-5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3.316319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26.507828600000003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12.970140000000001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2.47987E-5</v>
      </c>
      <c r="H127">
        <f t="shared" si="74"/>
        <v>104.079791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2.50288E-5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2.5463199999999997E-5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2.58632E-5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4.4278599999999999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35.335347599999999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17.185551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2.4911726249999997E-5</v>
      </c>
      <c r="H140">
        <f t="shared" si="92"/>
        <v>139.92281299999999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2.5238409999999999E-5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2.5819679999999998E-5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2.6309870000000002E-5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2.1410680000000002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1.9499999999999999E-7</v>
      </c>
      <c r="M151">
        <f>I46+E46</f>
        <v>16.97617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1.9000000000000001E-7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7.5474220000000001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1.3709E-4</v>
      </c>
      <c r="H153">
        <f t="shared" si="110"/>
        <v>61.082408000000001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1.3758000000000002E-4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1.8E-7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1.6999999999999999E-7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1.3856000000000003E-4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1.3954000000000001E-4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3.2607460000000001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1.9050000000000002E-7</v>
      </c>
      <c r="M164">
        <f>M46+I46+E46</f>
        <v>25.775663999999999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1.8199999999999999E-7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11.641532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1.3758175000000002E-4</v>
      </c>
      <c r="H166">
        <f t="shared" si="128"/>
        <v>90.989174999999989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1.3856700000000003E-4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1.6799999999999997E-7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1.5800000000000001E-7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1.40548E-4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1.4254300000000002E-4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4.8755170000000003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1.8643749999999995E-7</v>
      </c>
      <c r="M177">
        <f>Q46+M46+I46+E46</f>
        <v>34.973542999999999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1.7549999999999998E-7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16.305372999999999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1.3807524999999999E-4</v>
      </c>
      <c r="H179">
        <f t="shared" si="146"/>
        <v>119.712594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1.3956100000000001E-4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1.5999999999999998E-7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1.5050000000000003E-7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1.42564E-4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1.4560899999999999E-4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2.1397819999999999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1.2545000000000001E-5</v>
      </c>
      <c r="M190">
        <f>AA46+W46</f>
        <v>17.577912999999999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1.2590000000000001E-5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6.2985749999999996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5.3781499999999986E-4</v>
      </c>
      <c r="H192">
        <f t="shared" si="164"/>
        <v>45.587852999999996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5.3912999999999997E-4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1.2680000000000001E-5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1.2769999999999998E-5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5.4176000000000007E-4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5.4438999999999996E-4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3.3552789999999999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1.2592000000000001E-5</v>
      </c>
      <c r="M203">
        <f>AE46+AA46+W46</f>
        <v>26.415863999999999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1.2688000000000001E-5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9.560549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5.3913349999999997E-4</v>
      </c>
      <c r="H205">
        <f t="shared" si="182"/>
        <v>68.280437000000006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5.4177399999999997E-4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1.2892000000000001E-5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1.3112000000000003E-5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5.4707599999999996E-4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5.5240600000000008E-4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4.4165339999999995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1.26409E-5</v>
      </c>
      <c r="M216">
        <f>AI46+AE46+AA46+W46</f>
        <v>35.369623999999995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1.2793200000000001E-5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12.617248999999999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5.4045553749999993E-4</v>
      </c>
      <c r="H218">
        <f t="shared" si="199"/>
        <v>91.625820000000004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5.4443229999999996E-4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1.31296E-5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1.3504400000000001E-5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5.5245039999999993E-4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5.6055609999999996E-4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1.9365570000000001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4.9821000000000002E-4</v>
      </c>
      <c r="M229">
        <f>I66+E66</f>
        <v>18.315911999999997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4.9821999999999996E-4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4.2619109999999996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26.409574999999997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4.9824000000000005E-4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4.9825999999999994E-4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3.0520510000000001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4.9824799999999996E-4</v>
      </c>
      <c r="M242">
        <f>M66+I66+E66</f>
        <v>27.029378000000001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4.9835199999999997E-4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6.7783549999999995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38.252558999999998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4.9872799999999993E-4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4.9932800000000005E-4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4.7168649999999994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4.9831334999999991E-4</v>
      </c>
      <c r="M255">
        <f>Q66+M66+I66+E66</f>
        <v>36.645789000000001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4.9859079999999998E-4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8.9328059999999994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51.555395999999995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4.9962239999999983E-4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5.0126360000000004E-4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263"/>
  <sheetViews>
    <sheetView topLeftCell="A26" zoomScale="55" zoomScaleNormal="55" workbookViewId="0">
      <selection activeCell="G67" sqref="G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147</v>
      </c>
      <c r="C9" s="78"/>
      <c r="D9" s="78"/>
      <c r="E9" s="78"/>
      <c r="F9" s="79" t="s">
        <v>148</v>
      </c>
      <c r="G9" s="78"/>
      <c r="H9" s="78"/>
      <c r="I9" s="78"/>
      <c r="J9" s="79" t="s">
        <v>149</v>
      </c>
      <c r="K9" s="78"/>
      <c r="L9" s="78"/>
      <c r="M9" s="78"/>
      <c r="N9" s="77" t="s">
        <v>254</v>
      </c>
      <c r="O9" s="77"/>
      <c r="P9" s="77"/>
      <c r="Q9" s="77"/>
      <c r="S9" s="67" t="s">
        <v>12</v>
      </c>
      <c r="T9" s="79" t="s">
        <v>147</v>
      </c>
      <c r="U9" s="78"/>
      <c r="V9" s="78"/>
      <c r="W9" s="78"/>
      <c r="X9" s="79" t="s">
        <v>148</v>
      </c>
      <c r="Y9" s="78"/>
      <c r="Z9" s="78"/>
      <c r="AA9" s="78"/>
      <c r="AB9" s="79" t="s">
        <v>149</v>
      </c>
      <c r="AC9" s="78"/>
      <c r="AD9" s="78"/>
      <c r="AE9" s="78"/>
      <c r="AF9" s="77" t="s">
        <v>254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1.0004980000000001</v>
      </c>
      <c r="F11" s="30" t="s">
        <v>20</v>
      </c>
      <c r="G11" s="40">
        <v>0</v>
      </c>
      <c r="H11" s="40">
        <v>6.1999999999999998E-3</v>
      </c>
      <c r="I11" s="40">
        <v>0.91474</v>
      </c>
      <c r="J11" s="30" t="s">
        <v>20</v>
      </c>
      <c r="K11" s="40">
        <v>0</v>
      </c>
      <c r="L11" s="40">
        <v>6.1999999999999998E-3</v>
      </c>
      <c r="M11" s="40">
        <v>0.98706300000000002</v>
      </c>
      <c r="N11" s="27" t="s">
        <v>20</v>
      </c>
      <c r="O11" s="49">
        <v>0</v>
      </c>
      <c r="P11" s="49">
        <v>6.1999999999999998E-3</v>
      </c>
      <c r="Q11" s="49">
        <v>1.231411</v>
      </c>
      <c r="S11" s="67"/>
      <c r="T11" s="30" t="s">
        <v>20</v>
      </c>
      <c r="U11" s="40">
        <v>0</v>
      </c>
      <c r="V11" s="40">
        <v>6.1999999999999998E-3</v>
      </c>
      <c r="W11" s="40">
        <v>0.89547699999999997</v>
      </c>
      <c r="X11" s="30" t="s">
        <v>20</v>
      </c>
      <c r="Y11" s="40">
        <v>0</v>
      </c>
      <c r="Z11" s="40">
        <v>6.1999999999999998E-3</v>
      </c>
      <c r="AA11" s="40">
        <v>0.98004800000000003</v>
      </c>
      <c r="AB11" s="30" t="s">
        <v>20</v>
      </c>
      <c r="AC11" s="40">
        <v>0</v>
      </c>
      <c r="AD11" s="40">
        <v>6.1999999999999998E-3</v>
      </c>
      <c r="AE11" s="40">
        <v>0.97678399999999999</v>
      </c>
      <c r="AF11" s="27" t="s">
        <v>20</v>
      </c>
      <c r="AG11" s="48">
        <v>0</v>
      </c>
      <c r="AH11" s="48">
        <v>6.1999999999999998E-3</v>
      </c>
      <c r="AI11" s="27">
        <v>1.215541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5.33622</v>
      </c>
      <c r="F12" s="30" t="s">
        <v>21</v>
      </c>
      <c r="G12" s="40">
        <v>0</v>
      </c>
      <c r="H12" s="40">
        <v>8.038E-5</v>
      </c>
      <c r="I12" s="40">
        <v>5.264831</v>
      </c>
      <c r="J12" s="30" t="s">
        <v>21</v>
      </c>
      <c r="K12" s="40">
        <v>0</v>
      </c>
      <c r="L12" s="40">
        <v>8.038E-5</v>
      </c>
      <c r="M12" s="40">
        <v>5.0413569999999996</v>
      </c>
      <c r="N12" s="27" t="s">
        <v>21</v>
      </c>
      <c r="O12" s="49">
        <v>0</v>
      </c>
      <c r="P12" s="49">
        <v>8.038E-5</v>
      </c>
      <c r="Q12" s="49">
        <v>5.2154109999999996</v>
      </c>
      <c r="S12" s="67"/>
      <c r="T12" s="30" t="s">
        <v>21</v>
      </c>
      <c r="U12" s="40">
        <v>0</v>
      </c>
      <c r="V12" s="40">
        <v>2.6219999999999998E-4</v>
      </c>
      <c r="W12" s="40">
        <v>4.6474279999999997</v>
      </c>
      <c r="X12" s="30" t="s">
        <v>21</v>
      </c>
      <c r="Y12" s="40">
        <v>0</v>
      </c>
      <c r="Z12" s="40">
        <v>2.6219999999999998E-4</v>
      </c>
      <c r="AA12" s="40">
        <v>4.6555980000000003</v>
      </c>
      <c r="AB12" s="30" t="s">
        <v>21</v>
      </c>
      <c r="AC12" s="40">
        <v>0</v>
      </c>
      <c r="AD12" s="40">
        <v>2.6219999999999998E-4</v>
      </c>
      <c r="AE12" s="40">
        <v>4.6321500000000002</v>
      </c>
      <c r="AF12" s="27" t="s">
        <v>21</v>
      </c>
      <c r="AG12" s="48">
        <v>0</v>
      </c>
      <c r="AH12" s="48">
        <v>2.6219999999999998E-4</v>
      </c>
      <c r="AI12" s="27">
        <v>4.3014150000000004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46.307557000000003</v>
      </c>
      <c r="F13" s="30" t="s">
        <v>22</v>
      </c>
      <c r="G13" s="40">
        <v>0</v>
      </c>
      <c r="H13" s="40">
        <v>1.832E-6</v>
      </c>
      <c r="I13" s="40">
        <v>45.772381000000003</v>
      </c>
      <c r="J13" s="30" t="s">
        <v>22</v>
      </c>
      <c r="K13" s="40">
        <v>0</v>
      </c>
      <c r="L13" s="40">
        <v>1.832E-6</v>
      </c>
      <c r="M13" s="40">
        <v>45.967621999999999</v>
      </c>
      <c r="N13" s="27" t="s">
        <v>22</v>
      </c>
      <c r="O13" s="49">
        <v>0</v>
      </c>
      <c r="P13" s="49">
        <v>1.832E-6</v>
      </c>
      <c r="Q13" s="49">
        <v>47.561762000000002</v>
      </c>
      <c r="S13" s="67"/>
      <c r="T13" s="30" t="s">
        <v>22</v>
      </c>
      <c r="U13" s="40">
        <v>0</v>
      </c>
      <c r="V13" s="40">
        <v>2.4309999999999999E-5</v>
      </c>
      <c r="W13" s="40">
        <v>41.795200000000001</v>
      </c>
      <c r="X13" s="30" t="s">
        <v>22</v>
      </c>
      <c r="Y13" s="40">
        <v>0</v>
      </c>
      <c r="Z13" s="38">
        <v>2.6659999999999999E-5</v>
      </c>
      <c r="AA13" s="40">
        <v>40.922769000000002</v>
      </c>
      <c r="AB13" s="30" t="s">
        <v>22</v>
      </c>
      <c r="AC13" s="40">
        <v>0</v>
      </c>
      <c r="AD13" s="40">
        <v>2.7699999999999999E-5</v>
      </c>
      <c r="AE13" s="40">
        <v>43.524299999999997</v>
      </c>
      <c r="AF13" s="27" t="s">
        <v>22</v>
      </c>
      <c r="AG13" s="48">
        <v>0</v>
      </c>
      <c r="AH13" s="48">
        <v>2.7699999999999999E-5</v>
      </c>
      <c r="AI13" s="27">
        <v>41.885604999999998</v>
      </c>
    </row>
    <row r="14" spans="1:35" x14ac:dyDescent="0.25">
      <c r="B14" s="30"/>
      <c r="C14" s="30"/>
      <c r="D14" s="30"/>
      <c r="E14" s="30"/>
      <c r="F14" s="30"/>
      <c r="G14" s="30" t="s">
        <v>138</v>
      </c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9" t="s">
        <v>147</v>
      </c>
      <c r="C16" s="78"/>
      <c r="D16" s="78"/>
      <c r="E16" s="78"/>
      <c r="F16" s="79" t="s">
        <v>148</v>
      </c>
      <c r="G16" s="78"/>
      <c r="H16" s="78"/>
      <c r="I16" s="78"/>
      <c r="J16" s="79" t="s">
        <v>149</v>
      </c>
      <c r="K16" s="78"/>
      <c r="L16" s="78"/>
      <c r="M16" s="78"/>
      <c r="N16" s="81" t="s">
        <v>150</v>
      </c>
      <c r="O16" s="81"/>
      <c r="P16" s="81"/>
      <c r="Q16" s="81"/>
      <c r="R16" s="35"/>
      <c r="S16" s="82" t="s">
        <v>23</v>
      </c>
      <c r="T16" s="79" t="s">
        <v>147</v>
      </c>
      <c r="U16" s="78"/>
      <c r="V16" s="78"/>
      <c r="W16" s="78"/>
      <c r="X16" s="79" t="s">
        <v>148</v>
      </c>
      <c r="Y16" s="78"/>
      <c r="Z16" s="78"/>
      <c r="AA16" s="78"/>
      <c r="AB16" s="79" t="s">
        <v>149</v>
      </c>
      <c r="AC16" s="78"/>
      <c r="AD16" s="78"/>
      <c r="AE16" s="78"/>
      <c r="AF16" s="81" t="s">
        <v>150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147</v>
      </c>
      <c r="C23" s="78"/>
      <c r="D23" s="78"/>
      <c r="E23" s="78"/>
      <c r="F23" s="79" t="s">
        <v>148</v>
      </c>
      <c r="G23" s="78"/>
      <c r="H23" s="78"/>
      <c r="I23" s="78"/>
      <c r="J23" s="79" t="s">
        <v>149</v>
      </c>
      <c r="K23" s="78"/>
      <c r="L23" s="78"/>
      <c r="M23" s="78"/>
      <c r="N23" s="77" t="s">
        <v>254</v>
      </c>
      <c r="O23" s="77"/>
      <c r="P23" s="77"/>
      <c r="Q23" s="77"/>
      <c r="S23" s="69" t="s">
        <v>24</v>
      </c>
      <c r="T23" s="79" t="s">
        <v>147</v>
      </c>
      <c r="U23" s="78"/>
      <c r="V23" s="78"/>
      <c r="W23" s="78"/>
      <c r="X23" s="79" t="s">
        <v>148</v>
      </c>
      <c r="Y23" s="78"/>
      <c r="Z23" s="78"/>
      <c r="AA23" s="78"/>
      <c r="AB23" s="79" t="s">
        <v>149</v>
      </c>
      <c r="AC23" s="78"/>
      <c r="AD23" s="78"/>
      <c r="AE23" s="78"/>
      <c r="AF23" s="77" t="s">
        <v>254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9.3280220000000007</v>
      </c>
      <c r="F25" s="30">
        <v>0</v>
      </c>
      <c r="G25" s="31"/>
      <c r="H25" s="31"/>
      <c r="I25" s="40">
        <v>8.8831729999999993</v>
      </c>
      <c r="J25" s="30">
        <v>0</v>
      </c>
      <c r="K25" s="31"/>
      <c r="L25" s="31"/>
      <c r="M25" s="40">
        <v>8.7495449999999995</v>
      </c>
      <c r="N25" s="28">
        <v>0</v>
      </c>
      <c r="O25" s="28"/>
      <c r="P25" s="28"/>
      <c r="Q25" s="27">
        <v>12.713039</v>
      </c>
      <c r="S25" s="69"/>
      <c r="T25" s="31">
        <v>0</v>
      </c>
      <c r="U25" s="31"/>
      <c r="V25" s="31"/>
      <c r="W25" s="40">
        <v>8.8630659999999999</v>
      </c>
      <c r="X25" s="31">
        <v>0</v>
      </c>
      <c r="Y25" s="31"/>
      <c r="Z25" s="31"/>
      <c r="AA25" s="40">
        <v>8.7898569999999996</v>
      </c>
      <c r="AB25" s="31">
        <v>0</v>
      </c>
      <c r="AC25" s="31"/>
      <c r="AD25" s="31"/>
      <c r="AE25" s="40">
        <v>9.1622400000000006</v>
      </c>
      <c r="AF25" s="28">
        <v>0</v>
      </c>
      <c r="AG25" s="28"/>
      <c r="AH25" s="28"/>
      <c r="AI25" s="27">
        <v>9.0620940000000001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147</v>
      </c>
      <c r="C30" s="78"/>
      <c r="D30" s="78"/>
      <c r="E30" s="78"/>
      <c r="F30" s="79" t="s">
        <v>148</v>
      </c>
      <c r="G30" s="78"/>
      <c r="H30" s="78"/>
      <c r="I30" s="78"/>
      <c r="J30" s="79" t="s">
        <v>149</v>
      </c>
      <c r="K30" s="78"/>
      <c r="L30" s="78"/>
      <c r="M30" s="78"/>
      <c r="N30" s="77" t="s">
        <v>254</v>
      </c>
      <c r="O30" s="77"/>
      <c r="P30" s="77"/>
      <c r="Q30" s="77"/>
      <c r="S30" s="67" t="s">
        <v>12</v>
      </c>
      <c r="T30" s="79" t="s">
        <v>147</v>
      </c>
      <c r="U30" s="78"/>
      <c r="V30" s="78"/>
      <c r="W30" s="78"/>
      <c r="X30" s="79" t="s">
        <v>148</v>
      </c>
      <c r="Y30" s="78"/>
      <c r="Z30" s="78"/>
      <c r="AA30" s="78"/>
      <c r="AB30" s="79" t="s">
        <v>149</v>
      </c>
      <c r="AC30" s="78"/>
      <c r="AD30" s="78"/>
      <c r="AE30" s="78"/>
      <c r="AF30" s="77" t="s">
        <v>254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0.89403200000000005</v>
      </c>
      <c r="F32" s="30" t="s">
        <v>20</v>
      </c>
      <c r="G32" s="40">
        <v>0</v>
      </c>
      <c r="H32" s="40">
        <v>6.1999999999999998E-3</v>
      </c>
      <c r="I32" s="40">
        <v>0.93667599999999995</v>
      </c>
      <c r="J32" s="30" t="s">
        <v>20</v>
      </c>
      <c r="K32" s="40">
        <v>0</v>
      </c>
      <c r="L32" s="40">
        <v>6.1999999999999998E-3</v>
      </c>
      <c r="M32" s="40">
        <v>0.98881300000000005</v>
      </c>
      <c r="N32" s="27" t="s">
        <v>20</v>
      </c>
      <c r="O32" s="49">
        <v>0</v>
      </c>
      <c r="P32" s="49">
        <v>6.1999999999999998E-3</v>
      </c>
      <c r="Q32" s="27">
        <v>1.12114</v>
      </c>
      <c r="S32" s="67"/>
      <c r="T32" s="30" t="s">
        <v>20</v>
      </c>
      <c r="U32" s="40">
        <v>0</v>
      </c>
      <c r="V32" s="40">
        <v>6.1999999999999998E-3</v>
      </c>
      <c r="W32" s="40">
        <v>1.070792</v>
      </c>
      <c r="X32" s="30" t="s">
        <v>20</v>
      </c>
      <c r="Y32" s="40">
        <v>0</v>
      </c>
      <c r="Z32" s="40">
        <v>6.1999999999999998E-3</v>
      </c>
      <c r="AA32" s="40">
        <v>1.0903430000000001</v>
      </c>
      <c r="AB32" s="30" t="s">
        <v>20</v>
      </c>
      <c r="AC32" s="40">
        <v>0</v>
      </c>
      <c r="AD32" s="40">
        <v>6.1999999999999998E-3</v>
      </c>
      <c r="AE32" s="40">
        <v>0.99036500000000005</v>
      </c>
      <c r="AF32" s="27" t="s">
        <v>20</v>
      </c>
      <c r="AG32" s="49">
        <v>0</v>
      </c>
      <c r="AH32" s="49">
        <v>6.1999999999999998E-3</v>
      </c>
      <c r="AI32" s="27">
        <v>1.215419</v>
      </c>
    </row>
    <row r="33" spans="1:35" x14ac:dyDescent="0.25">
      <c r="A33" s="67"/>
      <c r="B33" s="30" t="s">
        <v>21</v>
      </c>
      <c r="C33" s="40">
        <v>0</v>
      </c>
      <c r="D33" s="40">
        <v>6.6880000000000004E-3</v>
      </c>
      <c r="E33" s="40">
        <v>4.0724289999999996</v>
      </c>
      <c r="F33" s="30" t="s">
        <v>21</v>
      </c>
      <c r="G33" s="40">
        <v>0</v>
      </c>
      <c r="H33" s="40">
        <v>6.6879999999999999E-4</v>
      </c>
      <c r="I33" s="40">
        <v>4.1623539999999997</v>
      </c>
      <c r="J33" s="30" t="s">
        <v>21</v>
      </c>
      <c r="K33" s="40">
        <v>0</v>
      </c>
      <c r="L33" s="40">
        <v>6.6879999999999999E-4</v>
      </c>
      <c r="M33" s="40">
        <v>4.0062600000000002</v>
      </c>
      <c r="N33" s="27" t="s">
        <v>21</v>
      </c>
      <c r="O33" s="49">
        <v>0</v>
      </c>
      <c r="P33" s="49">
        <v>6.6879999999999999E-4</v>
      </c>
      <c r="Q33" s="27">
        <v>4.0211129999999997</v>
      </c>
      <c r="S33" s="67"/>
      <c r="T33" s="30" t="s">
        <v>21</v>
      </c>
      <c r="U33" s="40">
        <v>0</v>
      </c>
      <c r="V33" s="40">
        <v>1.5E-3</v>
      </c>
      <c r="W33" s="40">
        <v>3.427162</v>
      </c>
      <c r="X33" s="30" t="s">
        <v>21</v>
      </c>
      <c r="Y33" s="40">
        <v>0</v>
      </c>
      <c r="Z33" s="40">
        <v>1.5E-3</v>
      </c>
      <c r="AA33" s="40">
        <v>3.2568600000000001</v>
      </c>
      <c r="AB33" s="30" t="s">
        <v>21</v>
      </c>
      <c r="AC33" s="40">
        <v>0</v>
      </c>
      <c r="AD33" s="40">
        <v>1.5E-3</v>
      </c>
      <c r="AE33" s="40">
        <v>3.4652400000000001</v>
      </c>
      <c r="AF33" s="27" t="s">
        <v>21</v>
      </c>
      <c r="AG33" s="49">
        <v>0</v>
      </c>
      <c r="AH33" s="49">
        <v>1.5E-3</v>
      </c>
      <c r="AI33" s="27">
        <v>3.1542110000000001</v>
      </c>
    </row>
    <row r="34" spans="1:35" x14ac:dyDescent="0.25">
      <c r="A34" s="67"/>
      <c r="B34" s="30" t="s">
        <v>22</v>
      </c>
      <c r="C34" s="40">
        <v>0</v>
      </c>
      <c r="D34" s="40">
        <v>1.3660000000000001E-4</v>
      </c>
      <c r="E34" s="40">
        <v>35.879862000000003</v>
      </c>
      <c r="F34" s="30" t="s">
        <v>22</v>
      </c>
      <c r="G34" s="40">
        <v>0</v>
      </c>
      <c r="H34" s="40">
        <v>1.461E-4</v>
      </c>
      <c r="I34" s="40">
        <v>34.863221000000003</v>
      </c>
      <c r="J34" s="30" t="s">
        <v>22</v>
      </c>
      <c r="K34" s="40">
        <v>0</v>
      </c>
      <c r="L34" s="40">
        <v>1.563E-4</v>
      </c>
      <c r="M34" s="40">
        <v>34.614474000000001</v>
      </c>
      <c r="N34" s="27" t="s">
        <v>22</v>
      </c>
      <c r="O34" s="49">
        <v>0</v>
      </c>
      <c r="P34" s="49">
        <v>1.6689999999999999E-4</v>
      </c>
      <c r="Q34" s="27">
        <v>35.643407000000003</v>
      </c>
      <c r="S34" s="67"/>
      <c r="T34" s="30" t="s">
        <v>22</v>
      </c>
      <c r="U34" s="40">
        <v>0</v>
      </c>
      <c r="V34" s="40">
        <v>5.3589999999999996E-4</v>
      </c>
      <c r="W34" s="40">
        <v>26.835326999999999</v>
      </c>
      <c r="X34" s="30" t="s">
        <v>22</v>
      </c>
      <c r="Y34" s="40">
        <v>0</v>
      </c>
      <c r="Z34" s="40">
        <v>5.6130000000000004E-4</v>
      </c>
      <c r="AA34" s="40">
        <v>26.538927000000001</v>
      </c>
      <c r="AB34" s="30" t="s">
        <v>22</v>
      </c>
      <c r="AC34" s="40">
        <v>0</v>
      </c>
      <c r="AD34" s="40">
        <v>5.8799999999999998E-4</v>
      </c>
      <c r="AE34" s="40">
        <v>27.062642</v>
      </c>
      <c r="AF34" s="27" t="s">
        <v>22</v>
      </c>
      <c r="AG34" s="49">
        <v>0</v>
      </c>
      <c r="AH34" s="49">
        <v>6.1620000000000002E-4</v>
      </c>
      <c r="AI34" s="27">
        <v>25.154192999999999</v>
      </c>
    </row>
    <row r="35" spans="1:35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7"/>
      <c r="O35" s="27"/>
      <c r="P35" s="27"/>
      <c r="Q35" s="27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9" t="s">
        <v>147</v>
      </c>
      <c r="C37" s="78"/>
      <c r="D37" s="78"/>
      <c r="E37" s="78"/>
      <c r="F37" s="79" t="s">
        <v>148</v>
      </c>
      <c r="G37" s="78"/>
      <c r="H37" s="78"/>
      <c r="I37" s="78"/>
      <c r="J37" s="79" t="s">
        <v>149</v>
      </c>
      <c r="K37" s="78"/>
      <c r="L37" s="78"/>
      <c r="M37" s="78"/>
      <c r="N37" s="81" t="s">
        <v>150</v>
      </c>
      <c r="O37" s="81"/>
      <c r="P37" s="81"/>
      <c r="Q37" s="81"/>
      <c r="R37" s="35"/>
      <c r="S37" s="82" t="s">
        <v>23</v>
      </c>
      <c r="T37" s="79" t="s">
        <v>147</v>
      </c>
      <c r="U37" s="78"/>
      <c r="V37" s="78"/>
      <c r="W37" s="78"/>
      <c r="X37" s="79" t="s">
        <v>148</v>
      </c>
      <c r="Y37" s="78"/>
      <c r="Z37" s="78"/>
      <c r="AA37" s="78"/>
      <c r="AB37" s="79" t="s">
        <v>149</v>
      </c>
      <c r="AC37" s="78"/>
      <c r="AD37" s="78"/>
      <c r="AE37" s="78"/>
      <c r="AF37" s="81" t="s">
        <v>150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7"/>
      <c r="O43" s="27"/>
      <c r="P43" s="27"/>
      <c r="Q43" s="27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147</v>
      </c>
      <c r="C44" s="78"/>
      <c r="D44" s="78"/>
      <c r="E44" s="78"/>
      <c r="F44" s="79" t="s">
        <v>148</v>
      </c>
      <c r="G44" s="78"/>
      <c r="H44" s="78"/>
      <c r="I44" s="78"/>
      <c r="J44" s="79" t="s">
        <v>149</v>
      </c>
      <c r="K44" s="78"/>
      <c r="L44" s="78"/>
      <c r="M44" s="78"/>
      <c r="N44" s="77" t="s">
        <v>254</v>
      </c>
      <c r="O44" s="77"/>
      <c r="P44" s="77"/>
      <c r="Q44" s="77"/>
      <c r="S44" s="69" t="s">
        <v>24</v>
      </c>
      <c r="T44" s="79" t="s">
        <v>147</v>
      </c>
      <c r="U44" s="78"/>
      <c r="V44" s="78"/>
      <c r="W44" s="78"/>
      <c r="X44" s="79" t="s">
        <v>148</v>
      </c>
      <c r="Y44" s="78"/>
      <c r="Z44" s="78"/>
      <c r="AA44" s="78"/>
      <c r="AB44" s="79" t="s">
        <v>149</v>
      </c>
      <c r="AC44" s="78"/>
      <c r="AD44" s="78"/>
      <c r="AE44" s="78"/>
      <c r="AF44" s="77" t="s">
        <v>254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1">
        <v>0</v>
      </c>
      <c r="C46" s="31"/>
      <c r="D46" s="31"/>
      <c r="E46" s="40">
        <v>8.806915</v>
      </c>
      <c r="F46" s="32">
        <v>9.9999999999999995E-8</v>
      </c>
      <c r="G46" s="31"/>
      <c r="H46" s="31"/>
      <c r="I46" s="40">
        <v>9.0393290000000004</v>
      </c>
      <c r="J46" s="32">
        <v>1.9999999999999999E-7</v>
      </c>
      <c r="K46" s="31"/>
      <c r="L46" s="31"/>
      <c r="M46" s="40">
        <v>9.0759460000000001</v>
      </c>
      <c r="N46" s="28">
        <v>0</v>
      </c>
      <c r="O46" s="28"/>
      <c r="P46" s="28"/>
      <c r="Q46" s="27">
        <v>9.1352910000000005</v>
      </c>
      <c r="S46" s="69"/>
      <c r="T46" s="32">
        <v>1.26E-5</v>
      </c>
      <c r="U46" s="31"/>
      <c r="V46" s="31"/>
      <c r="W46" s="40">
        <v>9.1644740000000002</v>
      </c>
      <c r="X46" s="32">
        <v>1.45E-5</v>
      </c>
      <c r="Y46" s="31"/>
      <c r="Z46" s="31"/>
      <c r="AA46" s="40">
        <v>8.8318680000000001</v>
      </c>
      <c r="AB46" s="32">
        <v>1.27E-5</v>
      </c>
      <c r="AC46" s="31"/>
      <c r="AD46" s="31"/>
      <c r="AE46" s="40">
        <v>8.8926789999999993</v>
      </c>
      <c r="AF46" s="29">
        <v>1.52E-5</v>
      </c>
      <c r="AG46" s="28"/>
      <c r="AH46" s="28"/>
      <c r="AI46" s="27">
        <v>9.3998340000000002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147</v>
      </c>
      <c r="C50" s="78"/>
      <c r="D50" s="78"/>
      <c r="E50" s="78"/>
      <c r="F50" s="79" t="s">
        <v>148</v>
      </c>
      <c r="G50" s="78"/>
      <c r="H50" s="78"/>
      <c r="I50" s="78"/>
      <c r="J50" s="79" t="s">
        <v>149</v>
      </c>
      <c r="K50" s="78"/>
      <c r="L50" s="78"/>
      <c r="M50" s="78"/>
      <c r="N50" s="77" t="s">
        <v>254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0.907968</v>
      </c>
      <c r="F52" s="30" t="s">
        <v>20</v>
      </c>
      <c r="G52" s="40">
        <v>0</v>
      </c>
      <c r="H52" s="40">
        <v>6.1999999999999998E-3</v>
      </c>
      <c r="I52" s="40">
        <v>0.88445499999999999</v>
      </c>
      <c r="J52" s="30" t="s">
        <v>20</v>
      </c>
      <c r="K52" s="40">
        <v>0</v>
      </c>
      <c r="L52" s="40">
        <v>6.1999999999999998E-3</v>
      </c>
      <c r="M52" s="40">
        <v>0.98711499999999996</v>
      </c>
      <c r="N52" s="27" t="s">
        <v>20</v>
      </c>
      <c r="O52" s="49">
        <v>0</v>
      </c>
      <c r="P52" s="49">
        <v>6.1999999999999998E-3</v>
      </c>
      <c r="Q52" s="27">
        <v>1.125489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2.1658300000000001</v>
      </c>
      <c r="F53" s="30" t="s">
        <v>21</v>
      </c>
      <c r="G53" s="40">
        <v>0</v>
      </c>
      <c r="H53" s="40">
        <v>3.3E-3</v>
      </c>
      <c r="I53" s="40">
        <v>2.1039439999999998</v>
      </c>
      <c r="J53" s="30" t="s">
        <v>21</v>
      </c>
      <c r="K53" s="40">
        <v>0</v>
      </c>
      <c r="L53" s="40">
        <v>3.3E-3</v>
      </c>
      <c r="M53" s="40">
        <v>2.0789930000000001</v>
      </c>
      <c r="N53" s="27" t="s">
        <v>21</v>
      </c>
      <c r="O53" s="49">
        <v>0</v>
      </c>
      <c r="P53" s="49">
        <v>3.3E-3</v>
      </c>
      <c r="Q53" s="27">
        <v>2.0114179999999999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15.064603</v>
      </c>
      <c r="F54" s="30" t="s">
        <v>22</v>
      </c>
      <c r="G54" s="40">
        <v>0</v>
      </c>
      <c r="H54" s="40">
        <v>2.0999999999999999E-3</v>
      </c>
      <c r="I54" s="40">
        <v>15.013598</v>
      </c>
      <c r="J54" s="30" t="s">
        <v>22</v>
      </c>
      <c r="K54" s="40">
        <v>0</v>
      </c>
      <c r="L54" s="40">
        <v>2.2000000000000001E-3</v>
      </c>
      <c r="M54" s="40">
        <v>14.113550999999999</v>
      </c>
      <c r="N54" s="27" t="s">
        <v>22</v>
      </c>
      <c r="O54" s="49">
        <v>0</v>
      </c>
      <c r="P54" s="49">
        <v>2.3E-3</v>
      </c>
      <c r="Q54" s="27">
        <v>13.131581000000001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9" t="s">
        <v>147</v>
      </c>
      <c r="C57" s="78"/>
      <c r="D57" s="78"/>
      <c r="E57" s="78"/>
      <c r="F57" s="79" t="s">
        <v>148</v>
      </c>
      <c r="G57" s="78"/>
      <c r="H57" s="78"/>
      <c r="I57" s="78"/>
      <c r="J57" s="79" t="s">
        <v>149</v>
      </c>
      <c r="K57" s="78"/>
      <c r="L57" s="78"/>
      <c r="M57" s="78"/>
      <c r="N57" s="81" t="s">
        <v>150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9" t="s">
        <v>147</v>
      </c>
      <c r="C64" s="78"/>
      <c r="D64" s="78"/>
      <c r="E64" s="78"/>
      <c r="F64" s="79" t="s">
        <v>148</v>
      </c>
      <c r="G64" s="78"/>
      <c r="H64" s="78"/>
      <c r="I64" s="78"/>
      <c r="J64" s="79" t="s">
        <v>149</v>
      </c>
      <c r="K64" s="78"/>
      <c r="L64" s="78"/>
      <c r="M64" s="78"/>
      <c r="N64" s="77" t="s">
        <v>254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5.0480000000000002E-4</v>
      </c>
      <c r="C66" s="31"/>
      <c r="D66" s="31"/>
      <c r="E66" s="40">
        <v>8.7798839999999991</v>
      </c>
      <c r="F66" s="32"/>
      <c r="G66" s="32">
        <v>4.9379999999999997E-4</v>
      </c>
      <c r="H66" s="31"/>
      <c r="I66" s="40">
        <v>9.0636910000000004</v>
      </c>
      <c r="J66" s="32">
        <v>4.9969999999999995E-4</v>
      </c>
      <c r="K66" s="31"/>
      <c r="L66" s="31"/>
      <c r="M66" s="40">
        <v>9.2478149999999992</v>
      </c>
      <c r="N66" s="29">
        <v>5.1159999999999997E-4</v>
      </c>
      <c r="O66" s="28"/>
      <c r="P66" s="28"/>
      <c r="Q66" s="27">
        <v>9.0559130000000003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1.915238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18.211195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10.601051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92.079937999999999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2.9023010000000005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26.960739999999998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15.642408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138.04756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4.1337120000000001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39.673778999999996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20.857818999999999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185.60932199999999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1.8755250000000001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17.652923000000001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9.3030259999999991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2.4427499999999996E-5</v>
      </c>
      <c r="H114">
        <f t="shared" si="56"/>
        <v>82.717969000000011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2.4545E-5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2.478E-5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2.5014999999999997E-5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2.852309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26.815163000000002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13.935176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2.4541725000000001E-5</v>
      </c>
      <c r="H127">
        <f t="shared" si="74"/>
        <v>126.24226899999999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2.4766900000000002E-5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2.5197599999999997E-5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2.56021E-5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4.06785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35.877257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18.236591000000004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2.4652708749999998E-5</v>
      </c>
      <c r="H140">
        <f t="shared" si="92"/>
        <v>168.12787399999999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2.4975969999999997E-5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2.5564960000000001E-5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2.6078589999999997E-5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1.830708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17.846243999999999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6.3870400000000001E-3</v>
      </c>
      <c r="H152">
        <f t="shared" si="110"/>
        <v>8.2347830000000002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6.0860800000000007E-3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1.3707500000000001E-4</v>
      </c>
      <c r="H153">
        <f t="shared" si="110"/>
        <v>70.743083000000013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1.3755000000000001E-4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5.4841600000000009E-3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4.8822400000000004E-3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1.3850000000000001E-4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1.3945E-4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2.8195209999999999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9.9999999999999986E-9</v>
      </c>
      <c r="M164">
        <f>M46+I46+E46</f>
        <v>26.922190000000001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2.0000000000000004E-8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6.1011280000000008E-3</v>
      </c>
      <c r="H165">
        <f t="shared" si="128"/>
        <v>12.241042999999999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5.5443520000000007E-3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1.3755175000000001E-4</v>
      </c>
      <c r="H166">
        <f t="shared" si="128"/>
        <v>105.35755700000001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1.3850700000000003E-4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4.0000000000000001E-8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5.9999999999999995E-8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4.5210879999999995E-3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3.6182080000000008E-3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1.40428E-4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1.4236300000000001E-4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3.940661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1.4962499999999999E-8</v>
      </c>
      <c r="M177">
        <f>Q46+M46+I46+E46</f>
        <v>36.057480999999996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2.9700000000000008E-8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5.8295115999999992E-3</v>
      </c>
      <c r="H178">
        <f t="shared" si="146"/>
        <v>16.262156000000001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5.0567967999999991E-3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1.380302125E-4</v>
      </c>
      <c r="H179">
        <f t="shared" si="146"/>
        <v>141.00096400000001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1.3947070000000001E-4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5.7600000000000019E-8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8.1899999999999986E-8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3.7506303999999989E-3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2.7333856000000016E-3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1.4238160000000001E-4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1.453309E-4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2.1611349999999998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1.2695E-5</v>
      </c>
      <c r="M190">
        <f>AA46+W46</f>
        <v>17.996341999999999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1.279E-5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6.6840220000000006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5.371699999999999E-4</v>
      </c>
      <c r="H192">
        <f t="shared" si="164"/>
        <v>53.374254000000001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5.3843999999999995E-4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1.2980000000000001E-5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1.3169999999999998E-5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5.4098000000000004E-4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5.4351999999999992E-4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3.1515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1.2780750000000001E-5</v>
      </c>
      <c r="M203">
        <f>AE46+AA46+W46</f>
        <v>26.889021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1.2943000000000001E-5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10.149262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5.3844324999999997E-4</v>
      </c>
      <c r="H205">
        <f t="shared" si="182"/>
        <v>80.43689599999999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5.4099300000000003E-4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1.3212000000000002E-5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1.3407000000000002E-5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5.4611199999999996E-4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5.5125700000000009E-4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4.3669190000000002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1.2858249999999998E-5</v>
      </c>
      <c r="M216">
        <f>AI46+AE46+AA46+W46</f>
        <v>36.288854999999998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1.3066999999999999E-5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13.303473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5.3971977499999986E-4</v>
      </c>
      <c r="H218">
        <f t="shared" si="199"/>
        <v>105.59108900000001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5.4355919999999995E-4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1.3359999999999997E-5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1.3527000000000001E-5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5.5129759999999995E-4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5.5911640000000005E-4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1.7924229999999999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5.0424999999999992E-4</v>
      </c>
      <c r="M229">
        <f>I66+E66</f>
        <v>17.843575000000001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5.0370000000000005E-4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4.269774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30.078201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5.0260000000000007E-4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5.0149999999999999E-4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2.7795380000000001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5.0374225000000003E-4</v>
      </c>
      <c r="M242">
        <f>M66+I66+E66</f>
        <v>27.091390000000001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5.0276900000000002E-4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6.3487670000000005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44.191752000000001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5.0107600000000004E-4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4.9972100000000006E-4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3.905027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5.0327538749999994E-4</v>
      </c>
      <c r="M255">
        <f>Q66+M66+I66+E66</f>
        <v>36.147302999999994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5.0199610000000003E-4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8.3601849999999995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57.323332999999998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5.0014079999999999E-4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4.9916870000000005E-4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I263"/>
  <sheetViews>
    <sheetView topLeftCell="A26" zoomScale="55" zoomScaleNormal="55" workbookViewId="0">
      <selection activeCell="F65" sqref="F65:H6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151</v>
      </c>
      <c r="C9" s="77"/>
      <c r="D9" s="77"/>
      <c r="E9" s="77"/>
      <c r="F9" s="77" t="s">
        <v>152</v>
      </c>
      <c r="G9" s="77"/>
      <c r="H9" s="77"/>
      <c r="I9" s="77"/>
      <c r="J9" s="77" t="s">
        <v>153</v>
      </c>
      <c r="K9" s="77"/>
      <c r="L9" s="77"/>
      <c r="M9" s="77"/>
      <c r="N9" s="77" t="s">
        <v>154</v>
      </c>
      <c r="O9" s="77"/>
      <c r="P9" s="77"/>
      <c r="Q9" s="77"/>
      <c r="S9" s="67" t="s">
        <v>12</v>
      </c>
      <c r="T9" s="77" t="s">
        <v>151</v>
      </c>
      <c r="U9" s="77"/>
      <c r="V9" s="77"/>
      <c r="W9" s="77"/>
      <c r="X9" s="77" t="s">
        <v>152</v>
      </c>
      <c r="Y9" s="77"/>
      <c r="Z9" s="77"/>
      <c r="AA9" s="77"/>
      <c r="AB9" s="77" t="s">
        <v>153</v>
      </c>
      <c r="AC9" s="77"/>
      <c r="AD9" s="77"/>
      <c r="AE9" s="77"/>
      <c r="AF9" s="77" t="s">
        <v>154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2.0241549999999999</v>
      </c>
      <c r="F11" s="27" t="s">
        <v>20</v>
      </c>
      <c r="G11" s="27">
        <v>0</v>
      </c>
      <c r="H11" s="27">
        <v>6.1999999999999998E-3</v>
      </c>
      <c r="I11" s="27">
        <v>1.1983459999999999</v>
      </c>
      <c r="J11" s="27" t="s">
        <v>20</v>
      </c>
      <c r="K11" s="27">
        <v>0</v>
      </c>
      <c r="L11" s="27">
        <v>6.1999999999999998E-3</v>
      </c>
      <c r="M11" s="27">
        <v>1.6412100000000001</v>
      </c>
      <c r="N11" s="27" t="s">
        <v>20</v>
      </c>
      <c r="O11" s="27">
        <v>0</v>
      </c>
      <c r="P11" s="27">
        <v>6.1999999999999998E-3</v>
      </c>
      <c r="Q11" s="27">
        <v>1.3487530000000001</v>
      </c>
      <c r="S11" s="67"/>
      <c r="T11" t="s">
        <v>20</v>
      </c>
      <c r="U11">
        <v>0</v>
      </c>
      <c r="V11">
        <v>6.1999999999999998E-3</v>
      </c>
      <c r="W11">
        <v>0.96284700000000001</v>
      </c>
      <c r="X11" s="27" t="s">
        <v>20</v>
      </c>
      <c r="Y11" s="27">
        <v>0</v>
      </c>
      <c r="Z11" s="27">
        <v>6.1999999999999998E-3</v>
      </c>
      <c r="AA11" s="27">
        <v>1.1894990000000001</v>
      </c>
      <c r="AB11" s="27" t="s">
        <v>20</v>
      </c>
      <c r="AC11" s="27">
        <v>0</v>
      </c>
      <c r="AD11" s="27">
        <v>6.1999999999999998E-3</v>
      </c>
      <c r="AE11" s="27">
        <v>1.59114</v>
      </c>
      <c r="AF11" s="27" t="s">
        <v>20</v>
      </c>
      <c r="AG11" s="27">
        <v>0</v>
      </c>
      <c r="AH11" s="27">
        <v>6.1999999999999998E-3</v>
      </c>
      <c r="AI11" s="27">
        <v>1.3683650000000001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6.1014600000000003</v>
      </c>
      <c r="F12" s="27" t="s">
        <v>21</v>
      </c>
      <c r="G12" s="27">
        <v>0</v>
      </c>
      <c r="H12" s="27">
        <v>8.038E-5</v>
      </c>
      <c r="I12" s="27">
        <v>6.1546110000000001</v>
      </c>
      <c r="J12" s="27" t="s">
        <v>21</v>
      </c>
      <c r="K12" s="27">
        <v>0</v>
      </c>
      <c r="L12" s="27">
        <v>8.038E-5</v>
      </c>
      <c r="M12" s="27">
        <v>6.2154100000000003</v>
      </c>
      <c r="N12" s="27" t="s">
        <v>21</v>
      </c>
      <c r="O12" s="27">
        <v>0</v>
      </c>
      <c r="P12" s="27">
        <v>8.038E-5</v>
      </c>
      <c r="Q12" s="27">
        <v>6.2013319999999998</v>
      </c>
      <c r="S12" s="67"/>
      <c r="T12" t="s">
        <v>21</v>
      </c>
      <c r="U12">
        <v>0</v>
      </c>
      <c r="V12">
        <v>2.6219999999999998E-4</v>
      </c>
      <c r="W12">
        <v>5.5764820000000004</v>
      </c>
      <c r="X12" s="27" t="s">
        <v>21</v>
      </c>
      <c r="Y12" s="27">
        <v>0</v>
      </c>
      <c r="Z12" s="27">
        <v>2.6219999999999998E-4</v>
      </c>
      <c r="AA12" s="27">
        <v>6.1154710000000003</v>
      </c>
      <c r="AB12" s="27" t="s">
        <v>21</v>
      </c>
      <c r="AC12" s="27">
        <v>0</v>
      </c>
      <c r="AD12" s="27">
        <v>2.6219999999999998E-4</v>
      </c>
      <c r="AE12" s="27">
        <v>6.1654099999999996</v>
      </c>
      <c r="AF12" s="27" t="s">
        <v>21</v>
      </c>
      <c r="AG12" s="27">
        <v>0</v>
      </c>
      <c r="AH12" s="27">
        <v>2.6219999999999998E-4</v>
      </c>
      <c r="AI12" s="27">
        <v>5.888585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57.712657999999998</v>
      </c>
      <c r="F13" s="27" t="s">
        <v>22</v>
      </c>
      <c r="G13" s="27">
        <v>0</v>
      </c>
      <c r="H13" s="27">
        <v>1.832E-6</v>
      </c>
      <c r="I13" s="27">
        <v>55.1654561</v>
      </c>
      <c r="J13" s="27" t="s">
        <v>22</v>
      </c>
      <c r="K13" s="27">
        <v>0</v>
      </c>
      <c r="L13" s="27">
        <v>1.832E-6</v>
      </c>
      <c r="M13" s="27">
        <v>56.113855000000001</v>
      </c>
      <c r="N13" s="27" t="s">
        <v>22</v>
      </c>
      <c r="O13" s="27">
        <v>0</v>
      </c>
      <c r="P13" s="27">
        <v>1.832E-6</v>
      </c>
      <c r="Q13" s="27">
        <v>60.640974</v>
      </c>
      <c r="S13" s="67"/>
      <c r="T13" t="s">
        <v>22</v>
      </c>
      <c r="U13">
        <v>0</v>
      </c>
      <c r="V13">
        <v>2.4090000000000001E-5</v>
      </c>
      <c r="W13">
        <v>51.586179000000001</v>
      </c>
      <c r="X13" s="27" t="s">
        <v>22</v>
      </c>
      <c r="Y13" s="27">
        <v>0</v>
      </c>
      <c r="Z13" s="27">
        <v>2.637E-5</v>
      </c>
      <c r="AA13" s="27">
        <v>51.628444000000002</v>
      </c>
      <c r="AB13" s="27" t="s">
        <v>22</v>
      </c>
      <c r="AC13" s="27">
        <v>0</v>
      </c>
      <c r="AD13" s="27">
        <v>2.7699999999999999E-5</v>
      </c>
      <c r="AE13" s="27">
        <v>52.854610999999998</v>
      </c>
      <c r="AF13" s="27" t="s">
        <v>22</v>
      </c>
      <c r="AG13" s="27">
        <v>0</v>
      </c>
      <c r="AH13" s="27">
        <v>2.7699999999999999E-5</v>
      </c>
      <c r="AI13" s="27">
        <v>50.64723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151</v>
      </c>
      <c r="C16" s="77"/>
      <c r="D16" s="77"/>
      <c r="E16" s="77"/>
      <c r="F16" s="81" t="s">
        <v>152</v>
      </c>
      <c r="G16" s="81"/>
      <c r="H16" s="81"/>
      <c r="I16" s="81"/>
      <c r="J16" s="81" t="s">
        <v>153</v>
      </c>
      <c r="K16" s="81"/>
      <c r="L16" s="81"/>
      <c r="M16" s="81"/>
      <c r="N16" s="81" t="s">
        <v>154</v>
      </c>
      <c r="O16" s="81"/>
      <c r="P16" s="81"/>
      <c r="Q16" s="81"/>
      <c r="R16" s="35"/>
      <c r="S16" s="82" t="s">
        <v>23</v>
      </c>
      <c r="T16" s="77" t="s">
        <v>151</v>
      </c>
      <c r="U16" s="77"/>
      <c r="V16" s="77"/>
      <c r="W16" s="77"/>
      <c r="X16" s="81" t="s">
        <v>152</v>
      </c>
      <c r="Y16" s="81"/>
      <c r="Z16" s="81"/>
      <c r="AA16" s="81"/>
      <c r="AB16" s="81" t="s">
        <v>153</v>
      </c>
      <c r="AC16" s="81"/>
      <c r="AD16" s="81"/>
      <c r="AE16" s="81"/>
      <c r="AF16" s="81" t="s">
        <v>154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151</v>
      </c>
      <c r="C23" s="77"/>
      <c r="D23" s="77"/>
      <c r="E23" s="77"/>
      <c r="F23" s="77" t="s">
        <v>152</v>
      </c>
      <c r="G23" s="77"/>
      <c r="H23" s="77"/>
      <c r="I23" s="77"/>
      <c r="J23" s="77" t="s">
        <v>153</v>
      </c>
      <c r="K23" s="77"/>
      <c r="L23" s="77"/>
      <c r="M23" s="77"/>
      <c r="N23" s="77" t="s">
        <v>154</v>
      </c>
      <c r="O23" s="77"/>
      <c r="P23" s="77"/>
      <c r="Q23" s="77"/>
      <c r="S23" s="69" t="s">
        <v>24</v>
      </c>
      <c r="T23" s="77" t="s">
        <v>151</v>
      </c>
      <c r="U23" s="77"/>
      <c r="V23" s="77"/>
      <c r="W23" s="77"/>
      <c r="X23" s="77" t="s">
        <v>152</v>
      </c>
      <c r="Y23" s="77"/>
      <c r="Z23" s="77"/>
      <c r="AA23" s="77"/>
      <c r="AB23" s="77" t="s">
        <v>153</v>
      </c>
      <c r="AC23" s="77"/>
      <c r="AD23" s="77"/>
      <c r="AE23" s="77"/>
      <c r="AF23" s="77" t="s">
        <v>154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11.555877000000001</v>
      </c>
      <c r="F25" s="27">
        <v>0</v>
      </c>
      <c r="G25" s="28"/>
      <c r="H25" s="28"/>
      <c r="I25" s="27">
        <v>9.1654599999999995</v>
      </c>
      <c r="J25" s="27">
        <v>0</v>
      </c>
      <c r="K25" s="28"/>
      <c r="L25" s="28"/>
      <c r="M25" s="27">
        <v>9.9846540000000008</v>
      </c>
      <c r="N25" s="28">
        <v>0</v>
      </c>
      <c r="O25" s="28"/>
      <c r="P25" s="28"/>
      <c r="Q25" s="27">
        <v>9.8210619999999995</v>
      </c>
      <c r="S25" s="69"/>
      <c r="T25" s="5">
        <v>0</v>
      </c>
      <c r="U25" s="5"/>
      <c r="V25" s="5"/>
      <c r="W25">
        <v>11.065253999999999</v>
      </c>
      <c r="X25" s="28">
        <v>0</v>
      </c>
      <c r="Y25" s="28"/>
      <c r="Z25" s="28"/>
      <c r="AA25" s="27">
        <v>9.1646210000000004</v>
      </c>
      <c r="AB25" s="28">
        <v>0</v>
      </c>
      <c r="AC25" s="28"/>
      <c r="AD25" s="28"/>
      <c r="AE25" s="27">
        <v>9.9564900000000005</v>
      </c>
      <c r="AF25" s="28">
        <v>0</v>
      </c>
      <c r="AG25" s="28"/>
      <c r="AH25" s="28"/>
      <c r="AI25" s="27">
        <v>10.048076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151</v>
      </c>
      <c r="C30" s="77"/>
      <c r="D30" s="77"/>
      <c r="E30" s="77"/>
      <c r="F30" s="77" t="s">
        <v>152</v>
      </c>
      <c r="G30" s="77"/>
      <c r="H30" s="77"/>
      <c r="I30" s="77"/>
      <c r="J30" s="77" t="s">
        <v>153</v>
      </c>
      <c r="K30" s="77"/>
      <c r="L30" s="77"/>
      <c r="M30" s="77"/>
      <c r="N30" s="77" t="s">
        <v>154</v>
      </c>
      <c r="O30" s="77"/>
      <c r="P30" s="77"/>
      <c r="Q30" s="77"/>
      <c r="S30" s="67" t="s">
        <v>12</v>
      </c>
      <c r="T30" s="77" t="s">
        <v>151</v>
      </c>
      <c r="U30" s="77"/>
      <c r="V30" s="77"/>
      <c r="W30" s="77"/>
      <c r="X30" s="77" t="s">
        <v>152</v>
      </c>
      <c r="Y30" s="77"/>
      <c r="Z30" s="77"/>
      <c r="AA30" s="77"/>
      <c r="AB30" s="77" t="s">
        <v>153</v>
      </c>
      <c r="AC30" s="77"/>
      <c r="AD30" s="77"/>
      <c r="AE30" s="77"/>
      <c r="AF30" s="77" t="s">
        <v>154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1.0410299999999999</v>
      </c>
      <c r="F32" s="27" t="s">
        <v>20</v>
      </c>
      <c r="G32" s="27">
        <v>0</v>
      </c>
      <c r="H32" s="27">
        <v>6.1999999999999998E-3</v>
      </c>
      <c r="I32" s="27">
        <v>1.1054109999999999</v>
      </c>
      <c r="J32" s="27" t="s">
        <v>20</v>
      </c>
      <c r="K32" s="27">
        <v>0</v>
      </c>
      <c r="L32" s="27">
        <v>6.1999999999999998E-3</v>
      </c>
      <c r="M32" s="27">
        <v>1.6111420000000001</v>
      </c>
      <c r="N32" s="27" t="s">
        <v>20</v>
      </c>
      <c r="O32" s="27">
        <v>0</v>
      </c>
      <c r="P32" s="27">
        <v>6.1999999999999998E-3</v>
      </c>
      <c r="Q32" s="27">
        <v>1.116458</v>
      </c>
      <c r="S32" s="67"/>
      <c r="T32" t="s">
        <v>20</v>
      </c>
      <c r="U32">
        <v>0</v>
      </c>
      <c r="V32">
        <v>6.1999999999999998E-3</v>
      </c>
      <c r="W32">
        <v>0.94389500000000004</v>
      </c>
      <c r="X32" s="27" t="s">
        <v>20</v>
      </c>
      <c r="Y32" s="27">
        <v>0</v>
      </c>
      <c r="Z32" s="27">
        <v>6.1999999999999998E-3</v>
      </c>
      <c r="AA32" s="27">
        <v>1.1523479999999999</v>
      </c>
      <c r="AB32" s="27" t="s">
        <v>20</v>
      </c>
      <c r="AC32" s="27">
        <v>0</v>
      </c>
      <c r="AD32" s="27">
        <v>6.1999999999999998E-3</v>
      </c>
      <c r="AE32" s="27">
        <v>1.154814</v>
      </c>
      <c r="AF32" s="27" t="s">
        <v>20</v>
      </c>
      <c r="AG32" s="27">
        <v>0</v>
      </c>
      <c r="AH32" s="27">
        <v>6.1999999999999998E-3</v>
      </c>
      <c r="AI32" s="27">
        <v>1.2314609999999999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4.7459239999999996</v>
      </c>
      <c r="F33" s="27" t="s">
        <v>21</v>
      </c>
      <c r="G33" s="27">
        <v>0</v>
      </c>
      <c r="H33" s="27">
        <v>6.6879999999999999E-4</v>
      </c>
      <c r="I33" s="27">
        <v>5.0144169999999999</v>
      </c>
      <c r="J33" s="27" t="s">
        <v>21</v>
      </c>
      <c r="K33" s="27">
        <v>0</v>
      </c>
      <c r="L33" s="27">
        <v>6.6879999999999999E-4</v>
      </c>
      <c r="M33" s="27">
        <v>5.1648709999999998</v>
      </c>
      <c r="N33" s="27" t="s">
        <v>21</v>
      </c>
      <c r="O33" s="27">
        <v>0</v>
      </c>
      <c r="P33" s="27">
        <v>6.6879999999999999E-4</v>
      </c>
      <c r="Q33" s="27">
        <v>5.1642109999999999</v>
      </c>
      <c r="S33" s="67"/>
      <c r="T33" t="s">
        <v>21</v>
      </c>
      <c r="U33">
        <v>0</v>
      </c>
      <c r="V33">
        <v>1.5E-3</v>
      </c>
      <c r="W33">
        <v>3.8686120000000002</v>
      </c>
      <c r="X33" s="27" t="s">
        <v>21</v>
      </c>
      <c r="Y33" s="27">
        <v>0</v>
      </c>
      <c r="Z33" s="27">
        <v>1.5E-3</v>
      </c>
      <c r="AA33" s="27">
        <v>3.1464530000000002</v>
      </c>
      <c r="AB33" s="27" t="s">
        <v>21</v>
      </c>
      <c r="AC33" s="27">
        <v>0</v>
      </c>
      <c r="AD33" s="27">
        <v>1.5E-3</v>
      </c>
      <c r="AE33" s="27">
        <v>3.2615440000000002</v>
      </c>
      <c r="AF33" s="27" t="s">
        <v>21</v>
      </c>
      <c r="AG33" s="27">
        <v>0</v>
      </c>
      <c r="AH33" s="27">
        <v>1.5E-3</v>
      </c>
      <c r="AI33" s="27">
        <v>3.1642100000000002</v>
      </c>
    </row>
    <row r="34" spans="1:35" x14ac:dyDescent="0.25">
      <c r="A34" s="67"/>
      <c r="B34" t="s">
        <v>22</v>
      </c>
      <c r="C34">
        <v>0</v>
      </c>
      <c r="D34">
        <v>1.3579999999999999E-4</v>
      </c>
      <c r="E34">
        <v>43.487833999999999</v>
      </c>
      <c r="F34" s="27" t="s">
        <v>22</v>
      </c>
      <c r="G34" s="27">
        <v>0</v>
      </c>
      <c r="H34" s="27">
        <v>1.45E-4</v>
      </c>
      <c r="I34" s="27">
        <v>46.828946000000002</v>
      </c>
      <c r="J34" s="27" t="s">
        <v>22</v>
      </c>
      <c r="K34" s="27">
        <v>0</v>
      </c>
      <c r="L34" s="27">
        <v>1.5469999999999999E-4</v>
      </c>
      <c r="M34" s="27">
        <v>42.323746</v>
      </c>
      <c r="N34" s="27" t="s">
        <v>22</v>
      </c>
      <c r="O34" s="27">
        <v>0</v>
      </c>
      <c r="P34" s="27">
        <v>1.6479999999999999E-4</v>
      </c>
      <c r="Q34" s="27">
        <v>44.079419999999999</v>
      </c>
      <c r="S34" s="67"/>
      <c r="T34" t="s">
        <v>22</v>
      </c>
      <c r="U34">
        <v>0</v>
      </c>
      <c r="V34">
        <v>5.3580000000000001E-4</v>
      </c>
      <c r="W34">
        <v>34.014305999999998</v>
      </c>
      <c r="X34" s="27" t="s">
        <v>22</v>
      </c>
      <c r="Y34" s="27">
        <v>0</v>
      </c>
      <c r="Z34" s="27">
        <v>5.6019999999999996E-4</v>
      </c>
      <c r="AA34" s="27">
        <v>33.978788999999999</v>
      </c>
      <c r="AB34" s="27" t="s">
        <v>22</v>
      </c>
      <c r="AC34" s="27">
        <v>0</v>
      </c>
      <c r="AD34" s="27">
        <v>5.8600000000000004E-4</v>
      </c>
      <c r="AE34" s="27">
        <v>34.528576999999999</v>
      </c>
      <c r="AF34" s="27" t="s">
        <v>22</v>
      </c>
      <c r="AG34" s="27">
        <v>0</v>
      </c>
      <c r="AH34" s="27">
        <v>6.133E-4</v>
      </c>
      <c r="AI34" s="27">
        <v>33.133566999999999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151</v>
      </c>
      <c r="C37" s="77"/>
      <c r="D37" s="77"/>
      <c r="E37" s="77"/>
      <c r="F37" s="81" t="s">
        <v>152</v>
      </c>
      <c r="G37" s="81"/>
      <c r="H37" s="81"/>
      <c r="I37" s="81"/>
      <c r="J37" s="81" t="s">
        <v>153</v>
      </c>
      <c r="K37" s="81"/>
      <c r="L37" s="81"/>
      <c r="M37" s="81"/>
      <c r="N37" s="81" t="s">
        <v>154</v>
      </c>
      <c r="O37" s="81"/>
      <c r="P37" s="81"/>
      <c r="Q37" s="81"/>
      <c r="R37" s="35"/>
      <c r="S37" s="82" t="s">
        <v>23</v>
      </c>
      <c r="T37" s="77" t="s">
        <v>151</v>
      </c>
      <c r="U37" s="77"/>
      <c r="V37" s="77"/>
      <c r="W37" s="77"/>
      <c r="X37" s="81" t="s">
        <v>152</v>
      </c>
      <c r="Y37" s="81"/>
      <c r="Z37" s="81"/>
      <c r="AA37" s="81"/>
      <c r="AB37" s="81" t="s">
        <v>153</v>
      </c>
      <c r="AC37" s="81"/>
      <c r="AD37" s="81"/>
      <c r="AE37" s="81"/>
      <c r="AF37" s="81" t="s">
        <v>154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151</v>
      </c>
      <c r="C44" s="77"/>
      <c r="D44" s="77"/>
      <c r="E44" s="77"/>
      <c r="F44" s="77" t="s">
        <v>152</v>
      </c>
      <c r="G44" s="77"/>
      <c r="H44" s="77"/>
      <c r="I44" s="77"/>
      <c r="J44" s="77" t="s">
        <v>153</v>
      </c>
      <c r="K44" s="77"/>
      <c r="L44" s="77"/>
      <c r="M44" s="77"/>
      <c r="N44" s="77" t="s">
        <v>154</v>
      </c>
      <c r="O44" s="77"/>
      <c r="P44" s="77"/>
      <c r="Q44" s="77"/>
      <c r="S44" s="69" t="s">
        <v>24</v>
      </c>
      <c r="T44" s="77" t="s">
        <v>151</v>
      </c>
      <c r="U44" s="77"/>
      <c r="V44" s="77"/>
      <c r="W44" s="77"/>
      <c r="X44" s="77" t="s">
        <v>152</v>
      </c>
      <c r="Y44" s="77"/>
      <c r="Z44" s="77"/>
      <c r="AA44" s="77"/>
      <c r="AB44" s="77" t="s">
        <v>153</v>
      </c>
      <c r="AC44" s="77"/>
      <c r="AD44" s="77"/>
      <c r="AE44" s="77"/>
      <c r="AF44" s="77" t="s">
        <v>154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9.9999999999999995E-8</v>
      </c>
      <c r="C46" s="5"/>
      <c r="D46" s="5"/>
      <c r="E46">
        <v>9.1874450000000003</v>
      </c>
      <c r="F46" s="28">
        <v>0</v>
      </c>
      <c r="G46" s="28"/>
      <c r="H46" s="28"/>
      <c r="I46" s="27">
        <v>9.1645540000000008</v>
      </c>
      <c r="J46" s="28">
        <v>0</v>
      </c>
      <c r="K46" s="28"/>
      <c r="L46" s="28"/>
      <c r="M46" s="27">
        <v>9.6514109999999995</v>
      </c>
      <c r="N46" s="28">
        <v>0</v>
      </c>
      <c r="O46" s="28"/>
      <c r="P46" s="28"/>
      <c r="Q46" s="27">
        <v>9.8068220000000004</v>
      </c>
      <c r="S46" s="69"/>
      <c r="T46" s="18">
        <v>1.29E-5</v>
      </c>
      <c r="U46" s="5"/>
      <c r="V46" s="5"/>
      <c r="W46">
        <v>10.266914999999999</v>
      </c>
      <c r="X46" s="29">
        <v>1.29E-5</v>
      </c>
      <c r="Y46" s="28"/>
      <c r="Z46" s="28"/>
      <c r="AA46" s="27">
        <v>9.3816179999999996</v>
      </c>
      <c r="AB46" s="29">
        <v>1.3499999999999999E-5</v>
      </c>
      <c r="AC46" s="28"/>
      <c r="AD46" s="28"/>
      <c r="AE46" s="27">
        <v>9.4614440000000002</v>
      </c>
      <c r="AF46" s="29">
        <v>1.2300000000000001E-5</v>
      </c>
      <c r="AG46" s="28"/>
      <c r="AH46" s="28"/>
      <c r="AI46" s="27">
        <v>9.3464779999999994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151</v>
      </c>
      <c r="C50" s="77"/>
      <c r="D50" s="77"/>
      <c r="E50" s="77"/>
      <c r="F50" s="77" t="s">
        <v>152</v>
      </c>
      <c r="G50" s="77"/>
      <c r="H50" s="77"/>
      <c r="I50" s="77"/>
      <c r="J50" s="77" t="s">
        <v>153</v>
      </c>
      <c r="K50" s="77"/>
      <c r="L50" s="77"/>
      <c r="M50" s="77"/>
      <c r="N50" s="77" t="s">
        <v>154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0.939392</v>
      </c>
      <c r="F52" s="27" t="s">
        <v>20</v>
      </c>
      <c r="G52" s="27">
        <v>0</v>
      </c>
      <c r="H52" s="27">
        <v>6.1999999999999998E-3</v>
      </c>
      <c r="I52" s="27">
        <v>1.023164</v>
      </c>
      <c r="J52" s="27" t="s">
        <v>20</v>
      </c>
      <c r="K52" s="27">
        <v>0</v>
      </c>
      <c r="L52" s="27">
        <v>6.1999999999999998E-3</v>
      </c>
      <c r="M52" s="27">
        <v>0.91541099999999997</v>
      </c>
      <c r="N52" s="27" t="s">
        <v>20</v>
      </c>
      <c r="O52" s="27">
        <v>0</v>
      </c>
      <c r="P52" s="27">
        <v>6.1999999999999998E-3</v>
      </c>
      <c r="Q52" s="27">
        <v>0.91414200000000001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2.4857990000000001</v>
      </c>
      <c r="F53" s="27" t="s">
        <v>21</v>
      </c>
      <c r="G53" s="27">
        <v>0</v>
      </c>
      <c r="H53" s="27">
        <v>3.3E-3</v>
      </c>
      <c r="I53" s="27">
        <v>2.3019409999999998</v>
      </c>
      <c r="J53" s="27" t="s">
        <v>21</v>
      </c>
      <c r="K53" s="27">
        <v>0</v>
      </c>
      <c r="L53" s="27">
        <v>3.3E-3</v>
      </c>
      <c r="M53" s="27">
        <v>2.3014100000000002</v>
      </c>
      <c r="N53" s="27" t="s">
        <v>21</v>
      </c>
      <c r="O53" s="27">
        <v>0</v>
      </c>
      <c r="P53" s="27">
        <v>3.3E-3</v>
      </c>
      <c r="Q53" s="27">
        <v>2.1521409999999999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18.232127999999999</v>
      </c>
      <c r="F54" s="27" t="s">
        <v>22</v>
      </c>
      <c r="G54" s="27">
        <v>0</v>
      </c>
      <c r="H54" s="27">
        <v>2.0999999999999999E-3</v>
      </c>
      <c r="I54" s="27">
        <v>20.21658</v>
      </c>
      <c r="J54" s="27" t="s">
        <v>22</v>
      </c>
      <c r="K54" s="27">
        <v>0</v>
      </c>
      <c r="L54" s="27">
        <v>2.2000000000000001E-3</v>
      </c>
      <c r="M54" s="27">
        <v>18.647469999999998</v>
      </c>
      <c r="N54" s="27" t="s">
        <v>22</v>
      </c>
      <c r="O54" s="27">
        <v>0</v>
      </c>
      <c r="P54" s="27">
        <v>2.3E-3</v>
      </c>
      <c r="Q54" s="27">
        <v>15.633264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151</v>
      </c>
      <c r="C57" s="77"/>
      <c r="D57" s="77"/>
      <c r="E57" s="77"/>
      <c r="F57" s="81" t="s">
        <v>152</v>
      </c>
      <c r="G57" s="81"/>
      <c r="H57" s="81"/>
      <c r="I57" s="81"/>
      <c r="J57" s="81" t="s">
        <v>153</v>
      </c>
      <c r="K57" s="81"/>
      <c r="L57" s="81"/>
      <c r="M57" s="81"/>
      <c r="N57" s="81" t="s">
        <v>154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151</v>
      </c>
      <c r="C64" s="77"/>
      <c r="D64" s="77"/>
      <c r="E64" s="77"/>
      <c r="F64" s="81" t="s">
        <v>152</v>
      </c>
      <c r="G64" s="81"/>
      <c r="H64" s="81"/>
      <c r="I64" s="81"/>
      <c r="J64" s="81" t="s">
        <v>153</v>
      </c>
      <c r="K64" s="81"/>
      <c r="L64" s="81"/>
      <c r="M64" s="81"/>
      <c r="N64" s="81" t="s">
        <v>154</v>
      </c>
      <c r="O64" s="81"/>
      <c r="P64" s="81"/>
      <c r="Q64" s="81"/>
    </row>
    <row r="65" spans="1:27" x14ac:dyDescent="0.25">
      <c r="A65" s="69"/>
      <c r="B65" s="74" t="s">
        <v>25</v>
      </c>
      <c r="C65" s="74"/>
      <c r="D65" s="74"/>
      <c r="E65" t="s">
        <v>19</v>
      </c>
      <c r="F65" s="81" t="s">
        <v>25</v>
      </c>
      <c r="G65" s="81"/>
      <c r="H65" s="81"/>
      <c r="I65" s="35" t="s">
        <v>19</v>
      </c>
      <c r="J65" s="81" t="s">
        <v>25</v>
      </c>
      <c r="K65" s="81"/>
      <c r="L65" s="81"/>
      <c r="M65" s="35" t="s">
        <v>19</v>
      </c>
      <c r="N65" s="81" t="s">
        <v>25</v>
      </c>
      <c r="O65" s="81"/>
      <c r="P65" s="81"/>
      <c r="Q65" s="35" t="s">
        <v>19</v>
      </c>
    </row>
    <row r="66" spans="1:27" x14ac:dyDescent="0.25">
      <c r="A66" s="69"/>
      <c r="B66" s="18">
        <v>4.729E-4</v>
      </c>
      <c r="C66" s="5"/>
      <c r="D66" s="5"/>
      <c r="E66">
        <v>9.7218619999999998</v>
      </c>
      <c r="F66" s="18"/>
      <c r="G66" s="18">
        <v>4.8299999999999998E-4</v>
      </c>
      <c r="H66" s="5"/>
      <c r="I66">
        <v>10.240199</v>
      </c>
      <c r="J66" s="18">
        <v>4.8030000000000002E-4</v>
      </c>
      <c r="K66" s="5"/>
      <c r="L66" s="5"/>
      <c r="M66">
        <v>9.3340239999999994</v>
      </c>
      <c r="N66" s="18">
        <v>4.9260000000000005E-4</v>
      </c>
      <c r="O66" s="5"/>
      <c r="P66" s="5"/>
      <c r="Q66">
        <v>9.3204750000000001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3.2225009999999998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20.721336999999998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12.256071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112.8781141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4.8637110000000003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30.705991000000004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18.471481000000001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168.99196910000001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6.2124640000000007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40.527053000000002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24.672812999999998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229.63294310000001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2.1523460000000001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20.229875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11.691953000000002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2.4204000000000001E-5</v>
      </c>
      <c r="H114">
        <f t="shared" si="56"/>
        <v>103.214623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2.4318E-5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2.4546000000000002E-5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2.4774E-5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3.7434859999999999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30.186364999999999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17.857362999999999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2.4315625000000003E-5</v>
      </c>
      <c r="H127">
        <f t="shared" si="74"/>
        <v>156.06923399999999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2.4536500000000001E-5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2.4964E-5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2.5372500000000001E-5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5.1118509999999997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40.234441000000004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23.745947999999999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2.4424827499999999E-5</v>
      </c>
      <c r="H140">
        <f t="shared" si="92"/>
        <v>206.71646400000003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2.4745119999999999E-5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2.5340959999999997E-5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2.5875240000000002E-5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2.1464409999999998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18.351998999999999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9.7603410000000004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1.3625999999999997E-4</v>
      </c>
      <c r="H153">
        <f t="shared" si="110"/>
        <v>90.316779999999994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1.3672000000000001E-4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1.3764000000000002E-4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1.3855999999999997E-4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3.7575830000000003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28.003409999999999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14.925211999999998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1.3672125E-4</v>
      </c>
      <c r="H166">
        <f t="shared" si="128"/>
        <v>132.64052599999999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1.3764500000000001E-4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1.395E-4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1.4136500000000001E-4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4.8740410000000001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37.810231999999999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20.089423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1.3718373749999998E-4</v>
      </c>
      <c r="H179">
        <f t="shared" si="146"/>
        <v>176.71994599999999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1.3857489999999999E-4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1.4137919999999998E-4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1.442123E-4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2.0962429999999999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1.29E-5</v>
      </c>
      <c r="M190">
        <f>AA46+W46</f>
        <v>19.648533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7.0150649999999999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5.3701999999999992E-4</v>
      </c>
      <c r="H192">
        <f t="shared" si="164"/>
        <v>67.993094999999997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5.3823999999999994E-4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1.2900000000000002E-5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1.29E-5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5.4067999999999998E-4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5.4312000000000002E-4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3.2510569999999999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1.2901500000000002E-5</v>
      </c>
      <c r="M203">
        <f>AE46+AA46+W46</f>
        <v>29.109977000000001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1.2906000000000001E-5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10.276609000000001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5.3824350000000005E-4</v>
      </c>
      <c r="H205">
        <f t="shared" si="182"/>
        <v>102.521672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5.4069400000000009E-4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1.2924E-5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1.2954000000000002E-5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5.4561599999999996E-4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5.5056599999999995E-4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4.4825179999999998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1.2904199999999999E-5</v>
      </c>
      <c r="M216">
        <f>AI46+AE46+AA46+W46</f>
        <v>38.456454999999998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1.2915599999999999E-5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13.440819000000001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5.3947051249999991E-4</v>
      </c>
      <c r="H218">
        <f t="shared" si="199"/>
        <v>135.65523899999999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5.4316209999999995E-4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1.2952799999999999E-5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1.2997200000000002E-5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5.5060880000000001E-4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5.5814069999999996E-4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1.962556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4.7340499999999998E-4</v>
      </c>
      <c r="M229">
        <f>I66+E66</f>
        <v>19.962060999999999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4.7390999999999997E-4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4.7877399999999994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38.448707999999996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4.7492000000000004E-4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4.7593000000000001E-4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2.8779669999999999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4.7387800000000006E-4</v>
      </c>
      <c r="M242">
        <f>M66+I66+E66</f>
        <v>29.296084999999998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4.7479200000000003E-4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7.0891500000000001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57.096177999999995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4.7642799999999999E-4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4.7780800000000003E-4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3.792109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4.7432247499999995E-4</v>
      </c>
      <c r="M255">
        <f>Q66+M66+I66+E66</f>
        <v>38.61656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4.7557380000000002E-4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9.2412910000000004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2.1007374999999998E-3</v>
      </c>
      <c r="H257">
        <f t="shared" si="253"/>
        <v>72.729441999999992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2.1028999999999996E-3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4.7764639999999995E-4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4.7928460000000006E-4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2.1111999999999997E-3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2.1243E-3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263"/>
  <sheetViews>
    <sheetView zoomScale="55" zoomScaleNormal="55" workbookViewId="0">
      <selection activeCell="H67" sqref="H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155</v>
      </c>
      <c r="C9" s="78"/>
      <c r="D9" s="78"/>
      <c r="E9" s="78"/>
      <c r="F9" s="79" t="s">
        <v>156</v>
      </c>
      <c r="G9" s="78"/>
      <c r="H9" s="78"/>
      <c r="I9" s="78"/>
      <c r="J9" s="79" t="s">
        <v>157</v>
      </c>
      <c r="K9" s="78"/>
      <c r="L9" s="78"/>
      <c r="M9" s="78"/>
      <c r="N9" s="77" t="s">
        <v>253</v>
      </c>
      <c r="O9" s="77"/>
      <c r="P9" s="77"/>
      <c r="Q9" s="77"/>
      <c r="S9" s="67" t="s">
        <v>12</v>
      </c>
      <c r="T9" s="79" t="s">
        <v>155</v>
      </c>
      <c r="U9" s="78"/>
      <c r="V9" s="78"/>
      <c r="W9" s="78"/>
      <c r="X9" s="79" t="s">
        <v>156</v>
      </c>
      <c r="Y9" s="78"/>
      <c r="Z9" s="78"/>
      <c r="AA9" s="78"/>
      <c r="AB9" s="79" t="s">
        <v>157</v>
      </c>
      <c r="AC9" s="78"/>
      <c r="AD9" s="78"/>
      <c r="AE9" s="78"/>
      <c r="AF9" s="77" t="s">
        <v>253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2.7159779999999998</v>
      </c>
      <c r="F11" s="30" t="s">
        <v>20</v>
      </c>
      <c r="G11" s="40">
        <v>0</v>
      </c>
      <c r="H11" s="40">
        <v>6.1999999999999998E-3</v>
      </c>
      <c r="I11" s="40">
        <v>0.93752000000000002</v>
      </c>
      <c r="J11" s="30" t="s">
        <v>20</v>
      </c>
      <c r="K11" s="40">
        <v>0</v>
      </c>
      <c r="L11" s="40">
        <v>6.1999999999999998E-3</v>
      </c>
      <c r="M11" s="40">
        <v>1.065159</v>
      </c>
      <c r="N11" s="27" t="s">
        <v>20</v>
      </c>
      <c r="O11" s="49">
        <v>0</v>
      </c>
      <c r="P11" s="49">
        <v>6.1999999999999998E-3</v>
      </c>
      <c r="Q11" s="27">
        <v>2.7393969999999999</v>
      </c>
      <c r="S11" s="67"/>
      <c r="T11" s="30" t="s">
        <v>20</v>
      </c>
      <c r="U11" s="40">
        <v>0</v>
      </c>
      <c r="V11" s="40">
        <v>6.1999999999999998E-3</v>
      </c>
      <c r="W11" s="40">
        <v>1.01711</v>
      </c>
      <c r="X11" s="30" t="s">
        <v>20</v>
      </c>
      <c r="Y11" s="40">
        <v>0</v>
      </c>
      <c r="Z11" s="40">
        <v>6.1999999999999998E-3</v>
      </c>
      <c r="AA11" s="40">
        <v>1.126498</v>
      </c>
      <c r="AB11" s="30" t="s">
        <v>20</v>
      </c>
      <c r="AC11" s="40">
        <v>0</v>
      </c>
      <c r="AD11" s="40">
        <v>6.1999999999999998E-3</v>
      </c>
      <c r="AE11" s="40">
        <v>1.064934</v>
      </c>
      <c r="AF11" s="27" t="s">
        <v>20</v>
      </c>
      <c r="AG11" s="49">
        <v>0</v>
      </c>
      <c r="AH11" s="49">
        <v>6.1999999999999998E-3</v>
      </c>
      <c r="AI11" s="27">
        <v>1.616547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6.903079</v>
      </c>
      <c r="F12" s="30" t="s">
        <v>21</v>
      </c>
      <c r="G12" s="40">
        <v>0</v>
      </c>
      <c r="H12" s="40">
        <v>8.038E-5</v>
      </c>
      <c r="I12" s="40">
        <v>6.8834080000000002</v>
      </c>
      <c r="J12" s="30" t="s">
        <v>21</v>
      </c>
      <c r="K12" s="40">
        <v>0</v>
      </c>
      <c r="L12" s="40">
        <v>8.038E-5</v>
      </c>
      <c r="M12" s="40">
        <v>6.8270770000000001</v>
      </c>
      <c r="N12" s="27" t="s">
        <v>21</v>
      </c>
      <c r="O12" s="49">
        <v>0</v>
      </c>
      <c r="P12" s="49">
        <v>8.038E-5</v>
      </c>
      <c r="Q12" s="27">
        <v>6.938256</v>
      </c>
      <c r="S12" s="67"/>
      <c r="T12" s="30" t="s">
        <v>21</v>
      </c>
      <c r="U12" s="40">
        <v>0</v>
      </c>
      <c r="V12" s="40">
        <v>2.6219999999999998E-4</v>
      </c>
      <c r="W12" s="40">
        <v>6.3312920000000004</v>
      </c>
      <c r="X12" s="30" t="s">
        <v>21</v>
      </c>
      <c r="Y12" s="40">
        <v>0</v>
      </c>
      <c r="Z12" s="40">
        <v>2.6219999999999998E-4</v>
      </c>
      <c r="AA12" s="40">
        <v>6.0508059999999997</v>
      </c>
      <c r="AB12" s="30" t="s">
        <v>21</v>
      </c>
      <c r="AC12" s="40">
        <v>0</v>
      </c>
      <c r="AD12" s="40">
        <v>2.6219999999999998E-4</v>
      </c>
      <c r="AE12" s="40">
        <v>6.1771700000000003</v>
      </c>
      <c r="AF12" s="27" t="s">
        <v>21</v>
      </c>
      <c r="AG12" s="49">
        <v>0</v>
      </c>
      <c r="AH12" s="49">
        <v>2.6219999999999998E-4</v>
      </c>
      <c r="AI12" s="27">
        <v>6.9684119999999998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67.825514999999996</v>
      </c>
      <c r="F13" s="30" t="s">
        <v>22</v>
      </c>
      <c r="G13" s="40">
        <v>0</v>
      </c>
      <c r="H13" s="40">
        <v>1.832E-6</v>
      </c>
      <c r="I13" s="40">
        <v>68.391240999999994</v>
      </c>
      <c r="J13" s="30" t="s">
        <v>22</v>
      </c>
      <c r="K13" s="40">
        <v>0</v>
      </c>
      <c r="L13" s="40">
        <v>1.8320000000000001E-5</v>
      </c>
      <c r="M13" s="40">
        <v>68.261994000000001</v>
      </c>
      <c r="N13" s="27" t="s">
        <v>22</v>
      </c>
      <c r="O13" s="49">
        <v>0</v>
      </c>
      <c r="P13" s="49">
        <v>1.8320000000000001E-5</v>
      </c>
      <c r="Q13" s="27">
        <v>70.675154000000006</v>
      </c>
      <c r="S13" s="67"/>
      <c r="T13" s="30" t="s">
        <v>22</v>
      </c>
      <c r="U13" s="40">
        <v>0</v>
      </c>
      <c r="V13" s="40">
        <v>2.4309999999999999E-5</v>
      </c>
      <c r="W13" s="40">
        <v>60.415593999999999</v>
      </c>
      <c r="X13" s="30" t="s">
        <v>22</v>
      </c>
      <c r="Y13" s="40">
        <v>0</v>
      </c>
      <c r="Z13" s="38">
        <v>2.6109999999999999E-5</v>
      </c>
      <c r="AA13" s="40">
        <v>60.681181000000002</v>
      </c>
      <c r="AB13" s="30" t="s">
        <v>22</v>
      </c>
      <c r="AC13" s="40">
        <v>0</v>
      </c>
      <c r="AD13" s="40">
        <v>2.7699999999999999E-5</v>
      </c>
      <c r="AE13" s="40">
        <v>60.597423999999997</v>
      </c>
      <c r="AF13" s="27" t="s">
        <v>22</v>
      </c>
      <c r="AG13" s="49">
        <v>0</v>
      </c>
      <c r="AH13" s="49">
        <v>2.7699999999999999E-5</v>
      </c>
      <c r="AI13" s="27">
        <v>61.468375999999999</v>
      </c>
    </row>
    <row r="14" spans="1:35" x14ac:dyDescent="0.25">
      <c r="B14" s="30"/>
      <c r="C14" s="30"/>
      <c r="D14" s="30"/>
      <c r="E14" s="30"/>
      <c r="F14" s="30"/>
      <c r="G14" s="30" t="s">
        <v>138</v>
      </c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9" t="s">
        <v>155</v>
      </c>
      <c r="C16" s="78"/>
      <c r="D16" s="78"/>
      <c r="E16" s="78"/>
      <c r="F16" s="79" t="s">
        <v>156</v>
      </c>
      <c r="G16" s="78"/>
      <c r="H16" s="78"/>
      <c r="I16" s="78"/>
      <c r="J16" s="79" t="s">
        <v>157</v>
      </c>
      <c r="K16" s="78"/>
      <c r="L16" s="78"/>
      <c r="M16" s="78"/>
      <c r="N16" s="81" t="s">
        <v>158</v>
      </c>
      <c r="O16" s="81"/>
      <c r="P16" s="81"/>
      <c r="Q16" s="81"/>
      <c r="R16" s="35"/>
      <c r="S16" s="82" t="s">
        <v>23</v>
      </c>
      <c r="T16" s="79" t="s">
        <v>155</v>
      </c>
      <c r="U16" s="78"/>
      <c r="V16" s="78"/>
      <c r="W16" s="78"/>
      <c r="X16" s="79" t="s">
        <v>156</v>
      </c>
      <c r="Y16" s="78"/>
      <c r="Z16" s="78"/>
      <c r="AA16" s="78"/>
      <c r="AB16" s="79" t="s">
        <v>157</v>
      </c>
      <c r="AC16" s="78"/>
      <c r="AD16" s="78"/>
      <c r="AE16" s="78"/>
      <c r="AF16" s="81" t="s">
        <v>158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155</v>
      </c>
      <c r="C23" s="78"/>
      <c r="D23" s="78"/>
      <c r="E23" s="78"/>
      <c r="F23" s="79" t="s">
        <v>156</v>
      </c>
      <c r="G23" s="78"/>
      <c r="H23" s="78"/>
      <c r="I23" s="78"/>
      <c r="J23" s="79" t="s">
        <v>157</v>
      </c>
      <c r="K23" s="78"/>
      <c r="L23" s="78"/>
      <c r="M23" s="78"/>
      <c r="N23" s="77" t="s">
        <v>253</v>
      </c>
      <c r="O23" s="77"/>
      <c r="P23" s="77"/>
      <c r="Q23" s="77"/>
      <c r="S23" s="69" t="s">
        <v>24</v>
      </c>
      <c r="T23" s="79" t="s">
        <v>155</v>
      </c>
      <c r="U23" s="78"/>
      <c r="V23" s="78"/>
      <c r="W23" s="78"/>
      <c r="X23" s="79" t="s">
        <v>156</v>
      </c>
      <c r="Y23" s="78"/>
      <c r="Z23" s="78"/>
      <c r="AA23" s="78"/>
      <c r="AB23" s="79" t="s">
        <v>157</v>
      </c>
      <c r="AC23" s="78"/>
      <c r="AD23" s="78"/>
      <c r="AE23" s="78"/>
      <c r="AF23" s="77" t="s">
        <v>253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14.767543</v>
      </c>
      <c r="F25" s="30">
        <v>0</v>
      </c>
      <c r="G25" s="31"/>
      <c r="H25" s="31"/>
      <c r="I25" s="40">
        <v>9.8984439999999996</v>
      </c>
      <c r="J25" s="30">
        <v>0</v>
      </c>
      <c r="K25" s="31"/>
      <c r="L25" s="31"/>
      <c r="M25" s="40">
        <v>9.5033220000000007</v>
      </c>
      <c r="N25" s="28">
        <v>0</v>
      </c>
      <c r="O25" s="28"/>
      <c r="P25" s="28"/>
      <c r="Q25" s="27">
        <v>9.9893300000000007</v>
      </c>
      <c r="S25" s="69"/>
      <c r="T25" s="31">
        <v>0</v>
      </c>
      <c r="U25" s="31"/>
      <c r="V25" s="31"/>
      <c r="W25" s="40">
        <v>9.468064</v>
      </c>
      <c r="X25" s="31">
        <v>0</v>
      </c>
      <c r="Y25" s="31"/>
      <c r="Z25" s="31"/>
      <c r="AA25" s="40">
        <v>9.4263650000000005</v>
      </c>
      <c r="AB25" s="31">
        <v>0</v>
      </c>
      <c r="AC25" s="31"/>
      <c r="AD25" s="31"/>
      <c r="AE25" s="40">
        <v>9.6192270000000004</v>
      </c>
      <c r="AF25" s="28">
        <v>0</v>
      </c>
      <c r="AG25" s="28"/>
      <c r="AH25" s="28"/>
      <c r="AI25" s="27">
        <v>10.536394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155</v>
      </c>
      <c r="C30" s="78"/>
      <c r="D30" s="78"/>
      <c r="E30" s="78"/>
      <c r="F30" s="79" t="s">
        <v>156</v>
      </c>
      <c r="G30" s="78"/>
      <c r="H30" s="78"/>
      <c r="I30" s="78"/>
      <c r="J30" s="79" t="s">
        <v>157</v>
      </c>
      <c r="K30" s="78"/>
      <c r="L30" s="78"/>
      <c r="M30" s="78"/>
      <c r="N30" s="77" t="s">
        <v>253</v>
      </c>
      <c r="O30" s="77"/>
      <c r="P30" s="77"/>
      <c r="Q30" s="77"/>
      <c r="S30" s="67" t="s">
        <v>12</v>
      </c>
      <c r="T30" s="79" t="s">
        <v>155</v>
      </c>
      <c r="U30" s="78"/>
      <c r="V30" s="78"/>
      <c r="W30" s="78"/>
      <c r="X30" s="79" t="s">
        <v>156</v>
      </c>
      <c r="Y30" s="78"/>
      <c r="Z30" s="78"/>
      <c r="AA30" s="78"/>
      <c r="AB30" s="79" t="s">
        <v>157</v>
      </c>
      <c r="AC30" s="78"/>
      <c r="AD30" s="78"/>
      <c r="AE30" s="78"/>
      <c r="AF30" s="77" t="s">
        <v>253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1.026281</v>
      </c>
      <c r="F32" s="30" t="s">
        <v>20</v>
      </c>
      <c r="G32" s="40">
        <v>0</v>
      </c>
      <c r="H32" s="40">
        <v>6.1999999999999998E-3</v>
      </c>
      <c r="I32" s="40">
        <v>1.0162100000000001</v>
      </c>
      <c r="J32" s="30" t="s">
        <v>20</v>
      </c>
      <c r="K32" s="40">
        <v>0</v>
      </c>
      <c r="L32" s="40">
        <v>6.1999999999999998E-3</v>
      </c>
      <c r="M32" s="40">
        <v>1.0168429999999999</v>
      </c>
      <c r="N32" s="27" t="s">
        <v>20</v>
      </c>
      <c r="O32" s="49">
        <v>0</v>
      </c>
      <c r="P32" s="49">
        <v>6.1999999999999998E-3</v>
      </c>
      <c r="Q32" s="27">
        <v>1.651648</v>
      </c>
      <c r="S32" s="67"/>
      <c r="T32" s="30" t="s">
        <v>20</v>
      </c>
      <c r="U32" s="40">
        <v>0</v>
      </c>
      <c r="V32" s="40">
        <v>6.1999999999999998E-3</v>
      </c>
      <c r="W32" s="40">
        <v>1.075418</v>
      </c>
      <c r="X32" s="30" t="s">
        <v>20</v>
      </c>
      <c r="Y32" s="40">
        <v>0</v>
      </c>
      <c r="Z32" s="40">
        <v>6.1999999999999998E-3</v>
      </c>
      <c r="AA32" s="40">
        <v>1.0049129999999999</v>
      </c>
      <c r="AB32" s="30" t="s">
        <v>20</v>
      </c>
      <c r="AC32" s="40">
        <v>0</v>
      </c>
      <c r="AD32" s="40">
        <v>6.1999999999999998E-3</v>
      </c>
      <c r="AE32" s="40">
        <v>1.046692</v>
      </c>
      <c r="AF32" s="27" t="s">
        <v>20</v>
      </c>
      <c r="AG32" s="49">
        <v>0</v>
      </c>
      <c r="AH32" s="49">
        <v>6.1999999999999998E-3</v>
      </c>
      <c r="AI32" s="27">
        <v>1.6542809999999999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5.5019299999999998</v>
      </c>
      <c r="F33" s="30" t="s">
        <v>21</v>
      </c>
      <c r="G33" s="40">
        <v>0</v>
      </c>
      <c r="H33" s="40">
        <v>6.6879999999999999E-4</v>
      </c>
      <c r="I33" s="40">
        <v>5.273847</v>
      </c>
      <c r="J33" s="30" t="s">
        <v>21</v>
      </c>
      <c r="K33" s="40">
        <v>0</v>
      </c>
      <c r="L33" s="40">
        <v>6.6879999999999999E-4</v>
      </c>
      <c r="M33" s="40">
        <v>5.1290750000000003</v>
      </c>
      <c r="N33" s="27" t="s">
        <v>21</v>
      </c>
      <c r="O33" s="49">
        <v>0</v>
      </c>
      <c r="P33" s="49">
        <v>6.6879999999999999E-4</v>
      </c>
      <c r="Q33" s="27">
        <v>5.3164199999999999</v>
      </c>
      <c r="S33" s="67"/>
      <c r="T33" s="30" t="s">
        <v>21</v>
      </c>
      <c r="U33" s="40">
        <v>0</v>
      </c>
      <c r="V33" s="40">
        <v>1.5E-3</v>
      </c>
      <c r="W33" s="40">
        <v>4.3213910000000002</v>
      </c>
      <c r="X33" s="30" t="s">
        <v>21</v>
      </c>
      <c r="Y33" s="40">
        <v>0</v>
      </c>
      <c r="Z33" s="40">
        <v>1.5E-3</v>
      </c>
      <c r="AA33" s="40">
        <v>4.1668520000000004</v>
      </c>
      <c r="AB33" s="30" t="s">
        <v>21</v>
      </c>
      <c r="AC33" s="40">
        <v>0</v>
      </c>
      <c r="AD33" s="40">
        <v>1.5E-3</v>
      </c>
      <c r="AE33" s="40">
        <v>4.1680760000000001</v>
      </c>
      <c r="AF33" s="27" t="s">
        <v>21</v>
      </c>
      <c r="AG33" s="49">
        <v>0</v>
      </c>
      <c r="AH33" s="49">
        <v>1.5E-3</v>
      </c>
      <c r="AI33" s="27">
        <v>4.6156889999999997</v>
      </c>
    </row>
    <row r="34" spans="1:35" x14ac:dyDescent="0.25">
      <c r="A34" s="67"/>
      <c r="B34" s="30" t="s">
        <v>22</v>
      </c>
      <c r="C34" s="40">
        <v>0</v>
      </c>
      <c r="D34" s="40">
        <v>1.35E-4</v>
      </c>
      <c r="E34" s="40">
        <v>51.302908000000002</v>
      </c>
      <c r="F34" s="30" t="s">
        <v>22</v>
      </c>
      <c r="G34" s="40">
        <v>0</v>
      </c>
      <c r="H34" s="40">
        <v>1.438E-4</v>
      </c>
      <c r="I34" s="40">
        <v>50.991281000000001</v>
      </c>
      <c r="J34" s="30" t="s">
        <v>22</v>
      </c>
      <c r="K34" s="40">
        <v>0</v>
      </c>
      <c r="L34" s="40">
        <v>1.5320000000000001E-4</v>
      </c>
      <c r="M34" s="40">
        <v>49.558632000000003</v>
      </c>
      <c r="N34" s="27" t="s">
        <v>22</v>
      </c>
      <c r="O34" s="49">
        <v>0</v>
      </c>
      <c r="P34" s="49">
        <v>1.63E-4</v>
      </c>
      <c r="Q34" s="27">
        <v>53.471532000000003</v>
      </c>
      <c r="S34" s="67"/>
      <c r="T34" s="30" t="s">
        <v>22</v>
      </c>
      <c r="U34" s="40">
        <v>0</v>
      </c>
      <c r="V34" s="40">
        <v>5.3490000000000005E-4</v>
      </c>
      <c r="W34" s="40">
        <v>39.178524000000003</v>
      </c>
      <c r="X34" s="30" t="s">
        <v>22</v>
      </c>
      <c r="Y34" s="40">
        <v>0</v>
      </c>
      <c r="Z34" s="40">
        <v>5.5949999999999999E-4</v>
      </c>
      <c r="AA34" s="40">
        <v>38.492859000000003</v>
      </c>
      <c r="AB34" s="30" t="s">
        <v>22</v>
      </c>
      <c r="AC34" s="40">
        <v>0</v>
      </c>
      <c r="AD34" s="40">
        <v>5.8449999999999995E-4</v>
      </c>
      <c r="AE34" s="40">
        <v>37.029048000000003</v>
      </c>
      <c r="AF34" s="27" t="s">
        <v>22</v>
      </c>
      <c r="AG34" s="49">
        <v>0</v>
      </c>
      <c r="AH34" s="49">
        <v>6.1090000000000005E-4</v>
      </c>
      <c r="AI34" s="27">
        <v>40.138382</v>
      </c>
    </row>
    <row r="35" spans="1:35" x14ac:dyDescent="0.25">
      <c r="B35" s="30"/>
      <c r="C35" s="30" t="s">
        <v>138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9" t="s">
        <v>155</v>
      </c>
      <c r="C37" s="78"/>
      <c r="D37" s="78"/>
      <c r="E37" s="78"/>
      <c r="F37" s="79" t="s">
        <v>156</v>
      </c>
      <c r="G37" s="78"/>
      <c r="H37" s="78"/>
      <c r="I37" s="78"/>
      <c r="J37" s="79" t="s">
        <v>157</v>
      </c>
      <c r="K37" s="78"/>
      <c r="L37" s="78"/>
      <c r="M37" s="78"/>
      <c r="N37" s="81" t="s">
        <v>158</v>
      </c>
      <c r="O37" s="81"/>
      <c r="P37" s="81"/>
      <c r="Q37" s="81"/>
      <c r="R37" s="35"/>
      <c r="S37" s="82" t="s">
        <v>23</v>
      </c>
      <c r="T37" s="79" t="s">
        <v>155</v>
      </c>
      <c r="U37" s="78"/>
      <c r="V37" s="78"/>
      <c r="W37" s="78"/>
      <c r="X37" s="79" t="s">
        <v>156</v>
      </c>
      <c r="Y37" s="78"/>
      <c r="Z37" s="78"/>
      <c r="AA37" s="78"/>
      <c r="AB37" s="79" t="s">
        <v>157</v>
      </c>
      <c r="AC37" s="78"/>
      <c r="AD37" s="78"/>
      <c r="AE37" s="78"/>
      <c r="AF37" s="81" t="s">
        <v>158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7"/>
      <c r="O43" s="27"/>
      <c r="P43" s="27"/>
      <c r="Q43" s="27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155</v>
      </c>
      <c r="C44" s="78"/>
      <c r="D44" s="78"/>
      <c r="E44" s="78"/>
      <c r="F44" s="79" t="s">
        <v>156</v>
      </c>
      <c r="G44" s="78"/>
      <c r="H44" s="78"/>
      <c r="I44" s="78"/>
      <c r="J44" s="79" t="s">
        <v>157</v>
      </c>
      <c r="K44" s="78"/>
      <c r="L44" s="78"/>
      <c r="M44" s="78"/>
      <c r="N44" s="77" t="s">
        <v>253</v>
      </c>
      <c r="O44" s="77"/>
      <c r="P44" s="77"/>
      <c r="Q44" s="77"/>
      <c r="S44" s="69" t="s">
        <v>24</v>
      </c>
      <c r="T44" s="79" t="s">
        <v>155</v>
      </c>
      <c r="U44" s="78"/>
      <c r="V44" s="78"/>
      <c r="W44" s="78"/>
      <c r="X44" s="79" t="s">
        <v>156</v>
      </c>
      <c r="Y44" s="78"/>
      <c r="Z44" s="78"/>
      <c r="AA44" s="78"/>
      <c r="AB44" s="79" t="s">
        <v>157</v>
      </c>
      <c r="AC44" s="78"/>
      <c r="AD44" s="78"/>
      <c r="AE44" s="78"/>
      <c r="AF44" s="77" t="s">
        <v>253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0</v>
      </c>
      <c r="C46" s="31"/>
      <c r="D46" s="31"/>
      <c r="E46" s="40">
        <v>9.5155100000000008</v>
      </c>
      <c r="F46" s="31">
        <v>0</v>
      </c>
      <c r="G46" s="31"/>
      <c r="H46" s="31"/>
      <c r="I46" s="40">
        <v>9.542897</v>
      </c>
      <c r="J46" s="32">
        <v>1.9999999999999999E-7</v>
      </c>
      <c r="K46" s="31"/>
      <c r="L46" s="31"/>
      <c r="M46" s="40">
        <v>9.4045229999999993</v>
      </c>
      <c r="N46" s="52">
        <v>9.9999999999999995E-8</v>
      </c>
      <c r="O46" s="28"/>
      <c r="P46" s="28"/>
      <c r="Q46" s="27">
        <v>10.112780000000001</v>
      </c>
      <c r="S46" s="69"/>
      <c r="T46" s="32">
        <v>1.2300000000000001E-5</v>
      </c>
      <c r="U46" s="31"/>
      <c r="V46" s="31"/>
      <c r="W46" s="40">
        <v>9.5087659999999996</v>
      </c>
      <c r="X46" s="32">
        <v>1.3499999999999999E-5</v>
      </c>
      <c r="Y46" s="31"/>
      <c r="Z46" s="31"/>
      <c r="AA46" s="40">
        <v>9.5171679999999999</v>
      </c>
      <c r="AB46" s="32">
        <v>1.1399999999999999E-5</v>
      </c>
      <c r="AC46" s="31"/>
      <c r="AD46" s="31"/>
      <c r="AE46" s="40">
        <v>9.5758550000000007</v>
      </c>
      <c r="AF46" s="29">
        <v>1.66E-5</v>
      </c>
      <c r="AG46" s="28"/>
      <c r="AH46" s="28"/>
      <c r="AI46" s="27">
        <v>10.135692000000001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155</v>
      </c>
      <c r="C50" s="78"/>
      <c r="D50" s="78"/>
      <c r="E50" s="78"/>
      <c r="F50" s="79" t="s">
        <v>156</v>
      </c>
      <c r="G50" s="78"/>
      <c r="H50" s="78"/>
      <c r="I50" s="78"/>
      <c r="J50" s="79" t="s">
        <v>157</v>
      </c>
      <c r="K50" s="78"/>
      <c r="L50" s="78"/>
      <c r="M50" s="78"/>
      <c r="N50" s="77" t="s">
        <v>253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0.93859199999999998</v>
      </c>
      <c r="F52" s="30" t="s">
        <v>20</v>
      </c>
      <c r="G52" s="40">
        <v>0</v>
      </c>
      <c r="H52" s="40">
        <v>6.1999999999999998E-3</v>
      </c>
      <c r="I52" s="40">
        <v>0.92954700000000001</v>
      </c>
      <c r="J52" s="30" t="s">
        <v>20</v>
      </c>
      <c r="K52" s="40">
        <v>0</v>
      </c>
      <c r="L52" s="40">
        <v>6.1999999999999998E-3</v>
      </c>
      <c r="M52" s="40">
        <v>0.94057100000000005</v>
      </c>
      <c r="N52" s="27" t="s">
        <v>20</v>
      </c>
      <c r="O52" s="49">
        <v>0</v>
      </c>
      <c r="P52" s="49">
        <v>6.1999999999999998E-3</v>
      </c>
      <c r="Q52" s="27">
        <v>1.6649099999999999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2.7826149999999998</v>
      </c>
      <c r="F53" s="30" t="s">
        <v>21</v>
      </c>
      <c r="G53" s="40">
        <v>0</v>
      </c>
      <c r="H53" s="40">
        <v>3.3E-3</v>
      </c>
      <c r="I53" s="40">
        <v>2.5724710000000002</v>
      </c>
      <c r="J53" s="30" t="s">
        <v>21</v>
      </c>
      <c r="K53" s="40">
        <v>0</v>
      </c>
      <c r="L53" s="40">
        <v>3.3E-3</v>
      </c>
      <c r="M53" s="40">
        <v>2.5214690000000002</v>
      </c>
      <c r="N53" s="27" t="s">
        <v>21</v>
      </c>
      <c r="O53" s="49">
        <v>0</v>
      </c>
      <c r="P53" s="49">
        <v>3.3E-3</v>
      </c>
      <c r="Q53" s="27">
        <v>2.6165479999999999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20.833271</v>
      </c>
      <c r="F54" s="30" t="s">
        <v>22</v>
      </c>
      <c r="G54" s="40">
        <v>0</v>
      </c>
      <c r="H54" s="40">
        <v>2.0999999999999999E-3</v>
      </c>
      <c r="I54" s="40">
        <v>19.972776</v>
      </c>
      <c r="J54" s="30" t="s">
        <v>22</v>
      </c>
      <c r="K54" s="40">
        <v>0</v>
      </c>
      <c r="L54" s="40">
        <v>2.2000000000000001E-3</v>
      </c>
      <c r="M54" s="40">
        <v>20.735804999999999</v>
      </c>
      <c r="N54" s="27" t="s">
        <v>22</v>
      </c>
      <c r="O54" s="49">
        <v>0</v>
      </c>
      <c r="P54" s="49">
        <v>2.2000000000000001E-3</v>
      </c>
      <c r="Q54" s="27">
        <v>21.559918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9" t="s">
        <v>155</v>
      </c>
      <c r="C57" s="78"/>
      <c r="D57" s="78"/>
      <c r="E57" s="78"/>
      <c r="F57" s="79" t="s">
        <v>156</v>
      </c>
      <c r="G57" s="78"/>
      <c r="H57" s="78"/>
      <c r="I57" s="78"/>
      <c r="J57" s="79" t="s">
        <v>157</v>
      </c>
      <c r="K57" s="78"/>
      <c r="L57" s="78"/>
      <c r="M57" s="78"/>
      <c r="N57" s="81" t="s">
        <v>158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9" t="s">
        <v>155</v>
      </c>
      <c r="C64" s="78"/>
      <c r="D64" s="78"/>
      <c r="E64" s="78"/>
      <c r="F64" s="79" t="s">
        <v>156</v>
      </c>
      <c r="G64" s="78"/>
      <c r="H64" s="78"/>
      <c r="I64" s="78"/>
      <c r="J64" s="79" t="s">
        <v>157</v>
      </c>
      <c r="K64" s="78"/>
      <c r="L64" s="78"/>
      <c r="M64" s="78"/>
      <c r="N64" s="77" t="s">
        <v>253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4.5600000000000003E-4</v>
      </c>
      <c r="C66" s="31"/>
      <c r="D66" s="31"/>
      <c r="E66" s="40">
        <v>9.8011169999999996</v>
      </c>
      <c r="F66" s="32"/>
      <c r="G66" s="32">
        <v>4.6700000000000002E-4</v>
      </c>
      <c r="H66" s="31"/>
      <c r="I66" s="40">
        <v>9.6089859999999998</v>
      </c>
      <c r="J66" s="32">
        <v>4.6279999999999997E-4</v>
      </c>
      <c r="K66" s="31"/>
      <c r="L66" s="31"/>
      <c r="M66" s="40">
        <v>9.4816059999999993</v>
      </c>
      <c r="N66" s="29">
        <v>4.9439999999999998E-4</v>
      </c>
      <c r="O66" s="28"/>
      <c r="P66" s="28"/>
      <c r="Q66" s="27">
        <v>10.150149000000001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3.6534979999999999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24.665987000000001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13.786487000000001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136.21675599999998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4.7186570000000003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34.169308999999998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20.613564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1.8732200000000003E-6</v>
      </c>
      <c r="H88">
        <f t="shared" si="20"/>
        <v>204.47874999999999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1.9968800000000002E-6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2.4915200000000003E-6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3.31592E-6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7.4580539999999997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44.158638999999994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27.551819999999999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1.9515379999999996E-6</v>
      </c>
      <c r="H101">
        <f t="shared" si="38"/>
        <v>275.15390400000001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2.293664E-6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3.5467520000000009E-6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5.3934080000000001E-6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2.143608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18.894429000000002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12.382097999999999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2.4399999999999997E-5</v>
      </c>
      <c r="H114">
        <f t="shared" si="56"/>
        <v>121.09677500000001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2.4489999999999998E-5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2.4669999999999999E-5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2.4850000000000001E-5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3.2085419999999996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28.513655999999997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18.559267999999999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2.4489475000000002E-5</v>
      </c>
      <c r="H127">
        <f t="shared" si="74"/>
        <v>181.694199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2.4667900000000001E-5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2.5021599999999998E-5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2.5371099999999998E-5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4.8250889999999993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39.050049999999999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25.52768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2.4578252499999998E-5</v>
      </c>
      <c r="H140">
        <f t="shared" si="92"/>
        <v>243.162575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2.4842319999999999E-5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2.5353759999999998E-5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2.5836039999999997E-5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2.0424910000000001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19.058407000000003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10.775777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1.3543999999999999E-4</v>
      </c>
      <c r="H153">
        <f t="shared" si="110"/>
        <v>102.294189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1.3588000000000001E-4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1.3676000000000001E-4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1.3763999999999999E-4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3.0593339999999998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5.0000000000000003E-10</v>
      </c>
      <c r="M164">
        <f>M46+I46+E46</f>
        <v>28.46293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2.0000000000000001E-9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15.904852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1.358815E-4</v>
      </c>
      <c r="H166">
        <f t="shared" si="128"/>
        <v>151.85282100000001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1.3676600000000003E-4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8.0000000000000005E-9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1.7999999999999999E-8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1.3854399999999999E-4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1.4033399999999999E-4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4.7109819999999996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1.4375000000000001E-9</v>
      </c>
      <c r="M177">
        <f>Q46+M46+I46+E46</f>
        <v>38.575710000000001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5.5000000000000013E-9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21.221271999999999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1.3632447499999998E-4</v>
      </c>
      <c r="H179">
        <f t="shared" si="146"/>
        <v>205.32435300000003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1.3765779999999999E-4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2.0000000000000007E-8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4.0499999999999992E-8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1.403504E-4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1.430766E-4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2.0803310000000002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1.236E-5</v>
      </c>
      <c r="M190">
        <f>AA46+W46</f>
        <v>19.025933999999999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1.2420000000000001E-5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8.4882430000000006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5.3613E-4</v>
      </c>
      <c r="H192">
        <f t="shared" si="164"/>
        <v>77.671383000000006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5.3736000000000007E-4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1.254E-5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1.2660000000000001E-5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5.398200000000001E-4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5.4228000000000002E-4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3.1270229999999999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1.2411750000000002E-5</v>
      </c>
      <c r="M203">
        <f>AE46+AA46+W46</f>
        <v>28.601789000000004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1.2507000000000001E-5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12.656319000000002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5.3736100000000009E-4</v>
      </c>
      <c r="H205">
        <f t="shared" si="182"/>
        <v>114.70043100000001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5.3982400000000005E-4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1.2648E-5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1.2723000000000002E-5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5.4475599999999997E-4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5.4969600000000013E-4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4.7813039999999996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1.2456574999999999E-5</v>
      </c>
      <c r="M216">
        <f>AI46+AE46+AA46+W46</f>
        <v>38.737481000000002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1.25716E-5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17.272008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5.3859312500000001E-4</v>
      </c>
      <c r="H218">
        <f t="shared" si="199"/>
        <v>154.83881300000002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5.4229300000000001E-4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1.2708799999999999E-5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1.2775200000000001E-5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5.4971600000000001E-4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5.5717500000000003E-4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1.868139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4.5655000000000001E-4</v>
      </c>
      <c r="M229">
        <f>I66+E66</f>
        <v>19.410102999999999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4.5710000000000005E-4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5.355086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40.806047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4.5820000000000002E-4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4.593E-4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2.80871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4.5706200000000005E-4</v>
      </c>
      <c r="M242">
        <f>M66+I66+E66</f>
        <v>28.891708999999999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4.5804800000000007E-4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7.8765549999999998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61.541851999999992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4.5979199999999999E-4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4.6123200000000006E-4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4.4736200000000004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4.5754237499999998E-4</v>
      </c>
      <c r="M255">
        <f>Q66+M66+I66+E66</f>
        <v>39.041857999999998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4.5889499999999996E-4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10.493103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83.101769999999988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4.6118400000000001E-4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4.631730000000001E-4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263"/>
  <sheetViews>
    <sheetView topLeftCell="A80" zoomScale="55" zoomScaleNormal="55" workbookViewId="0">
      <selection activeCell="Z106" sqref="Z10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80" t="s">
        <v>9</v>
      </c>
      <c r="G8" s="80"/>
      <c r="H8" s="80"/>
      <c r="I8" s="80"/>
      <c r="J8" s="80" t="s">
        <v>10</v>
      </c>
      <c r="K8" s="80"/>
      <c r="L8" s="80"/>
      <c r="M8" s="80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159</v>
      </c>
      <c r="C9" s="74"/>
      <c r="D9" s="74"/>
      <c r="E9" s="74"/>
      <c r="F9" s="80" t="s">
        <v>160</v>
      </c>
      <c r="G9" s="80"/>
      <c r="H9" s="80"/>
      <c r="I9" s="80"/>
      <c r="J9" s="80" t="s">
        <v>161</v>
      </c>
      <c r="K9" s="80"/>
      <c r="L9" s="80"/>
      <c r="M9" s="80"/>
      <c r="N9" s="77" t="s">
        <v>252</v>
      </c>
      <c r="O9" s="77"/>
      <c r="P9" s="77"/>
      <c r="Q9" s="77"/>
      <c r="S9" s="67" t="s">
        <v>12</v>
      </c>
      <c r="T9" s="77" t="s">
        <v>159</v>
      </c>
      <c r="U9" s="74"/>
      <c r="V9" s="74"/>
      <c r="W9" s="74"/>
      <c r="X9" s="77" t="s">
        <v>160</v>
      </c>
      <c r="Y9" s="77"/>
      <c r="Z9" s="77"/>
      <c r="AA9" s="77"/>
      <c r="AB9" s="77" t="s">
        <v>161</v>
      </c>
      <c r="AC9" s="77"/>
      <c r="AD9" s="77"/>
      <c r="AE9" s="77"/>
      <c r="AF9" s="77" t="s">
        <v>252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56"/>
      <c r="G10" s="56" t="s">
        <v>17</v>
      </c>
      <c r="H10" s="56" t="s">
        <v>18</v>
      </c>
      <c r="I10" s="56" t="s">
        <v>19</v>
      </c>
      <c r="J10" s="56"/>
      <c r="K10" s="56" t="s">
        <v>17</v>
      </c>
      <c r="L10" s="56" t="s">
        <v>18</v>
      </c>
      <c r="M10" s="56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2.0483850000000001</v>
      </c>
      <c r="F11" s="56" t="s">
        <v>20</v>
      </c>
      <c r="G11" s="27">
        <v>0</v>
      </c>
      <c r="H11" s="27">
        <v>6.1999999999999998E-3</v>
      </c>
      <c r="I11" s="56">
        <v>1.3619810000000001</v>
      </c>
      <c r="J11" s="56" t="s">
        <v>20</v>
      </c>
      <c r="K11" s="27">
        <v>0</v>
      </c>
      <c r="L11" s="27">
        <v>6.1999999999999998E-3</v>
      </c>
      <c r="M11" s="56">
        <v>1.541641</v>
      </c>
      <c r="N11" s="27" t="s">
        <v>20</v>
      </c>
      <c r="O11" s="27">
        <v>0</v>
      </c>
      <c r="P11" s="27">
        <v>6.1999999999999998E-3</v>
      </c>
      <c r="Q11" s="27">
        <v>1.165492</v>
      </c>
      <c r="S11" s="67"/>
      <c r="T11" t="s">
        <v>20</v>
      </c>
      <c r="U11">
        <v>0</v>
      </c>
      <c r="V11">
        <v>6.1999999999999998E-3</v>
      </c>
      <c r="W11">
        <v>0.98957899999999999</v>
      </c>
      <c r="X11" s="27" t="s">
        <v>20</v>
      </c>
      <c r="Y11" s="27">
        <v>0</v>
      </c>
      <c r="Z11" s="27">
        <v>6.1999999999999998E-3</v>
      </c>
      <c r="AA11" s="27">
        <v>0.98957899999999999</v>
      </c>
      <c r="AB11" s="27" t="s">
        <v>20</v>
      </c>
      <c r="AC11" s="27">
        <v>0</v>
      </c>
      <c r="AD11" s="27">
        <v>6.1999999999999998E-3</v>
      </c>
      <c r="AE11" s="27">
        <v>0.98957899999999999</v>
      </c>
      <c r="AF11" s="27" t="s">
        <v>20</v>
      </c>
      <c r="AG11" s="27">
        <v>0</v>
      </c>
      <c r="AH11" s="27">
        <v>6.1999999999999998E-3</v>
      </c>
      <c r="AI11" s="27">
        <v>0.98957899999999999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7.9672960000000002</v>
      </c>
      <c r="F12" s="56" t="s">
        <v>21</v>
      </c>
      <c r="G12" s="27">
        <v>0</v>
      </c>
      <c r="H12" s="27">
        <v>8.038E-5</v>
      </c>
      <c r="I12" s="56">
        <v>7.8966419999999999</v>
      </c>
      <c r="J12" s="56" t="s">
        <v>21</v>
      </c>
      <c r="K12" s="27">
        <v>0</v>
      </c>
      <c r="L12" s="27">
        <v>8.038E-5</v>
      </c>
      <c r="M12" s="56">
        <v>7.6169599999999997</v>
      </c>
      <c r="N12" s="27" t="s">
        <v>21</v>
      </c>
      <c r="O12" s="27">
        <v>0</v>
      </c>
      <c r="P12" s="27">
        <v>8.038E-5</v>
      </c>
      <c r="Q12" s="27">
        <v>7.6981339999999996</v>
      </c>
      <c r="S12" s="67"/>
      <c r="T12" t="s">
        <v>21</v>
      </c>
      <c r="U12">
        <v>0</v>
      </c>
      <c r="V12">
        <v>2.6219999999999998E-4</v>
      </c>
      <c r="W12">
        <v>7.0719690000000002</v>
      </c>
      <c r="X12" s="27" t="s">
        <v>21</v>
      </c>
      <c r="Y12" s="27">
        <v>0</v>
      </c>
      <c r="Z12" s="27">
        <v>2.6219999999999998E-4</v>
      </c>
      <c r="AA12" s="27">
        <v>7.0719690000000002</v>
      </c>
      <c r="AB12" s="27" t="s">
        <v>21</v>
      </c>
      <c r="AC12" s="27">
        <v>0</v>
      </c>
      <c r="AD12" s="27">
        <v>2.6219999999999998E-4</v>
      </c>
      <c r="AE12" s="27">
        <v>7.0719690000000002</v>
      </c>
      <c r="AF12" s="27" t="s">
        <v>21</v>
      </c>
      <c r="AG12" s="27">
        <v>0</v>
      </c>
      <c r="AH12" s="27">
        <v>2.6219999999999998E-4</v>
      </c>
      <c r="AI12" s="27">
        <v>7.0719690000000002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84.152371000000002</v>
      </c>
      <c r="F13" s="56" t="s">
        <v>22</v>
      </c>
      <c r="G13" s="27">
        <v>0</v>
      </c>
      <c r="H13" s="27">
        <v>1.832E-6</v>
      </c>
      <c r="I13" s="56">
        <v>85.897071999999994</v>
      </c>
      <c r="J13" s="56" t="s">
        <v>22</v>
      </c>
      <c r="K13" s="27">
        <v>0</v>
      </c>
      <c r="L13" s="27">
        <v>1.832E-6</v>
      </c>
      <c r="M13" s="56">
        <v>84.114984000000007</v>
      </c>
      <c r="N13" s="27" t="s">
        <v>22</v>
      </c>
      <c r="O13" s="27">
        <v>0</v>
      </c>
      <c r="P13" s="27">
        <v>1.832E-6</v>
      </c>
      <c r="Q13" s="27">
        <v>87.051152000000002</v>
      </c>
      <c r="S13" s="67"/>
      <c r="T13" t="s">
        <v>22</v>
      </c>
      <c r="U13">
        <v>0</v>
      </c>
      <c r="V13">
        <v>2.374E-5</v>
      </c>
      <c r="W13">
        <v>75.576097000000004</v>
      </c>
      <c r="X13" s="27" t="s">
        <v>22</v>
      </c>
      <c r="Y13" s="27">
        <v>0</v>
      </c>
      <c r="Z13" s="27">
        <v>2.5890000000000001E-5</v>
      </c>
      <c r="AA13" s="27">
        <v>75.524635000000004</v>
      </c>
      <c r="AB13" s="27" t="s">
        <v>22</v>
      </c>
      <c r="AC13" s="27">
        <v>0</v>
      </c>
      <c r="AD13" s="27">
        <v>2.7699999999999999E-5</v>
      </c>
      <c r="AE13" s="27">
        <v>74.320496000000006</v>
      </c>
      <c r="AF13" s="27" t="s">
        <v>22</v>
      </c>
      <c r="AG13" s="27">
        <v>0</v>
      </c>
      <c r="AH13" s="27">
        <v>2.7699999999999999E-5</v>
      </c>
      <c r="AI13" s="27">
        <v>75.576097000000004</v>
      </c>
    </row>
    <row r="14" spans="1:35" x14ac:dyDescent="0.25">
      <c r="F14" s="44"/>
      <c r="G14" s="44" t="s">
        <v>138</v>
      </c>
      <c r="H14" s="44"/>
      <c r="I14" s="44"/>
      <c r="J14" s="44"/>
      <c r="K14" s="44"/>
      <c r="L14" s="44"/>
      <c r="M14" s="44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44"/>
      <c r="G15" s="44"/>
      <c r="H15" s="44"/>
      <c r="I15" s="44"/>
      <c r="J15" s="44"/>
      <c r="K15" s="44"/>
      <c r="L15" s="44"/>
      <c r="M15" s="44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159</v>
      </c>
      <c r="C16" s="74"/>
      <c r="D16" s="74"/>
      <c r="E16" s="74"/>
      <c r="F16" s="86" t="s">
        <v>160</v>
      </c>
      <c r="G16" s="86"/>
      <c r="H16" s="86"/>
      <c r="I16" s="86"/>
      <c r="J16" s="86" t="s">
        <v>161</v>
      </c>
      <c r="K16" s="86"/>
      <c r="L16" s="86"/>
      <c r="M16" s="86"/>
      <c r="N16" s="81" t="s">
        <v>162</v>
      </c>
      <c r="O16" s="81"/>
      <c r="P16" s="81"/>
      <c r="Q16" s="81"/>
      <c r="R16" s="35"/>
      <c r="S16" s="82" t="s">
        <v>23</v>
      </c>
      <c r="T16" s="77" t="s">
        <v>159</v>
      </c>
      <c r="U16" s="74"/>
      <c r="V16" s="74"/>
      <c r="W16" s="74"/>
      <c r="X16" s="81" t="s">
        <v>160</v>
      </c>
      <c r="Y16" s="81"/>
      <c r="Z16" s="81"/>
      <c r="AA16" s="81"/>
      <c r="AB16" s="81" t="s">
        <v>161</v>
      </c>
      <c r="AC16" s="81"/>
      <c r="AD16" s="81"/>
      <c r="AE16" s="81"/>
      <c r="AF16" s="81" t="s">
        <v>162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44"/>
      <c r="G17" s="44" t="s">
        <v>17</v>
      </c>
      <c r="H17" s="44" t="s">
        <v>18</v>
      </c>
      <c r="I17" s="44" t="s">
        <v>19</v>
      </c>
      <c r="J17" s="44"/>
      <c r="K17" s="44" t="s">
        <v>17</v>
      </c>
      <c r="L17" s="44" t="s">
        <v>18</v>
      </c>
      <c r="M17" s="4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44" t="s">
        <v>20</v>
      </c>
      <c r="G18" s="44">
        <v>2.5999999999999999E-3</v>
      </c>
      <c r="H18" s="44">
        <v>2.1499999999999998E-2</v>
      </c>
      <c r="I18" s="44">
        <v>34.510630999999997</v>
      </c>
      <c r="J18" s="44" t="s">
        <v>20</v>
      </c>
      <c r="K18" s="44">
        <v>2.5999999999999999E-3</v>
      </c>
      <c r="L18" s="44">
        <v>2.2700000000000001E-2</v>
      </c>
      <c r="M18" s="4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44" t="s">
        <v>21</v>
      </c>
      <c r="G19" s="44">
        <v>2.0899999999999998E-2</v>
      </c>
      <c r="H19" s="44">
        <v>2.1299999999999999E-2</v>
      </c>
      <c r="I19" s="44">
        <v>84.700119000000001</v>
      </c>
      <c r="J19" s="44" t="s">
        <v>21</v>
      </c>
      <c r="K19" s="44">
        <v>2.1999999999999999E-2</v>
      </c>
      <c r="L19" s="44">
        <v>2.2499999999999999E-2</v>
      </c>
      <c r="M19" s="4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44" t="s">
        <v>22</v>
      </c>
      <c r="G20" s="44">
        <v>2.0899999999999998E-2</v>
      </c>
      <c r="H20" s="44">
        <v>2.0899999999999998E-2</v>
      </c>
      <c r="I20" s="44">
        <v>380.05642999999998</v>
      </c>
      <c r="J20" s="44" t="s">
        <v>22</v>
      </c>
      <c r="K20" s="44">
        <v>2.1999999999999999E-2</v>
      </c>
      <c r="L20" s="44">
        <v>2.2100000000000002E-2</v>
      </c>
      <c r="M20" s="4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44"/>
      <c r="G21" s="44"/>
      <c r="H21" s="44"/>
      <c r="I21" s="44"/>
      <c r="J21" s="44"/>
      <c r="K21" s="44"/>
      <c r="L21" s="44"/>
      <c r="M21" s="44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44"/>
      <c r="G22" s="44"/>
      <c r="H22" s="44"/>
      <c r="I22" s="44"/>
      <c r="J22" s="44"/>
      <c r="K22" s="44"/>
      <c r="L22" s="44"/>
      <c r="M22" s="44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159</v>
      </c>
      <c r="C23" s="74"/>
      <c r="D23" s="74"/>
      <c r="E23" s="74"/>
      <c r="F23" s="80" t="s">
        <v>160</v>
      </c>
      <c r="G23" s="80"/>
      <c r="H23" s="80"/>
      <c r="I23" s="80"/>
      <c r="J23" s="80" t="s">
        <v>161</v>
      </c>
      <c r="K23" s="80"/>
      <c r="L23" s="80"/>
      <c r="M23" s="80"/>
      <c r="N23" s="77" t="s">
        <v>252</v>
      </c>
      <c r="O23" s="77"/>
      <c r="P23" s="77"/>
      <c r="Q23" s="77"/>
      <c r="S23" s="69" t="s">
        <v>24</v>
      </c>
      <c r="T23" s="77" t="s">
        <v>159</v>
      </c>
      <c r="U23" s="74"/>
      <c r="V23" s="74"/>
      <c r="W23" s="74"/>
      <c r="X23" s="77" t="s">
        <v>160</v>
      </c>
      <c r="Y23" s="77"/>
      <c r="Z23" s="77"/>
      <c r="AA23" s="77"/>
      <c r="AB23" s="77" t="s">
        <v>161</v>
      </c>
      <c r="AC23" s="77"/>
      <c r="AD23" s="77"/>
      <c r="AE23" s="77"/>
      <c r="AF23" s="77" t="s">
        <v>252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80" t="s">
        <v>25</v>
      </c>
      <c r="G24" s="80"/>
      <c r="H24" s="80"/>
      <c r="I24" s="56" t="s">
        <v>19</v>
      </c>
      <c r="J24" s="80" t="s">
        <v>25</v>
      </c>
      <c r="K24" s="80"/>
      <c r="L24" s="80"/>
      <c r="M24" s="56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13.339608999999999</v>
      </c>
      <c r="F25" s="56">
        <v>0</v>
      </c>
      <c r="G25" s="58"/>
      <c r="H25" s="58"/>
      <c r="I25" s="56">
        <v>13.361098</v>
      </c>
      <c r="J25" s="56">
        <v>0</v>
      </c>
      <c r="K25" s="58"/>
      <c r="L25" s="58"/>
      <c r="M25" s="56">
        <v>14.164156</v>
      </c>
      <c r="N25" s="28">
        <v>0</v>
      </c>
      <c r="O25" s="28"/>
      <c r="P25" s="28"/>
      <c r="Q25" s="27">
        <v>13.081329</v>
      </c>
      <c r="S25" s="69"/>
      <c r="T25" s="5">
        <v>0</v>
      </c>
      <c r="U25" s="5"/>
      <c r="V25" s="5"/>
      <c r="W25">
        <v>17.831641000000001</v>
      </c>
      <c r="X25" s="28">
        <v>0</v>
      </c>
      <c r="Y25" s="28"/>
      <c r="Z25" s="28"/>
      <c r="AA25" s="27">
        <v>17.654630999999998</v>
      </c>
      <c r="AB25" s="28">
        <v>0</v>
      </c>
      <c r="AC25" s="28"/>
      <c r="AD25" s="28"/>
      <c r="AE25" s="27">
        <v>16.161549000000001</v>
      </c>
      <c r="AF25" s="28">
        <v>0</v>
      </c>
      <c r="AG25" s="28"/>
      <c r="AH25" s="28"/>
      <c r="AI25" s="27">
        <v>17.614172</v>
      </c>
    </row>
    <row r="26" spans="1:35" x14ac:dyDescent="0.25">
      <c r="F26" s="44"/>
      <c r="G26" s="44"/>
      <c r="H26" s="44"/>
      <c r="I26" s="44"/>
      <c r="J26" s="44"/>
      <c r="K26" s="44"/>
      <c r="L26" s="44"/>
      <c r="M26" s="44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44"/>
      <c r="G28" s="44"/>
      <c r="H28" s="44"/>
      <c r="I28" s="44"/>
      <c r="J28" s="44"/>
      <c r="K28" s="44"/>
      <c r="L28" s="44"/>
      <c r="M28" s="44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80" t="s">
        <v>9</v>
      </c>
      <c r="G29" s="80"/>
      <c r="H29" s="80"/>
      <c r="I29" s="80"/>
      <c r="J29" s="80" t="s">
        <v>10</v>
      </c>
      <c r="K29" s="80"/>
      <c r="L29" s="80"/>
      <c r="M29" s="80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159</v>
      </c>
      <c r="C30" s="74"/>
      <c r="D30" s="74"/>
      <c r="E30" s="74"/>
      <c r="F30" s="80" t="s">
        <v>160</v>
      </c>
      <c r="G30" s="80"/>
      <c r="H30" s="80"/>
      <c r="I30" s="80"/>
      <c r="J30" s="80" t="s">
        <v>161</v>
      </c>
      <c r="K30" s="80"/>
      <c r="L30" s="80"/>
      <c r="M30" s="80"/>
      <c r="N30" s="77" t="s">
        <v>252</v>
      </c>
      <c r="O30" s="77"/>
      <c r="P30" s="77"/>
      <c r="Q30" s="77"/>
      <c r="S30" s="67" t="s">
        <v>12</v>
      </c>
      <c r="T30" s="77" t="s">
        <v>159</v>
      </c>
      <c r="U30" s="74"/>
      <c r="V30" s="74"/>
      <c r="W30" s="74"/>
      <c r="X30" s="77" t="s">
        <v>160</v>
      </c>
      <c r="Y30" s="77"/>
      <c r="Z30" s="77"/>
      <c r="AA30" s="77"/>
      <c r="AB30" s="77" t="s">
        <v>161</v>
      </c>
      <c r="AC30" s="77"/>
      <c r="AD30" s="77"/>
      <c r="AE30" s="77"/>
      <c r="AF30" s="77" t="s">
        <v>252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56"/>
      <c r="G31" s="56" t="s">
        <v>17</v>
      </c>
      <c r="H31" s="56" t="s">
        <v>18</v>
      </c>
      <c r="I31" s="56" t="s">
        <v>19</v>
      </c>
      <c r="J31" s="56"/>
      <c r="K31" s="56" t="s">
        <v>17</v>
      </c>
      <c r="L31" s="56" t="s">
        <v>18</v>
      </c>
      <c r="M31" s="56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1.0808990000000001</v>
      </c>
      <c r="F32" s="56" t="s">
        <v>20</v>
      </c>
      <c r="G32" s="27">
        <v>0</v>
      </c>
      <c r="H32" s="27">
        <v>6.1999999999999998E-3</v>
      </c>
      <c r="I32" s="56">
        <v>1.1594230000000001</v>
      </c>
      <c r="J32" s="56" t="s">
        <v>20</v>
      </c>
      <c r="K32" s="27">
        <v>0</v>
      </c>
      <c r="L32" s="27">
        <v>6.1999999999999998E-3</v>
      </c>
      <c r="M32" s="56">
        <v>1.616487</v>
      </c>
      <c r="N32" s="27" t="s">
        <v>20</v>
      </c>
      <c r="O32" s="27">
        <v>0</v>
      </c>
      <c r="P32" s="27">
        <v>6.1999999999999998E-3</v>
      </c>
      <c r="Q32" s="27">
        <v>1.6169480000000001</v>
      </c>
      <c r="S32" s="67"/>
      <c r="T32" t="s">
        <v>20</v>
      </c>
      <c r="U32">
        <v>0</v>
      </c>
      <c r="V32">
        <v>6.1999999999999998E-3</v>
      </c>
      <c r="W32">
        <v>1.0501640000000001</v>
      </c>
      <c r="X32" s="27" t="s">
        <v>20</v>
      </c>
      <c r="Y32" s="27">
        <v>0</v>
      </c>
      <c r="Z32" s="27">
        <v>6.1999999999999998E-3</v>
      </c>
      <c r="AA32" s="27">
        <v>1.6184750000000001</v>
      </c>
      <c r="AB32" s="27" t="s">
        <v>20</v>
      </c>
      <c r="AC32" s="27">
        <v>0</v>
      </c>
      <c r="AD32" s="27">
        <v>6.1999999999999998E-3</v>
      </c>
      <c r="AE32" s="27">
        <v>1.6165480000000001</v>
      </c>
      <c r="AF32" s="27" t="s">
        <v>20</v>
      </c>
      <c r="AG32" s="27">
        <v>0</v>
      </c>
      <c r="AH32" s="27">
        <v>6.1999999999999998E-3</v>
      </c>
      <c r="AI32" s="27">
        <v>1.96184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6.1288200000000002</v>
      </c>
      <c r="F33" s="56" t="s">
        <v>21</v>
      </c>
      <c r="G33" s="27">
        <v>0</v>
      </c>
      <c r="H33" s="27">
        <v>6.6879999999999999E-4</v>
      </c>
      <c r="I33" s="56">
        <v>7.5661420000000001</v>
      </c>
      <c r="J33" s="56" t="s">
        <v>21</v>
      </c>
      <c r="K33" s="27">
        <v>0</v>
      </c>
      <c r="L33" s="27">
        <v>6.6879999999999999E-4</v>
      </c>
      <c r="M33" s="56">
        <v>7.5987640000000001</v>
      </c>
      <c r="N33" s="27" t="s">
        <v>21</v>
      </c>
      <c r="O33" s="27">
        <v>0</v>
      </c>
      <c r="P33" s="27">
        <v>6.6879999999999999E-4</v>
      </c>
      <c r="Q33" s="27">
        <v>7.6184620000000001</v>
      </c>
      <c r="S33" s="67"/>
      <c r="T33" t="s">
        <v>21</v>
      </c>
      <c r="U33">
        <v>0</v>
      </c>
      <c r="V33">
        <v>1.5E-3</v>
      </c>
      <c r="W33">
        <v>5.0073340000000002</v>
      </c>
      <c r="X33" s="27" t="s">
        <v>21</v>
      </c>
      <c r="Y33" s="27">
        <v>0</v>
      </c>
      <c r="Z33" s="27">
        <v>1.5E-3</v>
      </c>
      <c r="AA33" s="27">
        <v>7.2654129999999997</v>
      </c>
      <c r="AB33" s="27" t="s">
        <v>21</v>
      </c>
      <c r="AC33" s="27">
        <v>0</v>
      </c>
      <c r="AD33" s="27">
        <v>1.5E-3</v>
      </c>
      <c r="AE33" s="27">
        <v>5.2684850000000001</v>
      </c>
      <c r="AF33" s="27" t="s">
        <v>21</v>
      </c>
      <c r="AG33" s="27">
        <v>0</v>
      </c>
      <c r="AH33" s="27">
        <v>1.5E-3</v>
      </c>
      <c r="AI33" s="27">
        <v>5.1646539999999996</v>
      </c>
    </row>
    <row r="34" spans="1:35" x14ac:dyDescent="0.25">
      <c r="A34" s="67"/>
      <c r="B34" t="s">
        <v>22</v>
      </c>
      <c r="C34">
        <v>0</v>
      </c>
      <c r="D34">
        <v>1.3430000000000001E-4</v>
      </c>
      <c r="E34">
        <v>64.491193999999993</v>
      </c>
      <c r="F34" s="56" t="s">
        <v>22</v>
      </c>
      <c r="G34" s="27">
        <v>0</v>
      </c>
      <c r="H34" s="27">
        <v>1.429E-4</v>
      </c>
      <c r="I34" s="56">
        <v>67.283859000000007</v>
      </c>
      <c r="J34" s="56" t="s">
        <v>22</v>
      </c>
      <c r="K34" s="27">
        <v>0</v>
      </c>
      <c r="L34" s="27">
        <v>1.5190000000000001E-4</v>
      </c>
      <c r="M34" s="56">
        <v>62.584516000000001</v>
      </c>
      <c r="N34" s="27" t="s">
        <v>22</v>
      </c>
      <c r="O34" s="27">
        <v>0</v>
      </c>
      <c r="P34" s="27">
        <v>1.6139999999999999E-4</v>
      </c>
      <c r="Q34" s="27">
        <v>61.119993999999998</v>
      </c>
      <c r="S34" s="67"/>
      <c r="T34" t="s">
        <v>22</v>
      </c>
      <c r="U34">
        <v>0</v>
      </c>
      <c r="V34">
        <v>5.3330000000000001E-4</v>
      </c>
      <c r="W34">
        <v>48.570329999999998</v>
      </c>
      <c r="X34" s="27" t="s">
        <v>22</v>
      </c>
      <c r="Y34" s="27">
        <v>0</v>
      </c>
      <c r="Z34" s="27">
        <v>5.5699999999999999E-4</v>
      </c>
      <c r="AA34" s="27">
        <v>47.451115000000001</v>
      </c>
      <c r="AB34" s="27" t="s">
        <v>22</v>
      </c>
      <c r="AC34" s="27">
        <v>0</v>
      </c>
      <c r="AD34" s="27">
        <v>5.8710000000000001E-4</v>
      </c>
      <c r="AE34" s="27">
        <v>45.378771999999998</v>
      </c>
      <c r="AF34" s="27" t="s">
        <v>22</v>
      </c>
      <c r="AG34" s="27">
        <v>0</v>
      </c>
      <c r="AH34" s="27">
        <v>6.0760000000000002E-4</v>
      </c>
      <c r="AI34" s="27">
        <v>48.860562999999999</v>
      </c>
    </row>
    <row r="35" spans="1:35" x14ac:dyDescent="0.25">
      <c r="C35" t="s">
        <v>138</v>
      </c>
      <c r="F35" s="44"/>
      <c r="G35" s="44"/>
      <c r="H35" s="44"/>
      <c r="I35" s="44"/>
      <c r="J35" s="44"/>
      <c r="K35" s="44"/>
      <c r="L35" s="44"/>
      <c r="M35" s="44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44"/>
      <c r="G36" s="44"/>
      <c r="H36" s="44"/>
      <c r="I36" s="44"/>
      <c r="J36" s="44"/>
      <c r="K36" s="44"/>
      <c r="L36" s="44"/>
      <c r="M36" s="44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159</v>
      </c>
      <c r="C37" s="74"/>
      <c r="D37" s="74"/>
      <c r="E37" s="74"/>
      <c r="F37" s="86" t="s">
        <v>160</v>
      </c>
      <c r="G37" s="86"/>
      <c r="H37" s="86"/>
      <c r="I37" s="86"/>
      <c r="J37" s="86" t="s">
        <v>161</v>
      </c>
      <c r="K37" s="86"/>
      <c r="L37" s="86"/>
      <c r="M37" s="86"/>
      <c r="N37" s="81" t="s">
        <v>162</v>
      </c>
      <c r="O37" s="81"/>
      <c r="P37" s="81"/>
      <c r="Q37" s="81"/>
      <c r="R37" s="35"/>
      <c r="S37" s="82" t="s">
        <v>23</v>
      </c>
      <c r="T37" s="77" t="s">
        <v>159</v>
      </c>
      <c r="U37" s="74"/>
      <c r="V37" s="74"/>
      <c r="W37" s="74"/>
      <c r="X37" s="81" t="s">
        <v>160</v>
      </c>
      <c r="Y37" s="81"/>
      <c r="Z37" s="81"/>
      <c r="AA37" s="81"/>
      <c r="AB37" s="81" t="s">
        <v>161</v>
      </c>
      <c r="AC37" s="81"/>
      <c r="AD37" s="81"/>
      <c r="AE37" s="81"/>
      <c r="AF37" s="81" t="s">
        <v>162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44"/>
      <c r="G38" s="44" t="s">
        <v>17</v>
      </c>
      <c r="H38" s="44" t="s">
        <v>18</v>
      </c>
      <c r="I38" s="44" t="s">
        <v>19</v>
      </c>
      <c r="J38" s="44"/>
      <c r="K38" s="44" t="s">
        <v>17</v>
      </c>
      <c r="L38" s="44" t="s">
        <v>18</v>
      </c>
      <c r="M38" s="4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44" t="s">
        <v>20</v>
      </c>
      <c r="G39" s="44">
        <v>2.5999999999999999E-3</v>
      </c>
      <c r="H39" s="44">
        <v>2.1499999999999998E-2</v>
      </c>
      <c r="I39" s="44">
        <v>28.815446000000001</v>
      </c>
      <c r="J39" s="44" t="s">
        <v>20</v>
      </c>
      <c r="K39" s="44">
        <v>2.5999999999999999E-3</v>
      </c>
      <c r="L39" s="44">
        <v>2.2700000000000001E-2</v>
      </c>
      <c r="M39" s="4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44" t="s">
        <v>21</v>
      </c>
      <c r="G40" s="44">
        <v>1.23E-2</v>
      </c>
      <c r="H40" s="44">
        <v>1.9699999999999999E-2</v>
      </c>
      <c r="I40" s="44">
        <v>79.912403999999995</v>
      </c>
      <c r="J40" s="44" t="s">
        <v>21</v>
      </c>
      <c r="K40" s="44">
        <v>1.2800000000000001E-2</v>
      </c>
      <c r="L40" s="44">
        <v>2.0799999999999999E-2</v>
      </c>
      <c r="M40" s="4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44" t="s">
        <v>22</v>
      </c>
      <c r="G41" s="44">
        <v>1.41E-2</v>
      </c>
      <c r="H41" s="44">
        <v>1.72E-2</v>
      </c>
      <c r="I41" s="44">
        <v>548.45995600000003</v>
      </c>
      <c r="J41" s="44" t="s">
        <v>22</v>
      </c>
      <c r="K41" s="44">
        <v>1.4800000000000001E-2</v>
      </c>
      <c r="L41" s="44">
        <v>1.8499999999999999E-2</v>
      </c>
      <c r="M41" s="4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44"/>
      <c r="G42" s="44"/>
      <c r="H42" s="44"/>
      <c r="I42" s="44"/>
      <c r="J42" s="44"/>
      <c r="K42" s="44"/>
      <c r="L42" s="44"/>
      <c r="M42" s="44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44"/>
      <c r="G43" s="44"/>
      <c r="H43" s="44"/>
      <c r="I43" s="44"/>
      <c r="J43" s="44"/>
      <c r="K43" s="44"/>
      <c r="L43" s="44"/>
      <c r="M43" s="44"/>
      <c r="N43" s="35"/>
      <c r="O43" s="35"/>
      <c r="P43" s="35"/>
      <c r="Q43" s="35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x14ac:dyDescent="0.25">
      <c r="A44" s="69" t="s">
        <v>24</v>
      </c>
      <c r="B44" s="77" t="s">
        <v>159</v>
      </c>
      <c r="C44" s="74"/>
      <c r="D44" s="74"/>
      <c r="E44" s="74"/>
      <c r="F44" s="80" t="s">
        <v>160</v>
      </c>
      <c r="G44" s="80"/>
      <c r="H44" s="80"/>
      <c r="I44" s="80"/>
      <c r="J44" s="80" t="s">
        <v>161</v>
      </c>
      <c r="K44" s="80"/>
      <c r="L44" s="80"/>
      <c r="M44" s="80"/>
      <c r="N44" s="77" t="s">
        <v>252</v>
      </c>
      <c r="O44" s="77"/>
      <c r="P44" s="77"/>
      <c r="Q44" s="77"/>
      <c r="S44" s="69" t="s">
        <v>24</v>
      </c>
      <c r="T44" s="77" t="s">
        <v>159</v>
      </c>
      <c r="U44" s="74"/>
      <c r="V44" s="74"/>
      <c r="W44" s="74"/>
      <c r="X44" s="77" t="s">
        <v>160</v>
      </c>
      <c r="Y44" s="77"/>
      <c r="Z44" s="77"/>
      <c r="AA44" s="77"/>
      <c r="AB44" s="77" t="s">
        <v>161</v>
      </c>
      <c r="AC44" s="77"/>
      <c r="AD44" s="77"/>
      <c r="AE44" s="77"/>
      <c r="AF44" s="77" t="s">
        <v>252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80" t="s">
        <v>25</v>
      </c>
      <c r="G45" s="80"/>
      <c r="H45" s="80"/>
      <c r="I45" s="56" t="s">
        <v>19</v>
      </c>
      <c r="J45" s="80" t="s">
        <v>25</v>
      </c>
      <c r="K45" s="80"/>
      <c r="L45" s="80"/>
      <c r="M45" s="56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10.090279000000001</v>
      </c>
      <c r="F46" s="57">
        <v>9.9999999999999995E-8</v>
      </c>
      <c r="G46" s="58"/>
      <c r="H46" s="58"/>
      <c r="I46" s="56">
        <v>10.066907</v>
      </c>
      <c r="J46" s="57">
        <v>1.9999999999999999E-7</v>
      </c>
      <c r="K46" s="58"/>
      <c r="L46" s="58"/>
      <c r="M46" s="56">
        <v>11.196897</v>
      </c>
      <c r="N46" s="57">
        <v>9.9999999999999995E-8</v>
      </c>
      <c r="O46" s="58"/>
      <c r="P46" s="58"/>
      <c r="Q46" s="56">
        <v>18.669882000000001</v>
      </c>
      <c r="S46" s="69"/>
      <c r="T46" s="18">
        <v>1.2500000000000001E-5</v>
      </c>
      <c r="U46" s="5"/>
      <c r="V46" s="5"/>
      <c r="W46">
        <v>10.209360999999999</v>
      </c>
      <c r="X46" s="29">
        <v>1.4100000000000001E-5</v>
      </c>
      <c r="Y46" s="28"/>
      <c r="Z46" s="28"/>
      <c r="AA46" s="27">
        <v>9.9996130000000001</v>
      </c>
      <c r="AB46" s="29">
        <v>1.24E-5</v>
      </c>
      <c r="AC46" s="28"/>
      <c r="AD46" s="28"/>
      <c r="AE46" s="27">
        <v>9.9032719999999994</v>
      </c>
      <c r="AF46" s="29">
        <v>1.3499999999999999E-5</v>
      </c>
      <c r="AG46" s="28"/>
      <c r="AH46" s="28"/>
      <c r="AI46" s="27">
        <v>10.917802</v>
      </c>
    </row>
    <row r="47" spans="1:35" x14ac:dyDescent="0.25">
      <c r="F47" s="44"/>
      <c r="G47" s="44"/>
      <c r="H47" s="44"/>
      <c r="I47" s="44"/>
      <c r="J47" s="44"/>
      <c r="K47" s="44"/>
      <c r="L47" s="44"/>
      <c r="M47" s="44"/>
      <c r="N47" s="35"/>
      <c r="O47" s="35"/>
      <c r="P47" s="35"/>
      <c r="Q47" s="35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 spans="1:35" x14ac:dyDescent="0.25">
      <c r="A48" s="1" t="s">
        <v>31</v>
      </c>
      <c r="F48" s="44"/>
      <c r="G48" s="44"/>
      <c r="H48" s="44"/>
      <c r="I48" s="44"/>
      <c r="J48" s="44"/>
      <c r="K48" s="44"/>
      <c r="L48" s="44"/>
      <c r="M48" s="44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80" t="s">
        <v>9</v>
      </c>
      <c r="G49" s="80"/>
      <c r="H49" s="80"/>
      <c r="I49" s="80"/>
      <c r="J49" s="80" t="s">
        <v>10</v>
      </c>
      <c r="K49" s="80"/>
      <c r="L49" s="80"/>
      <c r="M49" s="80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159</v>
      </c>
      <c r="C50" s="74"/>
      <c r="D50" s="74"/>
      <c r="E50" s="74"/>
      <c r="F50" s="80" t="s">
        <v>160</v>
      </c>
      <c r="G50" s="80"/>
      <c r="H50" s="80"/>
      <c r="I50" s="80"/>
      <c r="J50" s="80" t="s">
        <v>161</v>
      </c>
      <c r="K50" s="80"/>
      <c r="L50" s="80"/>
      <c r="M50" s="80"/>
      <c r="N50" s="77" t="s">
        <v>252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56"/>
      <c r="G51" s="56" t="s">
        <v>17</v>
      </c>
      <c r="H51" s="56" t="s">
        <v>18</v>
      </c>
      <c r="I51" s="56" t="s">
        <v>19</v>
      </c>
      <c r="J51" s="56"/>
      <c r="K51" s="56" t="s">
        <v>17</v>
      </c>
      <c r="L51" s="56" t="s">
        <v>18</v>
      </c>
      <c r="M51" s="56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1.1418649999999999</v>
      </c>
      <c r="F52" s="56" t="s">
        <v>20</v>
      </c>
      <c r="G52" s="27">
        <v>0</v>
      </c>
      <c r="H52" s="27">
        <v>6.1999999999999998E-3</v>
      </c>
      <c r="I52" s="56">
        <v>1.8138920000000001</v>
      </c>
      <c r="J52" s="56" t="s">
        <v>20</v>
      </c>
      <c r="K52" s="27">
        <v>0</v>
      </c>
      <c r="L52" s="27">
        <v>6.1999999999999998E-3</v>
      </c>
      <c r="M52" s="56">
        <v>1.370789</v>
      </c>
      <c r="N52" s="27" t="s">
        <v>20</v>
      </c>
      <c r="O52" s="27">
        <v>0</v>
      </c>
      <c r="P52" s="27">
        <v>6.1999999999999998E-3</v>
      </c>
      <c r="Q52" s="27">
        <v>1.5438639999999999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3.034243</v>
      </c>
      <c r="F53" s="56" t="s">
        <v>21</v>
      </c>
      <c r="G53" s="27">
        <v>0</v>
      </c>
      <c r="H53" s="27">
        <v>3.3E-3</v>
      </c>
      <c r="I53" s="56">
        <v>5.5968289999999996</v>
      </c>
      <c r="J53" s="56" t="s">
        <v>21</v>
      </c>
      <c r="K53" s="27">
        <v>0</v>
      </c>
      <c r="L53" s="27">
        <v>3.3E-3</v>
      </c>
      <c r="M53" s="56">
        <v>5.6661530000000004</v>
      </c>
      <c r="N53" s="27" t="s">
        <v>21</v>
      </c>
      <c r="O53" s="27">
        <v>0</v>
      </c>
      <c r="P53" s="27">
        <v>3.3E-3</v>
      </c>
      <c r="Q53" s="27">
        <v>5.5833000000000004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27.043399999999998</v>
      </c>
      <c r="F54" s="56" t="s">
        <v>22</v>
      </c>
      <c r="G54" s="27">
        <v>0</v>
      </c>
      <c r="H54" s="27">
        <v>2.0999999999999999E-3</v>
      </c>
      <c r="I54" s="56">
        <v>25.490186000000001</v>
      </c>
      <c r="J54" s="56" t="s">
        <v>22</v>
      </c>
      <c r="K54" s="27">
        <v>0</v>
      </c>
      <c r="L54" s="27">
        <v>2.2000000000000001E-3</v>
      </c>
      <c r="M54" s="56">
        <v>23.394819999999999</v>
      </c>
      <c r="N54" s="27" t="s">
        <v>22</v>
      </c>
      <c r="O54" s="27">
        <v>0</v>
      </c>
      <c r="P54" s="27">
        <v>2.2000000000000001E-3</v>
      </c>
      <c r="Q54" s="27">
        <v>24.714054000000001</v>
      </c>
    </row>
    <row r="55" spans="1:17" x14ac:dyDescent="0.25">
      <c r="F55" s="56"/>
      <c r="G55" s="56"/>
      <c r="H55" s="56"/>
      <c r="I55" s="56"/>
      <c r="J55" s="56"/>
      <c r="K55" s="56"/>
      <c r="L55" s="56"/>
      <c r="M55" s="56"/>
      <c r="N55" s="27"/>
      <c r="O55" s="27"/>
      <c r="P55" s="27"/>
      <c r="Q55" s="27"/>
    </row>
    <row r="56" spans="1:17" x14ac:dyDescent="0.25">
      <c r="F56" s="44"/>
      <c r="G56" s="44"/>
      <c r="H56" s="44"/>
      <c r="I56" s="44"/>
      <c r="J56" s="44"/>
      <c r="K56" s="44"/>
      <c r="L56" s="44"/>
      <c r="M56" s="44"/>
      <c r="N56" s="35"/>
      <c r="O56" s="35"/>
      <c r="P56" s="35"/>
      <c r="Q56" s="35"/>
    </row>
    <row r="57" spans="1:17" x14ac:dyDescent="0.25">
      <c r="A57" s="68" t="s">
        <v>23</v>
      </c>
      <c r="B57" s="77" t="s">
        <v>159</v>
      </c>
      <c r="C57" s="74"/>
      <c r="D57" s="74"/>
      <c r="E57" s="74"/>
      <c r="F57" s="86" t="s">
        <v>160</v>
      </c>
      <c r="G57" s="86"/>
      <c r="H57" s="86"/>
      <c r="I57" s="86"/>
      <c r="J57" s="86" t="s">
        <v>161</v>
      </c>
      <c r="K57" s="86"/>
      <c r="L57" s="86"/>
      <c r="M57" s="86"/>
      <c r="N57" s="81" t="s">
        <v>162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44"/>
      <c r="G58" s="44" t="s">
        <v>17</v>
      </c>
      <c r="H58" s="44" t="s">
        <v>18</v>
      </c>
      <c r="I58" s="44" t="s">
        <v>19</v>
      </c>
      <c r="J58" s="44"/>
      <c r="K58" s="44" t="s">
        <v>17</v>
      </c>
      <c r="L58" s="44" t="s">
        <v>18</v>
      </c>
      <c r="M58" s="4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44" t="s">
        <v>20</v>
      </c>
      <c r="G59" s="44">
        <v>2.5999999999999999E-3</v>
      </c>
      <c r="H59" s="44">
        <v>2.1499999999999998E-2</v>
      </c>
      <c r="I59" s="44">
        <v>28.722397000000001</v>
      </c>
      <c r="J59" s="44" t="s">
        <v>20</v>
      </c>
      <c r="K59" s="44">
        <v>2.5999999999999999E-3</v>
      </c>
      <c r="L59" s="44">
        <v>2.2700000000000001E-2</v>
      </c>
      <c r="M59" s="4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44" t="s">
        <v>21</v>
      </c>
      <c r="G60" s="44">
        <v>3.2000000000000002E-3</v>
      </c>
      <c r="H60" s="44">
        <v>9.4000000000000004E-3</v>
      </c>
      <c r="I60" s="44">
        <v>78.046137000000002</v>
      </c>
      <c r="J60" s="44" t="s">
        <v>21</v>
      </c>
      <c r="K60" s="44">
        <v>3.8999999999999998E-3</v>
      </c>
      <c r="L60" s="44">
        <v>1.0200000000000001E-2</v>
      </c>
      <c r="M60" s="4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44" t="s">
        <v>22</v>
      </c>
      <c r="G61" s="44">
        <v>4.4000000000000003E-3</v>
      </c>
      <c r="H61" s="44">
        <v>8.0999999999999996E-3</v>
      </c>
      <c r="I61" s="44">
        <v>460.01891599999999</v>
      </c>
      <c r="J61" s="44" t="s">
        <v>22</v>
      </c>
      <c r="K61" s="44">
        <v>4.7000000000000002E-3</v>
      </c>
      <c r="L61" s="44">
        <v>7.7000000000000002E-3</v>
      </c>
      <c r="M61" s="4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44"/>
      <c r="G62" s="44"/>
      <c r="H62" s="44"/>
      <c r="I62" s="44"/>
      <c r="J62" s="44"/>
      <c r="K62" s="44"/>
      <c r="L62" s="44"/>
      <c r="M62" s="44"/>
      <c r="N62" s="35"/>
      <c r="O62" s="35"/>
      <c r="P62" s="35"/>
      <c r="Q62" s="35"/>
    </row>
    <row r="63" spans="1:17" x14ac:dyDescent="0.25">
      <c r="F63" s="44"/>
      <c r="G63" s="44"/>
      <c r="H63" s="44"/>
      <c r="I63" s="44"/>
      <c r="J63" s="44"/>
      <c r="K63" s="44"/>
      <c r="L63" s="44"/>
      <c r="M63" s="44"/>
      <c r="N63" s="35"/>
      <c r="O63" s="35"/>
      <c r="P63" s="35"/>
      <c r="Q63" s="35"/>
    </row>
    <row r="64" spans="1:17" x14ac:dyDescent="0.25">
      <c r="A64" s="69" t="s">
        <v>24</v>
      </c>
      <c r="B64" s="77" t="s">
        <v>159</v>
      </c>
      <c r="C64" s="74"/>
      <c r="D64" s="74"/>
      <c r="E64" s="74"/>
      <c r="F64" s="80" t="s">
        <v>160</v>
      </c>
      <c r="G64" s="80"/>
      <c r="H64" s="80"/>
      <c r="I64" s="80"/>
      <c r="J64" s="80" t="s">
        <v>161</v>
      </c>
      <c r="K64" s="80"/>
      <c r="L64" s="80"/>
      <c r="M64" s="80"/>
      <c r="N64" s="77" t="s">
        <v>252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80" t="s">
        <v>25</v>
      </c>
      <c r="G65" s="80"/>
      <c r="H65" s="80"/>
      <c r="I65" s="56" t="s">
        <v>19</v>
      </c>
      <c r="J65" s="80" t="s">
        <v>25</v>
      </c>
      <c r="K65" s="80"/>
      <c r="L65" s="80"/>
      <c r="M65" s="56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4.6319999999999998E-4</v>
      </c>
      <c r="C66" s="5"/>
      <c r="D66" s="5"/>
      <c r="E66">
        <v>9.9454270000000005</v>
      </c>
      <c r="F66" s="57"/>
      <c r="G66" s="57">
        <v>4.727E-4</v>
      </c>
      <c r="H66" s="58"/>
      <c r="I66" s="56">
        <v>10.537335000000001</v>
      </c>
      <c r="J66" s="57">
        <v>4.8589999999999999E-4</v>
      </c>
      <c r="K66" s="58"/>
      <c r="L66" s="58"/>
      <c r="M66" s="56">
        <v>11.106374000000001</v>
      </c>
      <c r="N66" s="29">
        <v>4.8420000000000001E-4</v>
      </c>
      <c r="O66" s="28"/>
      <c r="P66" s="28"/>
      <c r="Q66" s="27">
        <v>11.048673000000001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3.4103660000000002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26.700707000000001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15.863938000000001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170.049443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4.952007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40.864863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23.480898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254.16442699999999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6.1174990000000005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53.946191999999996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31.179031999999999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341.21557899999999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1.979158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35.486272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14.143938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2.3847499999999998E-5</v>
      </c>
      <c r="H114">
        <f t="shared" si="56"/>
        <v>151.10073199999999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2.3955000000000004E-5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2.4170000000000001E-5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2.4384999999999998E-5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2.968737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51.647821000000008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21.215907000000001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2.3954150000000005E-5</v>
      </c>
      <c r="H127">
        <f t="shared" si="74"/>
        <v>225.42122800000001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2.4166600000000003E-5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2.4586399999999999E-5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2.4999400000000003E-5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3.9583159999999999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69.261993000000004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28.287876000000001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2.4059766249999999E-5</v>
      </c>
      <c r="H140">
        <f t="shared" si="92"/>
        <v>300.99732499999999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2.4373330000000001E-5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2.4977439999999998E-5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2.5543510000000001E-5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2.2403219999999999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5.0000000000000001E-9</v>
      </c>
      <c r="M151">
        <f>I46+E46</f>
        <v>20.157186000000003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13.694962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1.3473000000000001E-4</v>
      </c>
      <c r="H153">
        <f t="shared" si="110"/>
        <v>131.77505300000001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1.3516E-4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2.9999999999999997E-8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1.3602000000000002E-4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1.3688E-4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3.8568090000000002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9.9999999999999986E-9</v>
      </c>
      <c r="M164">
        <f>M46+I46+E46</f>
        <v>31.354083000000003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2.0000000000000004E-8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21.293725999999999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1.3516100000000002E-4</v>
      </c>
      <c r="H166">
        <f t="shared" si="128"/>
        <v>194.35956900000002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1.3602400000000002E-4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4.0000000000000001E-8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5.9999999999999995E-8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1.37756E-4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1.3949600000000002E-4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5.4737570000000009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1.4975E-8</v>
      </c>
      <c r="M177">
        <f>Q46+M46+I46+E46</f>
        <v>50.023965000000004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2.9800000000000009E-8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28.912188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1.3559301249999999E-4</v>
      </c>
      <c r="H179">
        <f t="shared" si="146"/>
        <v>255.47956299999998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1.3689210000000001E-4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5.840000000000002E-8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8.459999999999999E-8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1.3950879999999999E-4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1.4215070000000001E-4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2.6686390000000002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1.2580000000000002E-5</v>
      </c>
      <c r="M190">
        <f>AA46+W46</f>
        <v>20.208973999999998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1.2660000000000001E-5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12.272746999999999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5.3448499999999991E-4</v>
      </c>
      <c r="H192">
        <f t="shared" si="164"/>
        <v>96.021445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5.3567000000000003E-4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1.2820000000000001E-5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1.2979999999999999E-5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5.3804000000000005E-4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5.4040999999999996E-4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4.2851870000000005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1.2651750000000001E-5</v>
      </c>
      <c r="M203">
        <f>AE46+AA46+W46</f>
        <v>30.112245999999999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1.2787000000000001E-5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17.541232000000001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5.3568600000000006E-4</v>
      </c>
      <c r="H205">
        <f t="shared" si="182"/>
        <v>141.400217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5.3810400000000008E-4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1.3008000000000001E-5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1.3163000000000003E-5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5.43036E-4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5.4809600000000009E-4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6.247027000000001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1.2716012499999999E-5</v>
      </c>
      <c r="M216">
        <f>AI46+AE46+AA46+W46</f>
        <v>41.030048000000001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1.2887100000000001E-5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22.705886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5.3690099999999989E-4</v>
      </c>
      <c r="H218">
        <f t="shared" si="199"/>
        <v>190.26078000000001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5.4058600000000002E-4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1.3112800000000001E-5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1.32137E-5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5.4816000000000001E-4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5.5592599999999999E-4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2.9557570000000002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4.6367499999999993E-4</v>
      </c>
      <c r="M229">
        <f>I66+E66</f>
        <v>20.482762000000001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4.6414999999999998E-4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8.6310719999999996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52.533586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4.6510000000000003E-4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4.6604999999999997E-4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4.3265460000000004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4.6415925000000004E-4</v>
      </c>
      <c r="M242">
        <f>M66+I66+E66</f>
        <v>31.589136000000003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4.6513700000000002E-4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14.297225000000001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75.928405999999995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4.6714799999999997E-4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4.69233E-4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5.8704100000000006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4.6465042499999997E-4</v>
      </c>
      <c r="M255">
        <f>Q66+M66+I66+E66</f>
        <v>42.637809000000004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4.6614239999999993E-4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19.880525000000002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100.64246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4.6919520000000001E-4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4.7224680000000001E-4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263"/>
  <sheetViews>
    <sheetView topLeftCell="A16" zoomScale="55" zoomScaleNormal="55" workbookViewId="0">
      <selection activeCell="G67" sqref="G67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  <c r="AF7" s="27"/>
      <c r="AG7" s="27"/>
      <c r="AH7" s="27"/>
      <c r="AI7" s="27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163</v>
      </c>
      <c r="C9" s="78"/>
      <c r="D9" s="78"/>
      <c r="E9" s="78"/>
      <c r="F9" s="79" t="s">
        <v>164</v>
      </c>
      <c r="G9" s="78"/>
      <c r="H9" s="78"/>
      <c r="I9" s="78"/>
      <c r="J9" s="79" t="s">
        <v>165</v>
      </c>
      <c r="K9" s="78"/>
      <c r="L9" s="78"/>
      <c r="M9" s="78"/>
      <c r="N9" s="77" t="s">
        <v>251</v>
      </c>
      <c r="O9" s="77"/>
      <c r="P9" s="77"/>
      <c r="Q9" s="77"/>
      <c r="S9" s="67" t="s">
        <v>12</v>
      </c>
      <c r="T9" s="79" t="s">
        <v>163</v>
      </c>
      <c r="U9" s="78"/>
      <c r="V9" s="78"/>
      <c r="W9" s="78"/>
      <c r="X9" s="79" t="s">
        <v>164</v>
      </c>
      <c r="Y9" s="78"/>
      <c r="Z9" s="78"/>
      <c r="AA9" s="78"/>
      <c r="AB9" s="79" t="s">
        <v>165</v>
      </c>
      <c r="AC9" s="79"/>
      <c r="AD9" s="79"/>
      <c r="AE9" s="79"/>
      <c r="AF9" s="77" t="s">
        <v>251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1.0355490000000001</v>
      </c>
      <c r="F11" s="30" t="s">
        <v>20</v>
      </c>
      <c r="G11" s="40">
        <v>0</v>
      </c>
      <c r="H11" s="40">
        <v>6.1999999999999998E-3</v>
      </c>
      <c r="I11" s="40">
        <v>1.0264690000000001</v>
      </c>
      <c r="J11" s="30" t="s">
        <v>20</v>
      </c>
      <c r="K11" s="40">
        <v>0</v>
      </c>
      <c r="L11" s="40">
        <v>6.1999999999999998E-3</v>
      </c>
      <c r="M11" s="40">
        <v>0.97730099999999998</v>
      </c>
      <c r="N11" s="27" t="s">
        <v>20</v>
      </c>
      <c r="O11" s="49">
        <v>0</v>
      </c>
      <c r="P11" s="49">
        <v>6.1999999999999998E-3</v>
      </c>
      <c r="Q11" s="27">
        <v>2.9558390000000001</v>
      </c>
      <c r="S11" s="67"/>
      <c r="T11" s="30" t="s">
        <v>20</v>
      </c>
      <c r="U11" s="40">
        <v>0</v>
      </c>
      <c r="V11" s="40">
        <v>6.1999999999999998E-3</v>
      </c>
      <c r="W11" s="40">
        <v>0.91245900000000002</v>
      </c>
      <c r="X11" s="30" t="s">
        <v>20</v>
      </c>
      <c r="Y11" s="40">
        <v>0</v>
      </c>
      <c r="Z11" s="40">
        <v>6.1999999999999998E-3</v>
      </c>
      <c r="AA11" s="40">
        <v>1.0750219999999999</v>
      </c>
      <c r="AB11" s="30" t="s">
        <v>20</v>
      </c>
      <c r="AC11" s="40">
        <v>0</v>
      </c>
      <c r="AD11" s="40">
        <v>6.1999999999999998E-3</v>
      </c>
      <c r="AE11" s="40">
        <v>1.0629500000000001</v>
      </c>
      <c r="AF11" s="27" t="s">
        <v>20</v>
      </c>
      <c r="AG11" s="49">
        <v>0</v>
      </c>
      <c r="AH11" s="49">
        <v>6.1999999999999998E-3</v>
      </c>
      <c r="AI11" s="27">
        <v>1.089461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9.1313879999999994</v>
      </c>
      <c r="F12" s="30" t="s">
        <v>21</v>
      </c>
      <c r="G12" s="40">
        <v>0</v>
      </c>
      <c r="H12" s="40">
        <v>8.038E-5</v>
      </c>
      <c r="I12" s="40">
        <v>8.848948</v>
      </c>
      <c r="J12" s="30" t="s">
        <v>21</v>
      </c>
      <c r="K12" s="40">
        <v>0</v>
      </c>
      <c r="L12" s="40">
        <v>8.038E-5</v>
      </c>
      <c r="M12" s="40">
        <v>8.9575859999999992</v>
      </c>
      <c r="N12" s="27" t="s">
        <v>21</v>
      </c>
      <c r="O12" s="49">
        <v>0</v>
      </c>
      <c r="P12" s="49">
        <v>8.038E-5</v>
      </c>
      <c r="Q12" s="27">
        <v>9.9638120000000008</v>
      </c>
      <c r="S12" s="67"/>
      <c r="T12" s="30" t="s">
        <v>21</v>
      </c>
      <c r="U12" s="40">
        <v>0</v>
      </c>
      <c r="V12" s="40">
        <v>2.6219999999999998E-4</v>
      </c>
      <c r="W12" s="40">
        <v>8.0855040000000002</v>
      </c>
      <c r="X12" s="30" t="s">
        <v>21</v>
      </c>
      <c r="Y12" s="40">
        <v>0</v>
      </c>
      <c r="Z12" s="40">
        <v>2.6219999999999998E-4</v>
      </c>
      <c r="AA12" s="40">
        <v>8.0930309999999999</v>
      </c>
      <c r="AB12" s="30" t="s">
        <v>21</v>
      </c>
      <c r="AC12" s="40">
        <v>0</v>
      </c>
      <c r="AD12" s="40">
        <v>2.6219999999999998E-4</v>
      </c>
      <c r="AE12" s="40">
        <v>8.1096319999999995</v>
      </c>
      <c r="AF12" s="27" t="s">
        <v>21</v>
      </c>
      <c r="AG12" s="49">
        <v>0</v>
      </c>
      <c r="AH12" s="49">
        <v>2.6219999999999998E-4</v>
      </c>
      <c r="AI12" s="27">
        <v>8.5694119999999998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98.495132999999996</v>
      </c>
      <c r="F13" s="30" t="s">
        <v>22</v>
      </c>
      <c r="G13" s="40">
        <v>0</v>
      </c>
      <c r="H13" s="40">
        <v>2.1799999999999999E-6</v>
      </c>
      <c r="I13" s="40">
        <v>99.667681000000002</v>
      </c>
      <c r="J13" s="30" t="s">
        <v>22</v>
      </c>
      <c r="K13" s="40">
        <v>0</v>
      </c>
      <c r="L13" s="40">
        <v>2.4119999999999999E-6</v>
      </c>
      <c r="M13" s="40">
        <v>97.226190000000003</v>
      </c>
      <c r="N13" s="27" t="s">
        <v>22</v>
      </c>
      <c r="O13" s="49">
        <v>0</v>
      </c>
      <c r="P13" s="49">
        <v>2.7460000000000001E-6</v>
      </c>
      <c r="Q13" s="27">
        <v>103.00850800000001</v>
      </c>
      <c r="S13" s="67"/>
      <c r="T13" s="30" t="s">
        <v>22</v>
      </c>
      <c r="U13" s="40">
        <v>0</v>
      </c>
      <c r="V13" s="40">
        <v>2.3600000000000001E-5</v>
      </c>
      <c r="W13" s="40">
        <v>88.658394000000001</v>
      </c>
      <c r="X13" s="30" t="s">
        <v>22</v>
      </c>
      <c r="Y13" s="40">
        <v>0</v>
      </c>
      <c r="Z13" s="38">
        <v>2.6659999999999999E-5</v>
      </c>
      <c r="AA13" s="40">
        <v>90.399207000000004</v>
      </c>
      <c r="AB13" s="30" t="s">
        <v>22</v>
      </c>
      <c r="AC13" s="40">
        <v>0</v>
      </c>
      <c r="AD13" s="40">
        <v>2.7699999999999999E-5</v>
      </c>
      <c r="AE13" s="40">
        <v>89.307489000000004</v>
      </c>
      <c r="AF13" s="27" t="s">
        <v>22</v>
      </c>
      <c r="AG13" s="49">
        <v>0</v>
      </c>
      <c r="AH13" s="49">
        <v>2.7699999999999999E-5</v>
      </c>
      <c r="AI13" s="27">
        <v>93.210305000000005</v>
      </c>
    </row>
    <row r="14" spans="1:35" x14ac:dyDescent="0.25">
      <c r="B14" s="30"/>
      <c r="C14" s="30"/>
      <c r="D14" s="30"/>
      <c r="E14" s="30"/>
      <c r="F14" s="30"/>
      <c r="G14" s="30" t="s">
        <v>138</v>
      </c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9" t="s">
        <v>163</v>
      </c>
      <c r="C16" s="78"/>
      <c r="D16" s="78"/>
      <c r="E16" s="78"/>
      <c r="F16" s="79" t="s">
        <v>164</v>
      </c>
      <c r="G16" s="78"/>
      <c r="H16" s="78"/>
      <c r="I16" s="78"/>
      <c r="J16" s="79" t="s">
        <v>165</v>
      </c>
      <c r="K16" s="78"/>
      <c r="L16" s="78"/>
      <c r="M16" s="78"/>
      <c r="N16" s="81" t="s">
        <v>166</v>
      </c>
      <c r="O16" s="81"/>
      <c r="P16" s="81"/>
      <c r="Q16" s="81"/>
      <c r="R16" s="35"/>
      <c r="S16" s="82" t="s">
        <v>23</v>
      </c>
      <c r="T16" s="79" t="s">
        <v>163</v>
      </c>
      <c r="U16" s="78"/>
      <c r="V16" s="78"/>
      <c r="W16" s="78"/>
      <c r="X16" s="79" t="s">
        <v>164</v>
      </c>
      <c r="Y16" s="78"/>
      <c r="Z16" s="78"/>
      <c r="AA16" s="78"/>
      <c r="AB16" s="79" t="s">
        <v>165</v>
      </c>
      <c r="AC16" s="78"/>
      <c r="AD16" s="78"/>
      <c r="AE16" s="78"/>
      <c r="AF16" s="81" t="s">
        <v>166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163</v>
      </c>
      <c r="C23" s="78"/>
      <c r="D23" s="78"/>
      <c r="E23" s="78"/>
      <c r="F23" s="79" t="s">
        <v>164</v>
      </c>
      <c r="G23" s="78"/>
      <c r="H23" s="78"/>
      <c r="I23" s="78"/>
      <c r="J23" s="79" t="s">
        <v>165</v>
      </c>
      <c r="K23" s="78"/>
      <c r="L23" s="78"/>
      <c r="M23" s="78"/>
      <c r="N23" s="77" t="s">
        <v>251</v>
      </c>
      <c r="O23" s="77"/>
      <c r="P23" s="77"/>
      <c r="Q23" s="77"/>
      <c r="S23" s="69" t="s">
        <v>24</v>
      </c>
      <c r="T23" s="79" t="s">
        <v>163</v>
      </c>
      <c r="U23" s="78"/>
      <c r="V23" s="78"/>
      <c r="W23" s="78"/>
      <c r="X23" s="79" t="s">
        <v>164</v>
      </c>
      <c r="Y23" s="78"/>
      <c r="Z23" s="78"/>
      <c r="AA23" s="78"/>
      <c r="AB23" s="79" t="s">
        <v>165</v>
      </c>
      <c r="AC23" s="78"/>
      <c r="AD23" s="78"/>
      <c r="AE23" s="78"/>
      <c r="AF23" s="77" t="s">
        <v>251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0">
        <v>18.542258</v>
      </c>
      <c r="F25" s="30">
        <v>0</v>
      </c>
      <c r="G25" s="31"/>
      <c r="H25" s="31"/>
      <c r="I25" s="40">
        <v>12.525601999999999</v>
      </c>
      <c r="J25" s="30">
        <v>0</v>
      </c>
      <c r="K25" s="31"/>
      <c r="L25" s="31"/>
      <c r="M25" s="40">
        <v>10.481726999999999</v>
      </c>
      <c r="N25" s="28">
        <v>0</v>
      </c>
      <c r="O25" s="28"/>
      <c r="P25" s="28"/>
      <c r="Q25" s="27">
        <v>10.550522000000001</v>
      </c>
      <c r="S25" s="69"/>
      <c r="T25" s="31">
        <v>0</v>
      </c>
      <c r="U25" s="31"/>
      <c r="V25" s="31"/>
      <c r="W25" s="40">
        <v>10.019005999999999</v>
      </c>
      <c r="X25" s="31">
        <v>0</v>
      </c>
      <c r="Y25" s="31"/>
      <c r="Z25" s="31"/>
      <c r="AA25" s="40">
        <v>10.802692</v>
      </c>
      <c r="AB25" s="31">
        <v>0</v>
      </c>
      <c r="AC25" s="31"/>
      <c r="AD25" s="31"/>
      <c r="AE25" s="40">
        <v>10.003575</v>
      </c>
      <c r="AF25" s="28">
        <v>0</v>
      </c>
      <c r="AG25" s="28"/>
      <c r="AH25" s="28"/>
      <c r="AI25" s="27">
        <v>10.800637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163</v>
      </c>
      <c r="C30" s="78"/>
      <c r="D30" s="78"/>
      <c r="E30" s="78"/>
      <c r="F30" s="79" t="s">
        <v>164</v>
      </c>
      <c r="G30" s="78"/>
      <c r="H30" s="78"/>
      <c r="I30" s="78"/>
      <c r="J30" s="79" t="s">
        <v>165</v>
      </c>
      <c r="K30" s="78"/>
      <c r="L30" s="78"/>
      <c r="M30" s="78"/>
      <c r="N30" s="77" t="s">
        <v>251</v>
      </c>
      <c r="O30" s="77"/>
      <c r="P30" s="77"/>
      <c r="Q30" s="77"/>
      <c r="S30" s="67" t="s">
        <v>12</v>
      </c>
      <c r="T30" s="79" t="s">
        <v>163</v>
      </c>
      <c r="U30" s="78"/>
      <c r="V30" s="78"/>
      <c r="W30" s="78"/>
      <c r="X30" s="79" t="s">
        <v>164</v>
      </c>
      <c r="Y30" s="78"/>
      <c r="Z30" s="78"/>
      <c r="AA30" s="78"/>
      <c r="AB30" s="79" t="s">
        <v>165</v>
      </c>
      <c r="AC30" s="78"/>
      <c r="AD30" s="78"/>
      <c r="AE30" s="78"/>
      <c r="AF30" s="77" t="s">
        <v>251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0.919068</v>
      </c>
      <c r="F32" s="30" t="s">
        <v>20</v>
      </c>
      <c r="G32" s="40">
        <v>0</v>
      </c>
      <c r="H32" s="40">
        <v>6.1999999999999998E-3</v>
      </c>
      <c r="I32" s="40">
        <v>0.90948799999999996</v>
      </c>
      <c r="J32" s="30" t="s">
        <v>20</v>
      </c>
      <c r="K32" s="40">
        <v>0</v>
      </c>
      <c r="L32" s="40">
        <v>6.1999999999999998E-3</v>
      </c>
      <c r="M32" s="40">
        <v>1.055048</v>
      </c>
      <c r="N32" s="27" t="s">
        <v>20</v>
      </c>
      <c r="O32" s="49">
        <v>0</v>
      </c>
      <c r="P32" s="49">
        <v>6.1999999999999998E-3</v>
      </c>
      <c r="Q32" s="27">
        <v>1.215497</v>
      </c>
      <c r="S32" s="67"/>
      <c r="T32" s="30" t="s">
        <v>20</v>
      </c>
      <c r="U32" s="40">
        <v>0</v>
      </c>
      <c r="V32" s="40">
        <v>6.1999999999999998E-3</v>
      </c>
      <c r="W32" s="40">
        <v>1.0808690000000001</v>
      </c>
      <c r="X32" s="30" t="s">
        <v>20</v>
      </c>
      <c r="Y32" s="40">
        <v>0</v>
      </c>
      <c r="Z32" s="40">
        <v>6.1999999999999998E-3</v>
      </c>
      <c r="AA32" s="40">
        <v>1.0285820000000001</v>
      </c>
      <c r="AB32" s="30" t="s">
        <v>20</v>
      </c>
      <c r="AC32" s="40">
        <v>0</v>
      </c>
      <c r="AD32" s="40">
        <v>6.1999999999999998E-3</v>
      </c>
      <c r="AE32" s="40">
        <v>1.0331539999999999</v>
      </c>
      <c r="AF32" s="27" t="s">
        <v>20</v>
      </c>
      <c r="AG32" s="49">
        <v>0</v>
      </c>
      <c r="AH32" s="49">
        <v>6.1999999999999998E-3</v>
      </c>
      <c r="AI32" s="27">
        <v>1.0318400000000001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6.9345509999999999</v>
      </c>
      <c r="F33" s="30" t="s">
        <v>21</v>
      </c>
      <c r="G33" s="40">
        <v>0</v>
      </c>
      <c r="H33" s="40">
        <v>6.6879999999999999E-4</v>
      </c>
      <c r="I33" s="40">
        <v>6.5745100000000001</v>
      </c>
      <c r="J33" s="30" t="s">
        <v>21</v>
      </c>
      <c r="K33" s="40">
        <v>0</v>
      </c>
      <c r="L33" s="40">
        <v>6.6879999999999999E-4</v>
      </c>
      <c r="M33" s="40">
        <v>6.779528</v>
      </c>
      <c r="N33" s="27" t="s">
        <v>21</v>
      </c>
      <c r="O33" s="49">
        <v>0</v>
      </c>
      <c r="P33" s="49">
        <v>6.6879999999999999E-4</v>
      </c>
      <c r="Q33" s="27">
        <v>6.3541889999999999</v>
      </c>
      <c r="S33" s="67"/>
      <c r="T33" s="30" t="s">
        <v>21</v>
      </c>
      <c r="U33" s="40">
        <v>0</v>
      </c>
      <c r="V33" s="40">
        <v>1.5E-3</v>
      </c>
      <c r="W33" s="40">
        <v>5.310454</v>
      </c>
      <c r="X33" s="30" t="s">
        <v>21</v>
      </c>
      <c r="Y33" s="40">
        <v>0</v>
      </c>
      <c r="Z33" s="40">
        <v>1.5E-3</v>
      </c>
      <c r="AA33" s="40">
        <v>5.3160489999999996</v>
      </c>
      <c r="AB33" s="30" t="s">
        <v>21</v>
      </c>
      <c r="AC33" s="40">
        <v>0</v>
      </c>
      <c r="AD33" s="40">
        <v>1.5E-3</v>
      </c>
      <c r="AE33" s="40">
        <v>5.2322119999999996</v>
      </c>
      <c r="AF33" s="27" t="s">
        <v>21</v>
      </c>
      <c r="AG33" s="49">
        <v>0</v>
      </c>
      <c r="AH33" s="49">
        <v>1.5E-3</v>
      </c>
      <c r="AI33" s="27">
        <v>5.2361420000000001</v>
      </c>
    </row>
    <row r="34" spans="1:35" x14ac:dyDescent="0.25">
      <c r="A34" s="67"/>
      <c r="B34" s="30" t="s">
        <v>22</v>
      </c>
      <c r="C34" s="40">
        <v>0</v>
      </c>
      <c r="D34" s="40">
        <v>1.337E-4</v>
      </c>
      <c r="E34" s="40">
        <v>73.415037999999996</v>
      </c>
      <c r="F34" s="30" t="s">
        <v>22</v>
      </c>
      <c r="G34" s="40">
        <v>0</v>
      </c>
      <c r="H34" s="40">
        <v>1.4200000000000001E-4</v>
      </c>
      <c r="I34" s="40">
        <v>73.133187000000007</v>
      </c>
      <c r="J34" s="30" t="s">
        <v>22</v>
      </c>
      <c r="K34" s="40">
        <v>0</v>
      </c>
      <c r="L34" s="40">
        <v>1.5080000000000001E-4</v>
      </c>
      <c r="M34" s="40">
        <v>72.906713999999994</v>
      </c>
      <c r="N34" s="27" t="s">
        <v>22</v>
      </c>
      <c r="O34" s="49">
        <v>0</v>
      </c>
      <c r="P34" s="49">
        <v>1.6000000000000001E-4</v>
      </c>
      <c r="Q34" s="27">
        <v>75.126789000000002</v>
      </c>
      <c r="S34" s="67"/>
      <c r="T34" s="30" t="s">
        <v>22</v>
      </c>
      <c r="U34" s="40">
        <v>0</v>
      </c>
      <c r="V34" s="40">
        <v>5.3220000000000003E-4</v>
      </c>
      <c r="W34" s="40">
        <v>54.981520000000003</v>
      </c>
      <c r="X34" s="30" t="s">
        <v>22</v>
      </c>
      <c r="Y34" s="40">
        <v>0</v>
      </c>
      <c r="Z34" s="40">
        <v>5.5509999999999999E-4</v>
      </c>
      <c r="AA34" s="40">
        <v>55.297772999999999</v>
      </c>
      <c r="AB34" s="30" t="s">
        <v>22</v>
      </c>
      <c r="AC34" s="40">
        <v>0</v>
      </c>
      <c r="AD34" s="40">
        <v>5.7890000000000003E-4</v>
      </c>
      <c r="AE34" s="40">
        <v>53.060609999999997</v>
      </c>
      <c r="AF34" s="27" t="s">
        <v>22</v>
      </c>
      <c r="AG34" s="49">
        <v>0</v>
      </c>
      <c r="AH34" s="49">
        <v>6.0400000000000004E-4</v>
      </c>
      <c r="AI34" s="27">
        <v>56.628163999999998</v>
      </c>
    </row>
    <row r="35" spans="1:35" x14ac:dyDescent="0.25">
      <c r="B35" s="30"/>
      <c r="C35" s="30" t="s">
        <v>138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9" t="s">
        <v>163</v>
      </c>
      <c r="C37" s="78"/>
      <c r="D37" s="78"/>
      <c r="E37" s="78"/>
      <c r="F37" s="79" t="s">
        <v>164</v>
      </c>
      <c r="G37" s="78"/>
      <c r="H37" s="78"/>
      <c r="I37" s="78"/>
      <c r="J37" s="79" t="s">
        <v>165</v>
      </c>
      <c r="K37" s="78"/>
      <c r="L37" s="78"/>
      <c r="M37" s="78"/>
      <c r="N37" s="81" t="s">
        <v>166</v>
      </c>
      <c r="O37" s="81"/>
      <c r="P37" s="81"/>
      <c r="Q37" s="81"/>
      <c r="R37" s="35"/>
      <c r="S37" s="82" t="s">
        <v>23</v>
      </c>
      <c r="T37" s="79" t="s">
        <v>163</v>
      </c>
      <c r="U37" s="78"/>
      <c r="V37" s="78"/>
      <c r="W37" s="78"/>
      <c r="X37" s="79" t="s">
        <v>164</v>
      </c>
      <c r="Y37" s="78"/>
      <c r="Z37" s="78"/>
      <c r="AA37" s="78"/>
      <c r="AB37" s="79" t="s">
        <v>165</v>
      </c>
      <c r="AC37" s="78"/>
      <c r="AD37" s="78"/>
      <c r="AE37" s="78"/>
      <c r="AF37" s="81" t="s">
        <v>166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5"/>
      <c r="O43" s="35"/>
      <c r="P43" s="35"/>
      <c r="Q43" s="35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163</v>
      </c>
      <c r="C44" s="78"/>
      <c r="D44" s="78"/>
      <c r="E44" s="78"/>
      <c r="F44" s="79" t="s">
        <v>164</v>
      </c>
      <c r="G44" s="78"/>
      <c r="H44" s="78"/>
      <c r="I44" s="78"/>
      <c r="J44" s="79" t="s">
        <v>165</v>
      </c>
      <c r="K44" s="78"/>
      <c r="L44" s="78"/>
      <c r="M44" s="78"/>
      <c r="N44" s="77" t="s">
        <v>251</v>
      </c>
      <c r="O44" s="77"/>
      <c r="P44" s="77"/>
      <c r="Q44" s="77"/>
      <c r="S44" s="69" t="s">
        <v>24</v>
      </c>
      <c r="T44" s="79" t="s">
        <v>163</v>
      </c>
      <c r="U44" s="78"/>
      <c r="V44" s="78"/>
      <c r="W44" s="78"/>
      <c r="X44" s="79" t="s">
        <v>164</v>
      </c>
      <c r="Y44" s="78"/>
      <c r="Z44" s="78"/>
      <c r="AA44" s="78"/>
      <c r="AB44" s="79" t="s">
        <v>165</v>
      </c>
      <c r="AC44" s="78"/>
      <c r="AD44" s="78"/>
      <c r="AE44" s="78"/>
      <c r="AF44" s="77" t="s">
        <v>251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9.9999999999999995E-8</v>
      </c>
      <c r="C46" s="31"/>
      <c r="D46" s="31"/>
      <c r="E46" s="40">
        <v>10.695995</v>
      </c>
      <c r="F46" s="31">
        <v>0</v>
      </c>
      <c r="G46" s="31"/>
      <c r="H46" s="31"/>
      <c r="I46" s="40">
        <v>10.939000999999999</v>
      </c>
      <c r="J46" s="31">
        <v>0</v>
      </c>
      <c r="K46" s="31"/>
      <c r="L46" s="31"/>
      <c r="M46" s="40">
        <v>10.778052000000001</v>
      </c>
      <c r="N46" s="28">
        <v>0</v>
      </c>
      <c r="O46" s="28"/>
      <c r="P46" s="28"/>
      <c r="Q46" s="27">
        <v>11.115644</v>
      </c>
      <c r="S46" s="69"/>
      <c r="T46" s="32">
        <v>1.13E-5</v>
      </c>
      <c r="U46" s="31"/>
      <c r="V46" s="31"/>
      <c r="W46" s="40">
        <v>10.167635000000001</v>
      </c>
      <c r="X46" s="32">
        <v>1.15E-5</v>
      </c>
      <c r="Y46" s="31"/>
      <c r="Z46" s="31"/>
      <c r="AA46" s="40">
        <v>10.140567000000001</v>
      </c>
      <c r="AB46" s="32">
        <v>1.22E-5</v>
      </c>
      <c r="AC46" s="31"/>
      <c r="AD46" s="31"/>
      <c r="AE46" s="40">
        <v>9.868938</v>
      </c>
      <c r="AF46" s="29">
        <v>1.2099999999999999E-5</v>
      </c>
      <c r="AG46" s="28"/>
      <c r="AH46" s="28"/>
      <c r="AI46" s="27">
        <v>11.096596999999999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5"/>
      <c r="AG47" s="35"/>
      <c r="AH47" s="35"/>
      <c r="AI47" s="35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163</v>
      </c>
      <c r="C50" s="78"/>
      <c r="D50" s="78"/>
      <c r="E50" s="78"/>
      <c r="F50" s="79" t="s">
        <v>164</v>
      </c>
      <c r="G50" s="78"/>
      <c r="H50" s="78"/>
      <c r="I50" s="78"/>
      <c r="J50" s="79" t="s">
        <v>165</v>
      </c>
      <c r="K50" s="78"/>
      <c r="L50" s="78"/>
      <c r="M50" s="78"/>
      <c r="N50" s="77" t="s">
        <v>251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1.0100800000000001</v>
      </c>
      <c r="F52" s="30" t="s">
        <v>20</v>
      </c>
      <c r="G52" s="40">
        <v>0</v>
      </c>
      <c r="H52" s="40">
        <v>6.1999999999999998E-3</v>
      </c>
      <c r="I52" s="40">
        <v>1.0281549999999999</v>
      </c>
      <c r="J52" s="30" t="s">
        <v>20</v>
      </c>
      <c r="K52" s="40">
        <v>0</v>
      </c>
      <c r="L52" s="40">
        <v>6.1999999999999998E-3</v>
      </c>
      <c r="M52" s="40">
        <v>0.97215799999999997</v>
      </c>
      <c r="N52" s="27" t="s">
        <v>20</v>
      </c>
      <c r="O52" s="49">
        <v>0</v>
      </c>
      <c r="P52" s="49">
        <v>6.1999999999999998E-3</v>
      </c>
      <c r="Q52" s="27">
        <v>1.641448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3.2585679999999999</v>
      </c>
      <c r="F53" s="30" t="s">
        <v>21</v>
      </c>
      <c r="G53" s="40">
        <v>0</v>
      </c>
      <c r="H53" s="40">
        <v>3.3E-3</v>
      </c>
      <c r="I53" s="40">
        <v>2.9845600000000001</v>
      </c>
      <c r="J53" s="30" t="s">
        <v>21</v>
      </c>
      <c r="K53" s="40">
        <v>0</v>
      </c>
      <c r="L53" s="40">
        <v>3.3E-3</v>
      </c>
      <c r="M53" s="40">
        <v>3.016454</v>
      </c>
      <c r="N53" s="27" t="s">
        <v>21</v>
      </c>
      <c r="O53" s="49">
        <v>0</v>
      </c>
      <c r="P53" s="49">
        <v>3.3E-3</v>
      </c>
      <c r="Q53" s="27">
        <v>3.1564230000000002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30.226755000000001</v>
      </c>
      <c r="F54" s="30" t="s">
        <v>22</v>
      </c>
      <c r="G54" s="40">
        <v>0</v>
      </c>
      <c r="H54" s="40">
        <v>2.0999999999999999E-3</v>
      </c>
      <c r="I54" s="40">
        <v>27.392776000000001</v>
      </c>
      <c r="J54" s="30" t="s">
        <v>22</v>
      </c>
      <c r="K54" s="40">
        <v>0</v>
      </c>
      <c r="L54" s="40">
        <v>2.2000000000000001E-3</v>
      </c>
      <c r="M54" s="40">
        <v>27.161757000000001</v>
      </c>
      <c r="N54" s="27" t="s">
        <v>22</v>
      </c>
      <c r="O54" s="49">
        <v>0</v>
      </c>
      <c r="P54" s="49">
        <v>2.2000000000000001E-3</v>
      </c>
      <c r="Q54" s="27">
        <v>29.269469999999998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9" t="s">
        <v>163</v>
      </c>
      <c r="C57" s="78"/>
      <c r="D57" s="78"/>
      <c r="E57" s="78"/>
      <c r="F57" s="79" t="s">
        <v>164</v>
      </c>
      <c r="G57" s="78"/>
      <c r="H57" s="78"/>
      <c r="I57" s="78"/>
      <c r="J57" s="79" t="s">
        <v>165</v>
      </c>
      <c r="K57" s="78"/>
      <c r="L57" s="78"/>
      <c r="M57" s="78"/>
      <c r="N57" s="81" t="s">
        <v>166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9" t="s">
        <v>163</v>
      </c>
      <c r="C64" s="78"/>
      <c r="D64" s="78"/>
      <c r="E64" s="78"/>
      <c r="F64" s="79" t="s">
        <v>164</v>
      </c>
      <c r="G64" s="78"/>
      <c r="H64" s="78"/>
      <c r="I64" s="78"/>
      <c r="J64" s="79" t="s">
        <v>165</v>
      </c>
      <c r="K64" s="78"/>
      <c r="L64" s="78"/>
      <c r="M64" s="78"/>
      <c r="N64" s="77" t="s">
        <v>251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4.46E-4</v>
      </c>
      <c r="C66" s="31"/>
      <c r="D66" s="31"/>
      <c r="E66" s="40">
        <v>9.9276110000000006</v>
      </c>
      <c r="F66" s="32"/>
      <c r="G66" s="32">
        <v>4.7600000000000002E-4</v>
      </c>
      <c r="H66" s="31"/>
      <c r="I66" s="40">
        <v>10.325875</v>
      </c>
      <c r="J66" s="32">
        <v>4.6089999999999998E-4</v>
      </c>
      <c r="K66" s="31"/>
      <c r="L66" s="31"/>
      <c r="M66" s="40">
        <v>10.057510000000001</v>
      </c>
      <c r="N66" s="29">
        <v>4.9799999999999996E-4</v>
      </c>
      <c r="O66" s="28"/>
      <c r="P66" s="28"/>
      <c r="Q66" s="27">
        <v>10.903721000000001</v>
      </c>
    </row>
    <row r="67" spans="1:27" x14ac:dyDescent="0.25">
      <c r="B67" s="30"/>
      <c r="C67" s="30"/>
      <c r="D67" s="30"/>
      <c r="E67" s="30"/>
      <c r="F67" s="30"/>
      <c r="G67" s="30"/>
      <c r="H67" s="30"/>
      <c r="I67" s="30"/>
      <c r="J67" s="30" t="s">
        <v>138</v>
      </c>
      <c r="K67" s="30"/>
      <c r="L67" s="30"/>
      <c r="M67" s="30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2.0620180000000001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31.06786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17.980336000000001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1.8493999999999998E-6</v>
      </c>
      <c r="H75">
        <f t="shared" si="2"/>
        <v>198.162814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1.8668000000000001E-6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1.9015999999999999E-6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1.9363999999999998E-6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3.0393190000000003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41.549587000000002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26.937922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1.8665100000000001E-6</v>
      </c>
      <c r="H88">
        <f t="shared" si="20"/>
        <v>295.389004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1.9004400000000001E-6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1.9665600000000001E-6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2.0303600000000002E-6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5.995158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52.100109000000003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36.901733999999998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1.8833572499999998E-6</v>
      </c>
      <c r="H101">
        <f t="shared" si="38"/>
        <v>398.39751200000001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1.933138E-6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2.0286239999999998E-6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2.1197659999999999E-6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1.9874809999999998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20.821697999999998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16.178535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2.3752999999999998E-5</v>
      </c>
      <c r="H114">
        <f t="shared" si="56"/>
        <v>179.05760100000001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2.3906000000000001E-5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2.4212000000000001E-5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2.4517999999999998E-5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3.0504310000000001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30.825272999999996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24.288167000000001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2.3900950000000004E-5</v>
      </c>
      <c r="H127">
        <f t="shared" si="74"/>
        <v>268.36509000000001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2.4191800000000001E-5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2.4743199999999997E-5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2.52542E-5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4.1398919999999997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41.625909999999998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32.857579000000001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2.40439725E-5</v>
      </c>
      <c r="H140">
        <f t="shared" si="92"/>
        <v>361.57539500000001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2.4458379999999998E-5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2.5201440000000002E-5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2.5835059999999997E-5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1.8285559999999998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21.634996000000001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13.509060999999999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1.34115E-4</v>
      </c>
      <c r="H153">
        <f t="shared" si="110"/>
        <v>146.548225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1.3453E-4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1.3536000000000001E-4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1.3618999999999998E-4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2.8836040000000001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32.413048000000003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20.288588999999998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1.3453125000000002E-4</v>
      </c>
      <c r="H166">
        <f t="shared" si="128"/>
        <v>219.45493899999997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1.3536500000000003E-4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1.3704E-4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1.3872500000000002E-4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4.0991010000000001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43.528691999999992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26.642778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1.3494873749999998E-4</v>
      </c>
      <c r="H179">
        <f t="shared" si="146"/>
        <v>294.581728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1.3620489999999999E-4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1.3873919999999999E-4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1.4130230000000002E-4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2.109451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1.131E-5</v>
      </c>
      <c r="M190">
        <f>AA46+W46</f>
        <v>20.308202000000001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1.132E-5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10.626503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5.3334499999999996E-4</v>
      </c>
      <c r="H192">
        <f t="shared" si="164"/>
        <v>110.279293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5.344900000000001E-4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1.134E-5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1.136E-5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5.3678000000000005E-4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5.3907E-4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3.1426049999999996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1.1321250000000001E-5</v>
      </c>
      <c r="M203">
        <f>AE46+AA46+W46</f>
        <v>30.177140000000001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1.1345000000000001E-5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15.858715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5.344922500000001E-4</v>
      </c>
      <c r="H205">
        <f t="shared" si="182"/>
        <v>163.33990299999999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5.3678900000000008E-4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1.1399999999999999E-5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1.1465000000000001E-5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5.4139599999999998E-4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5.4602100000000005E-4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4.1744450000000004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1.1333587499999998E-5</v>
      </c>
      <c r="M216">
        <f>AI46+AE46+AA46+W46</f>
        <v>41.273736999999997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1.1373699999999999E-5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21.094856999999998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5.3564179999999995E-4</v>
      </c>
      <c r="H218">
        <f t="shared" si="199"/>
        <v>219.96806700000002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5.3909740000000002E-4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1.1469599999999999E-5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1.1579900000000001E-5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5.4605120000000005E-4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5.5306380000000007E-4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2.0382350000000002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4.4749999999999998E-4</v>
      </c>
      <c r="M229">
        <f>I66+E66</f>
        <v>20.253486000000002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4.4900000000000002E-4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6.2431280000000005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57.619531000000002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4.5200000000000004E-4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4.55E-4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3.0103929999999997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4.4888725000000006E-4</v>
      </c>
      <c r="M242">
        <f>M66+I66+E66</f>
        <v>30.310996000000003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4.5154900000000004E-4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9.259582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84.781288000000004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4.5619600000000002E-4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4.5994100000000006E-4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4.6518410000000001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4.5017391249999993E-4</v>
      </c>
      <c r="M255">
        <f>Q66+M66+I66+E66</f>
        <v>41.214717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4.5374429999999995E-4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12.416005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114.050758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4.5936640000000003E-4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4.6345010000000005E-4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263"/>
  <sheetViews>
    <sheetView topLeftCell="A21" zoomScale="55" zoomScaleNormal="55" workbookViewId="0">
      <selection activeCell="F66" sqref="F66"/>
    </sheetView>
  </sheetViews>
  <sheetFormatPr defaultColWidth="9" defaultRowHeight="14.4" x14ac:dyDescent="0.25"/>
  <cols>
    <col min="2" max="2" width="14" customWidth="1"/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77734375" bestFit="1" customWidth="1"/>
    <col min="26" max="26" width="14" bestFit="1" customWidth="1"/>
    <col min="27" max="27" width="13.44140625" customWidth="1"/>
    <col min="28" max="28" width="9.6640625"/>
    <col min="29" max="29" width="16.77734375" customWidth="1"/>
    <col min="30" max="30" width="9.6640625" customWidth="1"/>
    <col min="31" max="31" width="10.77734375" bestFit="1" customWidth="1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8" t="s">
        <v>8</v>
      </c>
      <c r="C8" s="78"/>
      <c r="D8" s="78"/>
      <c r="E8" s="78"/>
      <c r="F8" s="79" t="s">
        <v>9</v>
      </c>
      <c r="G8" s="79"/>
      <c r="H8" s="79"/>
      <c r="I8" s="79"/>
      <c r="J8" s="79" t="s">
        <v>10</v>
      </c>
      <c r="K8" s="79"/>
      <c r="L8" s="79"/>
      <c r="M8" s="79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9" t="s">
        <v>9</v>
      </c>
      <c r="Y8" s="79"/>
      <c r="Z8" s="79"/>
      <c r="AA8" s="79"/>
      <c r="AB8" s="79" t="s">
        <v>10</v>
      </c>
      <c r="AC8" s="79"/>
      <c r="AD8" s="79"/>
      <c r="AE8" s="79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167</v>
      </c>
      <c r="C9" s="78"/>
      <c r="D9" s="78"/>
      <c r="E9" s="78"/>
      <c r="F9" s="79" t="s">
        <v>168</v>
      </c>
      <c r="G9" s="79"/>
      <c r="H9" s="79"/>
      <c r="I9" s="79"/>
      <c r="J9" s="79" t="s">
        <v>169</v>
      </c>
      <c r="K9" s="79"/>
      <c r="L9" s="79"/>
      <c r="M9" s="79"/>
      <c r="N9" s="77" t="s">
        <v>250</v>
      </c>
      <c r="O9" s="77"/>
      <c r="P9" s="77"/>
      <c r="Q9" s="77"/>
      <c r="S9" s="67" t="s">
        <v>12</v>
      </c>
      <c r="T9" s="79" t="s">
        <v>167</v>
      </c>
      <c r="U9" s="78"/>
      <c r="V9" s="78"/>
      <c r="W9" s="78"/>
      <c r="X9" s="79" t="s">
        <v>168</v>
      </c>
      <c r="Y9" s="79"/>
      <c r="Z9" s="79"/>
      <c r="AA9" s="79"/>
      <c r="AB9" s="79" t="s">
        <v>169</v>
      </c>
      <c r="AC9" s="79"/>
      <c r="AD9" s="79"/>
      <c r="AE9" s="79"/>
      <c r="AF9" s="77" t="s">
        <v>250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50"/>
      <c r="G10" s="50" t="s">
        <v>17</v>
      </c>
      <c r="H10" s="50" t="s">
        <v>18</v>
      </c>
      <c r="I10" s="50" t="s">
        <v>19</v>
      </c>
      <c r="J10" s="50"/>
      <c r="K10" s="50" t="s">
        <v>17</v>
      </c>
      <c r="L10" s="50" t="s">
        <v>18</v>
      </c>
      <c r="M10" s="5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50"/>
      <c r="Y10" s="50" t="s">
        <v>17</v>
      </c>
      <c r="Z10" s="50" t="s">
        <v>18</v>
      </c>
      <c r="AA10" s="50" t="s">
        <v>19</v>
      </c>
      <c r="AB10" s="50"/>
      <c r="AC10" s="50" t="s">
        <v>17</v>
      </c>
      <c r="AD10" s="50" t="s">
        <v>18</v>
      </c>
      <c r="AE10" s="5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2">
        <v>0</v>
      </c>
      <c r="D11" s="42">
        <v>6.1999999999999998E-3</v>
      </c>
      <c r="E11" s="42">
        <v>5.0089709999999998</v>
      </c>
      <c r="F11" s="50" t="s">
        <v>20</v>
      </c>
      <c r="G11" s="43">
        <v>0</v>
      </c>
      <c r="H11" s="43">
        <v>6.1999999999999998E-3</v>
      </c>
      <c r="I11" s="43">
        <v>0.96410600000000002</v>
      </c>
      <c r="J11" s="50" t="s">
        <v>20</v>
      </c>
      <c r="K11" s="43">
        <v>0</v>
      </c>
      <c r="L11" s="43">
        <v>6.1999999999999998E-3</v>
      </c>
      <c r="M11" s="43">
        <v>1.0933759999999999</v>
      </c>
      <c r="N11" s="27" t="s">
        <v>20</v>
      </c>
      <c r="O11" s="49">
        <v>0</v>
      </c>
      <c r="P11" s="49">
        <v>6.1999999999999998E-3</v>
      </c>
      <c r="Q11" s="27">
        <v>1.33135</v>
      </c>
      <c r="S11" s="67"/>
      <c r="T11" s="30" t="s">
        <v>20</v>
      </c>
      <c r="U11" s="42">
        <v>0</v>
      </c>
      <c r="V11" s="42">
        <v>6.1999999999999998E-3</v>
      </c>
      <c r="W11" s="42">
        <v>1.0328520000000001</v>
      </c>
      <c r="X11" s="50" t="s">
        <v>20</v>
      </c>
      <c r="Y11" s="43">
        <v>0</v>
      </c>
      <c r="Z11" s="43">
        <v>6.1999999999999998E-3</v>
      </c>
      <c r="AA11" s="43">
        <v>0.93071700000000002</v>
      </c>
      <c r="AB11" s="50" t="s">
        <v>20</v>
      </c>
      <c r="AC11" s="43">
        <v>0</v>
      </c>
      <c r="AD11" s="43">
        <v>6.1999999999999998E-3</v>
      </c>
      <c r="AE11" s="43">
        <v>1.0491459999999999</v>
      </c>
      <c r="AF11" s="27" t="s">
        <v>20</v>
      </c>
      <c r="AG11" s="49">
        <v>0</v>
      </c>
      <c r="AH11" s="49">
        <v>6.1999999999999998E-3</v>
      </c>
      <c r="AI11" s="27">
        <v>1.3365149999999999</v>
      </c>
    </row>
    <row r="12" spans="1:35" x14ac:dyDescent="0.25">
      <c r="A12" s="67"/>
      <c r="B12" s="30" t="s">
        <v>21</v>
      </c>
      <c r="C12" s="42">
        <v>0</v>
      </c>
      <c r="D12" s="42">
        <v>8.038E-5</v>
      </c>
      <c r="E12" s="42">
        <v>10.459216</v>
      </c>
      <c r="F12" s="50" t="s">
        <v>21</v>
      </c>
      <c r="G12" s="43">
        <v>0</v>
      </c>
      <c r="H12" s="43">
        <v>8.038E-5</v>
      </c>
      <c r="I12" s="43">
        <v>10.174846000000001</v>
      </c>
      <c r="J12" s="50" t="s">
        <v>21</v>
      </c>
      <c r="K12" s="43">
        <v>0</v>
      </c>
      <c r="L12" s="43">
        <v>8.038E-5</v>
      </c>
      <c r="M12" s="43">
        <v>10.160019</v>
      </c>
      <c r="N12" s="27" t="s">
        <v>21</v>
      </c>
      <c r="O12" s="49">
        <v>0</v>
      </c>
      <c r="P12" s="49">
        <v>8.038E-5</v>
      </c>
      <c r="Q12" s="27">
        <v>10.843030000000001</v>
      </c>
      <c r="S12" s="67"/>
      <c r="T12" s="30" t="s">
        <v>21</v>
      </c>
      <c r="U12" s="42">
        <v>0</v>
      </c>
      <c r="V12" s="42">
        <v>2.6219999999999998E-4</v>
      </c>
      <c r="W12" s="42">
        <v>9.2221039999999999</v>
      </c>
      <c r="X12" s="50" t="s">
        <v>21</v>
      </c>
      <c r="Y12" s="43">
        <v>0</v>
      </c>
      <c r="Z12" s="43">
        <v>2.6219999999999998E-4</v>
      </c>
      <c r="AA12" s="43">
        <v>9.1853719999999992</v>
      </c>
      <c r="AB12" s="50" t="s">
        <v>21</v>
      </c>
      <c r="AC12" s="43">
        <v>0</v>
      </c>
      <c r="AD12" s="43">
        <v>2.6219999999999998E-4</v>
      </c>
      <c r="AE12" s="43">
        <v>8.9900549999999999</v>
      </c>
      <c r="AF12" s="27" t="s">
        <v>21</v>
      </c>
      <c r="AG12" s="49">
        <v>0</v>
      </c>
      <c r="AH12" s="49">
        <v>2.6219999999999998E-4</v>
      </c>
      <c r="AI12" s="27">
        <v>8.9143650000000001</v>
      </c>
    </row>
    <row r="13" spans="1:35" x14ac:dyDescent="0.25">
      <c r="A13" s="67"/>
      <c r="B13" s="30" t="s">
        <v>22</v>
      </c>
      <c r="C13" s="42">
        <v>0</v>
      </c>
      <c r="D13" s="42">
        <v>1.832E-6</v>
      </c>
      <c r="E13" s="42">
        <v>121.528752</v>
      </c>
      <c r="F13" s="50" t="s">
        <v>22</v>
      </c>
      <c r="G13" s="43">
        <v>0</v>
      </c>
      <c r="H13" s="43">
        <v>1.832E-6</v>
      </c>
      <c r="I13" s="43">
        <v>114.88037199999999</v>
      </c>
      <c r="J13" s="50" t="s">
        <v>22</v>
      </c>
      <c r="K13" s="43">
        <v>0</v>
      </c>
      <c r="L13" s="43">
        <v>1.832E-6</v>
      </c>
      <c r="M13" s="43">
        <v>115.681102</v>
      </c>
      <c r="N13" s="27" t="s">
        <v>22</v>
      </c>
      <c r="O13" s="49">
        <v>0</v>
      </c>
      <c r="P13" s="49">
        <v>1.832E-6</v>
      </c>
      <c r="Q13" s="27">
        <v>124.34591500000001</v>
      </c>
      <c r="S13" s="67"/>
      <c r="T13" s="30" t="s">
        <v>22</v>
      </c>
      <c r="U13" s="42">
        <v>0</v>
      </c>
      <c r="V13" s="42">
        <v>2.349E-5</v>
      </c>
      <c r="W13" s="42">
        <v>106.03107799999999</v>
      </c>
      <c r="X13" s="50" t="s">
        <v>22</v>
      </c>
      <c r="Y13" s="43">
        <v>0</v>
      </c>
      <c r="Z13" s="51">
        <v>2.5530000000000001E-5</v>
      </c>
      <c r="AA13" s="43">
        <v>103.23004899999999</v>
      </c>
      <c r="AB13" s="50" t="s">
        <v>22</v>
      </c>
      <c r="AC13" s="43">
        <v>0</v>
      </c>
      <c r="AD13" s="43">
        <v>2.7699999999999999E-5</v>
      </c>
      <c r="AE13" s="43">
        <v>103.017746</v>
      </c>
      <c r="AF13" s="27" t="s">
        <v>22</v>
      </c>
      <c r="AG13" s="49">
        <v>0</v>
      </c>
      <c r="AH13" s="49">
        <v>2.7699999999999999E-5</v>
      </c>
      <c r="AI13" s="27">
        <v>111.744182</v>
      </c>
    </row>
    <row r="14" spans="1:35" x14ac:dyDescent="0.25">
      <c r="B14" s="30"/>
      <c r="C14" s="30"/>
      <c r="D14" s="30"/>
      <c r="E14" s="30"/>
      <c r="F14" s="34"/>
      <c r="G14" s="34" t="s">
        <v>138</v>
      </c>
      <c r="H14" s="34"/>
      <c r="I14" s="34"/>
      <c r="J14" s="34"/>
      <c r="K14" s="34"/>
      <c r="L14" s="34"/>
      <c r="M14" s="34"/>
      <c r="N14" s="35"/>
      <c r="O14" s="35"/>
      <c r="P14" s="35"/>
      <c r="Q14" s="35"/>
      <c r="T14" s="30"/>
      <c r="U14" s="30"/>
      <c r="V14" s="30"/>
      <c r="W14" s="30"/>
      <c r="X14" s="34"/>
      <c r="Y14" s="34"/>
      <c r="Z14" s="34"/>
      <c r="AA14" s="34"/>
      <c r="AB14" s="34"/>
      <c r="AC14" s="34"/>
      <c r="AD14" s="34"/>
      <c r="AE14" s="34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4"/>
      <c r="G15" s="34"/>
      <c r="H15" s="34"/>
      <c r="I15" s="34"/>
      <c r="J15" s="34"/>
      <c r="K15" s="34"/>
      <c r="L15" s="34"/>
      <c r="M15" s="34"/>
      <c r="N15" s="35"/>
      <c r="O15" s="35"/>
      <c r="P15" s="35"/>
      <c r="Q15" s="35"/>
      <c r="T15" s="30"/>
      <c r="U15" s="30"/>
      <c r="V15" s="30"/>
      <c r="W15" s="30"/>
      <c r="X15" s="34"/>
      <c r="Y15" s="34"/>
      <c r="Z15" s="34"/>
      <c r="AA15" s="34"/>
      <c r="AB15" s="34"/>
      <c r="AC15" s="34"/>
      <c r="AD15" s="34"/>
      <c r="AE15" s="34"/>
      <c r="AF15" s="35"/>
      <c r="AG15" s="35"/>
      <c r="AH15" s="35"/>
      <c r="AI15" s="35"/>
    </row>
    <row r="16" spans="1:35" x14ac:dyDescent="0.25">
      <c r="A16" s="68" t="s">
        <v>23</v>
      </c>
      <c r="B16" s="79" t="s">
        <v>167</v>
      </c>
      <c r="C16" s="78"/>
      <c r="D16" s="78"/>
      <c r="E16" s="78"/>
      <c r="F16" s="83" t="s">
        <v>168</v>
      </c>
      <c r="G16" s="83"/>
      <c r="H16" s="83"/>
      <c r="I16" s="83"/>
      <c r="J16" s="83" t="s">
        <v>169</v>
      </c>
      <c r="K16" s="83"/>
      <c r="L16" s="83"/>
      <c r="M16" s="83"/>
      <c r="N16" s="81" t="s">
        <v>170</v>
      </c>
      <c r="O16" s="81"/>
      <c r="P16" s="81"/>
      <c r="Q16" s="81"/>
      <c r="R16" s="35"/>
      <c r="S16" s="82" t="s">
        <v>23</v>
      </c>
      <c r="T16" s="79" t="s">
        <v>167</v>
      </c>
      <c r="U16" s="78"/>
      <c r="V16" s="78"/>
      <c r="W16" s="78"/>
      <c r="X16" s="83" t="s">
        <v>168</v>
      </c>
      <c r="Y16" s="83"/>
      <c r="Z16" s="83"/>
      <c r="AA16" s="83"/>
      <c r="AB16" s="83" t="s">
        <v>169</v>
      </c>
      <c r="AC16" s="83"/>
      <c r="AD16" s="83"/>
      <c r="AE16" s="83"/>
      <c r="AF16" s="81" t="s">
        <v>170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4"/>
      <c r="G21" s="34"/>
      <c r="H21" s="34"/>
      <c r="I21" s="34"/>
      <c r="J21" s="34"/>
      <c r="K21" s="34"/>
      <c r="L21" s="34"/>
      <c r="M21" s="34"/>
      <c r="N21" s="35"/>
      <c r="O21" s="35"/>
      <c r="P21" s="35"/>
      <c r="Q21" s="35"/>
      <c r="T21" s="30"/>
      <c r="U21" s="30"/>
      <c r="V21" s="30"/>
      <c r="W21" s="30"/>
      <c r="X21" s="34"/>
      <c r="Y21" s="34"/>
      <c r="Z21" s="34"/>
      <c r="AA21" s="34"/>
      <c r="AB21" s="34"/>
      <c r="AC21" s="34"/>
      <c r="AD21" s="34"/>
      <c r="AE21" s="34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4"/>
      <c r="G22" s="34"/>
      <c r="H22" s="34"/>
      <c r="I22" s="34"/>
      <c r="J22" s="34"/>
      <c r="K22" s="34"/>
      <c r="L22" s="34"/>
      <c r="M22" s="34"/>
      <c r="N22" s="35"/>
      <c r="O22" s="35"/>
      <c r="P22" s="35"/>
      <c r="Q22" s="35"/>
      <c r="T22" s="30"/>
      <c r="U22" s="30"/>
      <c r="V22" s="30"/>
      <c r="W22" s="30"/>
      <c r="X22" s="34"/>
      <c r="Y22" s="34"/>
      <c r="Z22" s="34"/>
      <c r="AA22" s="34"/>
      <c r="AB22" s="34"/>
      <c r="AC22" s="34"/>
      <c r="AD22" s="34"/>
      <c r="AE22" s="34"/>
      <c r="AF22" s="35"/>
      <c r="AG22" s="35"/>
      <c r="AH22" s="35"/>
      <c r="AI22" s="35"/>
    </row>
    <row r="23" spans="1:35" x14ac:dyDescent="0.25">
      <c r="A23" s="69" t="s">
        <v>24</v>
      </c>
      <c r="B23" s="79" t="s">
        <v>167</v>
      </c>
      <c r="C23" s="78"/>
      <c r="D23" s="78"/>
      <c r="E23" s="78"/>
      <c r="F23" s="79" t="s">
        <v>168</v>
      </c>
      <c r="G23" s="79"/>
      <c r="H23" s="79"/>
      <c r="I23" s="79"/>
      <c r="J23" s="79" t="s">
        <v>169</v>
      </c>
      <c r="K23" s="79"/>
      <c r="L23" s="79"/>
      <c r="M23" s="79"/>
      <c r="N23" s="77" t="s">
        <v>250</v>
      </c>
      <c r="O23" s="77"/>
      <c r="P23" s="77"/>
      <c r="Q23" s="77"/>
      <c r="S23" s="69" t="s">
        <v>24</v>
      </c>
      <c r="T23" s="79" t="s">
        <v>167</v>
      </c>
      <c r="U23" s="78"/>
      <c r="V23" s="78"/>
      <c r="W23" s="78"/>
      <c r="X23" s="79" t="s">
        <v>168</v>
      </c>
      <c r="Y23" s="79"/>
      <c r="Z23" s="79"/>
      <c r="AA23" s="79"/>
      <c r="AB23" s="79" t="s">
        <v>169</v>
      </c>
      <c r="AC23" s="79"/>
      <c r="AD23" s="79"/>
      <c r="AE23" s="79"/>
      <c r="AF23" s="77" t="s">
        <v>250</v>
      </c>
      <c r="AG23" s="77"/>
      <c r="AH23" s="77"/>
      <c r="AI23" s="77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9" t="s">
        <v>25</v>
      </c>
      <c r="G24" s="79"/>
      <c r="H24" s="79"/>
      <c r="I24" s="50" t="s">
        <v>19</v>
      </c>
      <c r="J24" s="79" t="s">
        <v>25</v>
      </c>
      <c r="K24" s="79"/>
      <c r="L24" s="79"/>
      <c r="M24" s="5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9" t="s">
        <v>25</v>
      </c>
      <c r="Y24" s="79"/>
      <c r="Z24" s="79"/>
      <c r="AA24" s="50" t="s">
        <v>19</v>
      </c>
      <c r="AB24" s="79" t="s">
        <v>25</v>
      </c>
      <c r="AC24" s="79"/>
      <c r="AD24" s="79"/>
      <c r="AE24" s="50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31">
        <v>0</v>
      </c>
      <c r="C25" s="31"/>
      <c r="D25" s="31"/>
      <c r="E25" s="42">
        <v>19.637667</v>
      </c>
      <c r="F25" s="50">
        <v>0</v>
      </c>
      <c r="G25" s="53"/>
      <c r="H25" s="53"/>
      <c r="I25" s="49">
        <v>13.435377000000001</v>
      </c>
      <c r="J25" s="50">
        <v>0</v>
      </c>
      <c r="K25" s="53"/>
      <c r="L25" s="53"/>
      <c r="M25" s="49">
        <v>10.902736000000001</v>
      </c>
      <c r="N25" s="28">
        <v>0</v>
      </c>
      <c r="O25" s="28"/>
      <c r="P25" s="28"/>
      <c r="Q25" s="27">
        <v>11.304732</v>
      </c>
      <c r="S25" s="69"/>
      <c r="T25" s="31">
        <v>0</v>
      </c>
      <c r="U25" s="31"/>
      <c r="V25" s="31"/>
      <c r="W25" s="42">
        <v>11.445694</v>
      </c>
      <c r="X25" s="50"/>
      <c r="Y25" s="53">
        <v>0</v>
      </c>
      <c r="Z25" s="53"/>
      <c r="AA25" s="49">
        <v>10.449315</v>
      </c>
      <c r="AB25" s="53">
        <v>0</v>
      </c>
      <c r="AC25" s="53"/>
      <c r="AD25" s="53"/>
      <c r="AE25" s="49">
        <v>10.463584000000001</v>
      </c>
      <c r="AF25" s="28">
        <v>0</v>
      </c>
      <c r="AG25" s="28"/>
      <c r="AH25" s="28"/>
      <c r="AI25" s="27">
        <v>13.70519</v>
      </c>
    </row>
    <row r="26" spans="1:35" x14ac:dyDescent="0.25">
      <c r="B26" s="30"/>
      <c r="C26" s="30"/>
      <c r="D26" s="30"/>
      <c r="E26" s="30"/>
      <c r="F26" s="34"/>
      <c r="G26" s="34"/>
      <c r="H26" s="34"/>
      <c r="I26" s="34"/>
      <c r="J26" s="34"/>
      <c r="K26" s="34"/>
      <c r="L26" s="34"/>
      <c r="M26" s="34"/>
      <c r="N26" s="35"/>
      <c r="O26" s="35"/>
      <c r="P26" s="35"/>
      <c r="Q26" s="35"/>
      <c r="T26" s="30"/>
      <c r="U26" s="30"/>
      <c r="V26" s="30"/>
      <c r="W26" s="30"/>
      <c r="X26" s="34"/>
      <c r="Y26" s="34"/>
      <c r="Z26" s="34"/>
      <c r="AA26" s="34"/>
      <c r="AB26" s="34"/>
      <c r="AC26" s="34"/>
      <c r="AD26" s="34"/>
      <c r="AE26" s="34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6"/>
      <c r="G27" s="36"/>
      <c r="H27" s="36"/>
      <c r="I27" s="36"/>
      <c r="J27" s="36"/>
      <c r="K27" s="36"/>
      <c r="L27" s="36"/>
      <c r="M27" s="36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4"/>
      <c r="Y27" s="34"/>
      <c r="Z27" s="34"/>
      <c r="AA27" s="34"/>
      <c r="AB27" s="34"/>
      <c r="AC27" s="34"/>
      <c r="AD27" s="34"/>
      <c r="AE27" s="34"/>
      <c r="AF27" s="35"/>
      <c r="AG27" s="35"/>
      <c r="AH27" s="35"/>
      <c r="AI27" s="35"/>
    </row>
    <row r="28" spans="1:35" x14ac:dyDescent="0.25">
      <c r="A28" s="1" t="s">
        <v>26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4"/>
      <c r="Y28" s="34"/>
      <c r="Z28" s="34"/>
      <c r="AA28" s="34"/>
      <c r="AB28" s="34"/>
      <c r="AC28" s="34"/>
      <c r="AD28" s="34"/>
      <c r="AE28" s="34"/>
      <c r="AF28" s="35"/>
      <c r="AG28" s="35"/>
      <c r="AH28" s="35"/>
      <c r="AI28" s="35"/>
    </row>
    <row r="29" spans="1:35" x14ac:dyDescent="0.25">
      <c r="B29" s="79" t="s">
        <v>8</v>
      </c>
      <c r="C29" s="79"/>
      <c r="D29" s="79"/>
      <c r="E29" s="79"/>
      <c r="F29" s="79" t="s">
        <v>9</v>
      </c>
      <c r="G29" s="79"/>
      <c r="H29" s="79"/>
      <c r="I29" s="79"/>
      <c r="J29" s="79" t="s">
        <v>10</v>
      </c>
      <c r="K29" s="79"/>
      <c r="L29" s="79"/>
      <c r="M29" s="79"/>
      <c r="N29" s="77" t="s">
        <v>11</v>
      </c>
      <c r="O29" s="77"/>
      <c r="P29" s="77"/>
      <c r="Q29" s="77"/>
      <c r="T29" s="79" t="s">
        <v>8</v>
      </c>
      <c r="U29" s="79"/>
      <c r="V29" s="79"/>
      <c r="W29" s="79"/>
      <c r="X29" s="79" t="s">
        <v>9</v>
      </c>
      <c r="Y29" s="79"/>
      <c r="Z29" s="79"/>
      <c r="AA29" s="79"/>
      <c r="AB29" s="79" t="s">
        <v>10</v>
      </c>
      <c r="AC29" s="79"/>
      <c r="AD29" s="79"/>
      <c r="AE29" s="79"/>
      <c r="AF29" s="81" t="s">
        <v>11</v>
      </c>
      <c r="AG29" s="81"/>
      <c r="AH29" s="81"/>
      <c r="AI29" s="81"/>
    </row>
    <row r="30" spans="1:35" x14ac:dyDescent="0.25">
      <c r="A30" s="67" t="s">
        <v>12</v>
      </c>
      <c r="B30" s="79" t="s">
        <v>244</v>
      </c>
      <c r="C30" s="79"/>
      <c r="D30" s="79"/>
      <c r="E30" s="79"/>
      <c r="F30" s="79" t="s">
        <v>168</v>
      </c>
      <c r="G30" s="79"/>
      <c r="H30" s="79"/>
      <c r="I30" s="79"/>
      <c r="J30" s="79" t="s">
        <v>169</v>
      </c>
      <c r="K30" s="79"/>
      <c r="L30" s="79"/>
      <c r="M30" s="79"/>
      <c r="N30" s="77" t="s">
        <v>250</v>
      </c>
      <c r="O30" s="77"/>
      <c r="P30" s="77"/>
      <c r="Q30" s="77"/>
      <c r="S30" s="67" t="s">
        <v>12</v>
      </c>
      <c r="T30" s="79" t="s">
        <v>244</v>
      </c>
      <c r="U30" s="79"/>
      <c r="V30" s="79"/>
      <c r="W30" s="79"/>
      <c r="X30" s="79" t="s">
        <v>168</v>
      </c>
      <c r="Y30" s="79"/>
      <c r="Z30" s="79"/>
      <c r="AA30" s="79"/>
      <c r="AB30" s="79" t="s">
        <v>169</v>
      </c>
      <c r="AC30" s="79"/>
      <c r="AD30" s="79"/>
      <c r="AE30" s="79"/>
      <c r="AF30" s="81" t="s">
        <v>170</v>
      </c>
      <c r="AG30" s="81"/>
      <c r="AH30" s="81"/>
      <c r="AI30" s="81"/>
    </row>
    <row r="31" spans="1:35" x14ac:dyDescent="0.25">
      <c r="A31" s="67"/>
      <c r="B31" s="50"/>
      <c r="C31" s="50" t="s">
        <v>17</v>
      </c>
      <c r="D31" s="50" t="s">
        <v>18</v>
      </c>
      <c r="E31" s="50" t="s">
        <v>19</v>
      </c>
      <c r="F31" s="50"/>
      <c r="G31" s="50" t="s">
        <v>17</v>
      </c>
      <c r="H31" s="50" t="s">
        <v>18</v>
      </c>
      <c r="I31" s="50" t="s">
        <v>19</v>
      </c>
      <c r="J31" s="50"/>
      <c r="K31" s="50" t="s">
        <v>17</v>
      </c>
      <c r="L31" s="50" t="s">
        <v>18</v>
      </c>
      <c r="M31" s="5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50"/>
      <c r="U31" s="50" t="s">
        <v>17</v>
      </c>
      <c r="V31" s="50" t="s">
        <v>18</v>
      </c>
      <c r="W31" s="50" t="s">
        <v>19</v>
      </c>
      <c r="X31" s="50"/>
      <c r="Y31" s="50" t="s">
        <v>17</v>
      </c>
      <c r="Z31" s="50" t="s">
        <v>18</v>
      </c>
      <c r="AA31" s="50" t="s">
        <v>19</v>
      </c>
      <c r="AB31" s="50"/>
      <c r="AC31" s="50" t="s">
        <v>17</v>
      </c>
      <c r="AD31" s="50" t="s">
        <v>18</v>
      </c>
      <c r="AE31" s="50" t="s">
        <v>19</v>
      </c>
      <c r="AF31" s="35"/>
      <c r="AG31" s="35" t="s">
        <v>17</v>
      </c>
      <c r="AH31" s="35" t="s">
        <v>18</v>
      </c>
      <c r="AI31" s="35" t="s">
        <v>19</v>
      </c>
    </row>
    <row r="32" spans="1:35" x14ac:dyDescent="0.25">
      <c r="A32" s="67"/>
      <c r="B32" s="50" t="s">
        <v>20</v>
      </c>
      <c r="C32" s="43">
        <v>0</v>
      </c>
      <c r="D32" s="43">
        <v>6.1999999999999998E-3</v>
      </c>
      <c r="E32" s="43">
        <v>1.012043</v>
      </c>
      <c r="F32" s="50" t="s">
        <v>20</v>
      </c>
      <c r="G32" s="43">
        <v>0</v>
      </c>
      <c r="H32" s="43">
        <v>6.1999999999999998E-3</v>
      </c>
      <c r="I32" s="43">
        <v>1.01789</v>
      </c>
      <c r="J32" s="50" t="s">
        <v>20</v>
      </c>
      <c r="K32" s="43">
        <v>0</v>
      </c>
      <c r="L32" s="43">
        <v>6.1999999999999998E-3</v>
      </c>
      <c r="M32" s="43">
        <v>1.0375380000000001</v>
      </c>
      <c r="N32" s="27" t="s">
        <v>20</v>
      </c>
      <c r="O32" s="49">
        <v>0</v>
      </c>
      <c r="P32" s="49">
        <v>6.1999999999999998E-3</v>
      </c>
      <c r="Q32" s="27">
        <v>1.3315570000000001</v>
      </c>
      <c r="S32" s="67"/>
      <c r="T32" s="50" t="s">
        <v>20</v>
      </c>
      <c r="U32" s="43">
        <v>0</v>
      </c>
      <c r="V32" s="43">
        <v>6.1999999999999998E-3</v>
      </c>
      <c r="W32" s="43">
        <v>1.0148820000000001</v>
      </c>
      <c r="X32" s="50" t="s">
        <v>20</v>
      </c>
      <c r="Y32" s="43">
        <v>0</v>
      </c>
      <c r="Z32" s="43">
        <v>6.1999999999999998E-3</v>
      </c>
      <c r="AA32" s="43">
        <v>1.0922620000000001</v>
      </c>
      <c r="AB32" s="50" t="s">
        <v>20</v>
      </c>
      <c r="AC32" s="43">
        <v>0</v>
      </c>
      <c r="AD32" s="43">
        <v>6.1999999999999998E-3</v>
      </c>
      <c r="AE32" s="43">
        <v>1.039107</v>
      </c>
      <c r="AF32" s="35" t="s">
        <v>20</v>
      </c>
      <c r="AG32" s="49">
        <v>0</v>
      </c>
      <c r="AH32" s="49">
        <v>6.1999999999999998E-3</v>
      </c>
      <c r="AI32" s="49">
        <v>1.569134</v>
      </c>
    </row>
    <row r="33" spans="1:35" x14ac:dyDescent="0.25">
      <c r="A33" s="67"/>
      <c r="B33" s="50" t="s">
        <v>21</v>
      </c>
      <c r="C33" s="43">
        <v>0</v>
      </c>
      <c r="D33" s="43">
        <v>6.6879999999999999E-4</v>
      </c>
      <c r="E33" s="43">
        <v>8.0508810000000004</v>
      </c>
      <c r="F33" s="50" t="s">
        <v>21</v>
      </c>
      <c r="G33" s="43">
        <v>0</v>
      </c>
      <c r="H33" s="43">
        <v>6.6879999999999999E-4</v>
      </c>
      <c r="I33" s="43">
        <v>7.7463990000000003</v>
      </c>
      <c r="J33" s="50" t="s">
        <v>21</v>
      </c>
      <c r="K33" s="43">
        <v>0</v>
      </c>
      <c r="L33" s="43">
        <v>6.6879999999999999E-4</v>
      </c>
      <c r="M33" s="43">
        <v>7.803407</v>
      </c>
      <c r="N33" s="27" t="s">
        <v>21</v>
      </c>
      <c r="O33" s="49">
        <v>0</v>
      </c>
      <c r="P33" s="49">
        <v>6.6879999999999999E-4</v>
      </c>
      <c r="Q33" s="27">
        <v>7.5386519999999999</v>
      </c>
      <c r="S33" s="67"/>
      <c r="T33" s="50" t="s">
        <v>21</v>
      </c>
      <c r="U33" s="43">
        <v>0</v>
      </c>
      <c r="V33" s="43">
        <v>1.5E-3</v>
      </c>
      <c r="W33" s="43">
        <v>5.9010309999999997</v>
      </c>
      <c r="X33" s="50" t="s">
        <v>21</v>
      </c>
      <c r="Y33" s="43">
        <v>0</v>
      </c>
      <c r="Z33" s="43">
        <v>1.5E-3</v>
      </c>
      <c r="AA33" s="43">
        <v>5.9434360000000002</v>
      </c>
      <c r="AB33" s="50" t="s">
        <v>21</v>
      </c>
      <c r="AC33" s="43">
        <v>0</v>
      </c>
      <c r="AD33" s="43">
        <v>1.5E-3</v>
      </c>
      <c r="AE33" s="43">
        <v>5.6300970000000001</v>
      </c>
      <c r="AF33" s="35" t="s">
        <v>21</v>
      </c>
      <c r="AG33" s="49">
        <v>0</v>
      </c>
      <c r="AH33" s="49">
        <v>1.5E-3</v>
      </c>
      <c r="AI33" s="49">
        <v>5.6984120000000003</v>
      </c>
    </row>
    <row r="34" spans="1:35" x14ac:dyDescent="0.25">
      <c r="A34" s="67"/>
      <c r="B34" s="50" t="s">
        <v>22</v>
      </c>
      <c r="C34" s="43">
        <v>0</v>
      </c>
      <c r="D34" s="43">
        <v>1.3329999999999999E-4</v>
      </c>
      <c r="E34" s="43">
        <v>88.634229000000005</v>
      </c>
      <c r="F34" s="50" t="s">
        <v>22</v>
      </c>
      <c r="G34" s="43">
        <v>0</v>
      </c>
      <c r="H34" s="43">
        <v>1.4139999999999999E-4</v>
      </c>
      <c r="I34" s="43">
        <v>88.268949000000006</v>
      </c>
      <c r="J34" s="50" t="s">
        <v>22</v>
      </c>
      <c r="K34" s="43">
        <v>0</v>
      </c>
      <c r="L34" s="43">
        <v>1.4990000000000001E-4</v>
      </c>
      <c r="M34" s="43">
        <v>85.075657000000007</v>
      </c>
      <c r="N34" s="27" t="s">
        <v>22</v>
      </c>
      <c r="O34" s="49">
        <v>0</v>
      </c>
      <c r="P34" s="49">
        <v>1.5890000000000001E-4</v>
      </c>
      <c r="Q34" s="27">
        <v>91.122793000000001</v>
      </c>
      <c r="S34" s="67"/>
      <c r="T34" s="50" t="s">
        <v>22</v>
      </c>
      <c r="U34" s="43">
        <v>0</v>
      </c>
      <c r="V34" s="43">
        <v>5.3149999999999996E-4</v>
      </c>
      <c r="W34" s="43">
        <v>67.437842000000003</v>
      </c>
      <c r="X34" s="50" t="s">
        <v>22</v>
      </c>
      <c r="Y34" s="43">
        <v>0</v>
      </c>
      <c r="Z34" s="43">
        <v>5.5360000000000001E-4</v>
      </c>
      <c r="AA34" s="43">
        <v>64.574342999999999</v>
      </c>
      <c r="AB34" s="50" t="s">
        <v>22</v>
      </c>
      <c r="AC34" s="43">
        <v>0</v>
      </c>
      <c r="AD34" s="43">
        <v>5.7669999999999998E-4</v>
      </c>
      <c r="AE34" s="43">
        <v>64.646315999999999</v>
      </c>
      <c r="AF34" s="35" t="s">
        <v>22</v>
      </c>
      <c r="AG34" s="49">
        <v>0</v>
      </c>
      <c r="AH34" s="49">
        <v>6.0090000000000002E-4</v>
      </c>
      <c r="AI34" s="49">
        <v>69.898208999999994</v>
      </c>
    </row>
    <row r="35" spans="1:35" x14ac:dyDescent="0.25">
      <c r="B35" s="30"/>
      <c r="C35" s="30" t="s">
        <v>138</v>
      </c>
      <c r="D35" s="30"/>
      <c r="E35" s="30"/>
      <c r="F35" s="34"/>
      <c r="G35" s="34"/>
      <c r="H35" s="34"/>
      <c r="I35" s="34"/>
      <c r="J35" s="34"/>
      <c r="K35" s="34"/>
      <c r="L35" s="34"/>
      <c r="M35" s="34"/>
      <c r="N35" s="35"/>
      <c r="O35" s="35"/>
      <c r="P35" s="35"/>
      <c r="Q35" s="35"/>
      <c r="T35" s="30"/>
      <c r="U35" s="30"/>
      <c r="V35" s="30"/>
      <c r="W35" s="30"/>
      <c r="X35" s="34"/>
      <c r="Y35" s="34"/>
      <c r="Z35" s="34"/>
      <c r="AA35" s="34"/>
      <c r="AB35" s="34"/>
      <c r="AC35" s="34"/>
      <c r="AD35" s="34"/>
      <c r="AE35" s="34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4"/>
      <c r="G36" s="34"/>
      <c r="H36" s="34"/>
      <c r="I36" s="34"/>
      <c r="J36" s="34"/>
      <c r="K36" s="34"/>
      <c r="L36" s="34"/>
      <c r="M36" s="34"/>
      <c r="N36" s="35"/>
      <c r="O36" s="35"/>
      <c r="P36" s="35"/>
      <c r="Q36" s="35"/>
      <c r="T36" s="30"/>
      <c r="U36" s="30"/>
      <c r="V36" s="30"/>
      <c r="W36" s="30"/>
      <c r="X36" s="34"/>
      <c r="Y36" s="34"/>
      <c r="Z36" s="34"/>
      <c r="AA36" s="34"/>
      <c r="AB36" s="34"/>
      <c r="AC36" s="34"/>
      <c r="AD36" s="34"/>
      <c r="AE36" s="34"/>
      <c r="AF36" s="35"/>
      <c r="AG36" s="35"/>
      <c r="AH36" s="35"/>
      <c r="AI36" s="35"/>
    </row>
    <row r="37" spans="1:35" x14ac:dyDescent="0.25">
      <c r="A37" s="68" t="s">
        <v>23</v>
      </c>
      <c r="B37" s="79" t="s">
        <v>167</v>
      </c>
      <c r="C37" s="78"/>
      <c r="D37" s="78"/>
      <c r="E37" s="78"/>
      <c r="F37" s="83" t="s">
        <v>168</v>
      </c>
      <c r="G37" s="83"/>
      <c r="H37" s="83"/>
      <c r="I37" s="83"/>
      <c r="J37" s="83" t="s">
        <v>169</v>
      </c>
      <c r="K37" s="83"/>
      <c r="L37" s="83"/>
      <c r="M37" s="83"/>
      <c r="N37" s="81" t="s">
        <v>170</v>
      </c>
      <c r="O37" s="81"/>
      <c r="P37" s="81"/>
      <c r="Q37" s="81"/>
      <c r="R37" s="35"/>
      <c r="S37" s="82" t="s">
        <v>23</v>
      </c>
      <c r="T37" s="79" t="s">
        <v>167</v>
      </c>
      <c r="U37" s="78"/>
      <c r="V37" s="78"/>
      <c r="W37" s="78"/>
      <c r="X37" s="83" t="s">
        <v>168</v>
      </c>
      <c r="Y37" s="83"/>
      <c r="Z37" s="83"/>
      <c r="AA37" s="83"/>
      <c r="AB37" s="83" t="s">
        <v>169</v>
      </c>
      <c r="AC37" s="83"/>
      <c r="AD37" s="83"/>
      <c r="AE37" s="83"/>
      <c r="AF37" s="81" t="s">
        <v>170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4"/>
      <c r="G42" s="34"/>
      <c r="H42" s="34"/>
      <c r="I42" s="34"/>
      <c r="J42" s="34"/>
      <c r="K42" s="34"/>
      <c r="L42" s="34"/>
      <c r="M42" s="34"/>
      <c r="N42" s="35"/>
      <c r="O42" s="35"/>
      <c r="P42" s="35"/>
      <c r="Q42" s="35"/>
      <c r="T42" s="30"/>
      <c r="U42" s="30"/>
      <c r="V42" s="30"/>
      <c r="W42" s="30"/>
      <c r="X42" s="34"/>
      <c r="Y42" s="34"/>
      <c r="Z42" s="34"/>
      <c r="AA42" s="34"/>
      <c r="AB42" s="34"/>
      <c r="AC42" s="34"/>
      <c r="AD42" s="34"/>
      <c r="AE42" s="34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4"/>
      <c r="G43" s="34"/>
      <c r="H43" s="34"/>
      <c r="I43" s="34"/>
      <c r="J43" s="34"/>
      <c r="K43" s="34"/>
      <c r="L43" s="34"/>
      <c r="M43" s="34"/>
      <c r="N43" s="35"/>
      <c r="O43" s="35"/>
      <c r="P43" s="35"/>
      <c r="Q43" s="35"/>
      <c r="T43" s="30"/>
      <c r="U43" s="30"/>
      <c r="V43" s="30"/>
      <c r="W43" s="30"/>
      <c r="X43" s="34"/>
      <c r="Y43" s="34"/>
      <c r="Z43" s="34"/>
      <c r="AA43" s="34"/>
      <c r="AB43" s="34"/>
      <c r="AC43" s="34"/>
      <c r="AD43" s="34"/>
      <c r="AE43" s="34"/>
      <c r="AF43" s="35"/>
      <c r="AG43" s="35"/>
      <c r="AH43" s="35"/>
      <c r="AI43" s="35"/>
    </row>
    <row r="44" spans="1:35" x14ac:dyDescent="0.25">
      <c r="A44" s="69" t="s">
        <v>24</v>
      </c>
      <c r="B44" s="79" t="s">
        <v>167</v>
      </c>
      <c r="C44" s="78"/>
      <c r="D44" s="78"/>
      <c r="E44" s="78"/>
      <c r="F44" s="79" t="s">
        <v>168</v>
      </c>
      <c r="G44" s="79"/>
      <c r="H44" s="79"/>
      <c r="I44" s="79"/>
      <c r="J44" s="79" t="s">
        <v>169</v>
      </c>
      <c r="K44" s="79"/>
      <c r="L44" s="79"/>
      <c r="M44" s="79"/>
      <c r="N44" s="77" t="s">
        <v>250</v>
      </c>
      <c r="O44" s="77"/>
      <c r="P44" s="77"/>
      <c r="Q44" s="77"/>
      <c r="S44" s="69" t="s">
        <v>24</v>
      </c>
      <c r="T44" s="79" t="s">
        <v>167</v>
      </c>
      <c r="U44" s="78"/>
      <c r="V44" s="78"/>
      <c r="W44" s="78"/>
      <c r="X44" s="79" t="s">
        <v>168</v>
      </c>
      <c r="Y44" s="79"/>
      <c r="Z44" s="79"/>
      <c r="AA44" s="79"/>
      <c r="AB44" s="79" t="s">
        <v>169</v>
      </c>
      <c r="AC44" s="79"/>
      <c r="AD44" s="79"/>
      <c r="AE44" s="79"/>
      <c r="AF44" s="77" t="s">
        <v>250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9" t="s">
        <v>25</v>
      </c>
      <c r="G45" s="79"/>
      <c r="H45" s="79"/>
      <c r="I45" s="50" t="s">
        <v>19</v>
      </c>
      <c r="J45" s="79" t="s">
        <v>25</v>
      </c>
      <c r="K45" s="79"/>
      <c r="L45" s="79"/>
      <c r="M45" s="5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9" t="s">
        <v>25</v>
      </c>
      <c r="Y45" s="79"/>
      <c r="Z45" s="79"/>
      <c r="AA45" s="50" t="s">
        <v>19</v>
      </c>
      <c r="AB45" s="79" t="s">
        <v>25</v>
      </c>
      <c r="AC45" s="79"/>
      <c r="AD45" s="79"/>
      <c r="AE45" s="5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9.9999999999999995E-8</v>
      </c>
      <c r="C46" s="31"/>
      <c r="D46" s="31"/>
      <c r="E46" s="42">
        <v>11.223871000000001</v>
      </c>
      <c r="F46" s="52">
        <v>9.9999999999999995E-8</v>
      </c>
      <c r="G46" s="53"/>
      <c r="H46" s="53"/>
      <c r="I46" s="49">
        <v>10.412773</v>
      </c>
      <c r="J46" s="52">
        <v>9.9999999999999995E-8</v>
      </c>
      <c r="K46" s="53"/>
      <c r="L46" s="53"/>
      <c r="M46" s="49">
        <v>10.850854999999999</v>
      </c>
      <c r="N46" s="29">
        <v>9.9999999999999995E-8</v>
      </c>
      <c r="O46" s="28"/>
      <c r="P46" s="28"/>
      <c r="Q46" s="27">
        <v>14.307570999999999</v>
      </c>
      <c r="S46" s="69"/>
      <c r="T46" s="32">
        <v>9.5999999999999996E-6</v>
      </c>
      <c r="U46" s="31"/>
      <c r="V46" s="31"/>
      <c r="W46" s="42">
        <v>10.683764999999999</v>
      </c>
      <c r="X46" s="52">
        <v>1.0699999999999999E-5</v>
      </c>
      <c r="Y46" s="53"/>
      <c r="Z46" s="53"/>
      <c r="AA46" s="49">
        <v>10.196675000000001</v>
      </c>
      <c r="AB46" s="52">
        <v>1.1800000000000001E-5</v>
      </c>
      <c r="AC46" s="53"/>
      <c r="AD46" s="53"/>
      <c r="AE46" s="49">
        <v>10.658792999999999</v>
      </c>
      <c r="AF46" s="29">
        <v>1.29E-5</v>
      </c>
      <c r="AG46" s="28"/>
      <c r="AH46" s="28"/>
      <c r="AI46" s="27">
        <v>13.272481000000001</v>
      </c>
    </row>
    <row r="47" spans="1:35" x14ac:dyDescent="0.25">
      <c r="B47" s="30"/>
      <c r="C47" s="30"/>
      <c r="D47" s="30"/>
      <c r="E47" s="30"/>
      <c r="F47" s="34"/>
      <c r="G47" s="34"/>
      <c r="H47" s="34"/>
      <c r="I47" s="34"/>
      <c r="J47" s="34"/>
      <c r="K47" s="34"/>
      <c r="L47" s="34"/>
      <c r="M47" s="34"/>
      <c r="N47" s="35"/>
      <c r="O47" s="35"/>
      <c r="P47" s="35"/>
      <c r="Q47" s="35"/>
      <c r="T47" s="30"/>
      <c r="U47" s="30"/>
      <c r="V47" s="30"/>
      <c r="W47" s="30"/>
      <c r="X47" s="34"/>
      <c r="Y47" s="34"/>
      <c r="Z47" s="34"/>
      <c r="AA47" s="34"/>
      <c r="AB47" s="34"/>
      <c r="AC47" s="34"/>
      <c r="AD47" s="34"/>
      <c r="AE47" s="34"/>
    </row>
    <row r="48" spans="1:35" x14ac:dyDescent="0.25">
      <c r="A48" s="1" t="s">
        <v>31</v>
      </c>
      <c r="B48" s="30"/>
      <c r="C48" s="30"/>
      <c r="D48" s="30"/>
      <c r="E48" s="30"/>
      <c r="F48" s="34"/>
      <c r="G48" s="34"/>
      <c r="H48" s="34"/>
      <c r="I48" s="34"/>
      <c r="J48" s="34"/>
      <c r="K48" s="34"/>
      <c r="L48" s="34"/>
      <c r="M48" s="34"/>
      <c r="N48" s="35"/>
      <c r="O48" s="35"/>
      <c r="P48" s="35"/>
      <c r="Q48" s="35"/>
    </row>
    <row r="49" spans="1:17" x14ac:dyDescent="0.25">
      <c r="B49" s="79" t="s">
        <v>8</v>
      </c>
      <c r="C49" s="79"/>
      <c r="D49" s="79"/>
      <c r="E49" s="79"/>
      <c r="F49" s="79" t="s">
        <v>9</v>
      </c>
      <c r="G49" s="79"/>
      <c r="H49" s="79"/>
      <c r="I49" s="79"/>
      <c r="J49" s="79" t="s">
        <v>10</v>
      </c>
      <c r="K49" s="79"/>
      <c r="L49" s="79"/>
      <c r="M49" s="79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244</v>
      </c>
      <c r="C50" s="79"/>
      <c r="D50" s="79"/>
      <c r="E50" s="79"/>
      <c r="F50" s="79" t="s">
        <v>168</v>
      </c>
      <c r="G50" s="79"/>
      <c r="H50" s="79"/>
      <c r="I50" s="79"/>
      <c r="J50" s="79" t="s">
        <v>169</v>
      </c>
      <c r="K50" s="79"/>
      <c r="L50" s="79"/>
      <c r="M50" s="79"/>
      <c r="N50" s="77" t="s">
        <v>250</v>
      </c>
      <c r="O50" s="77"/>
      <c r="P50" s="77"/>
      <c r="Q50" s="77"/>
    </row>
    <row r="51" spans="1:17" x14ac:dyDescent="0.25">
      <c r="A51" s="67"/>
      <c r="B51" s="50"/>
      <c r="C51" s="50" t="s">
        <v>17</v>
      </c>
      <c r="D51" s="50" t="s">
        <v>18</v>
      </c>
      <c r="E51" s="50" t="s">
        <v>19</v>
      </c>
      <c r="F51" s="50"/>
      <c r="G51" s="50" t="s">
        <v>17</v>
      </c>
      <c r="H51" s="50" t="s">
        <v>18</v>
      </c>
      <c r="I51" s="50" t="s">
        <v>19</v>
      </c>
      <c r="J51" s="50"/>
      <c r="K51" s="50" t="s">
        <v>17</v>
      </c>
      <c r="L51" s="50" t="s">
        <v>18</v>
      </c>
      <c r="M51" s="5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50" t="s">
        <v>20</v>
      </c>
      <c r="C52" s="43">
        <v>0</v>
      </c>
      <c r="D52" s="43">
        <v>6.1999999999999998E-3</v>
      </c>
      <c r="E52" s="43">
        <v>1.0317909999999999</v>
      </c>
      <c r="F52" s="50" t="s">
        <v>20</v>
      </c>
      <c r="G52" s="43">
        <v>0</v>
      </c>
      <c r="H52" s="43">
        <v>6.1999999999999998E-3</v>
      </c>
      <c r="I52" s="43">
        <v>1.0246420000000001</v>
      </c>
      <c r="J52" s="50" t="s">
        <v>20</v>
      </c>
      <c r="K52" s="43">
        <v>0</v>
      </c>
      <c r="L52" s="43">
        <v>6.1999999999999998E-3</v>
      </c>
      <c r="M52" s="43">
        <v>0.93283499999999997</v>
      </c>
      <c r="N52" s="27" t="s">
        <v>20</v>
      </c>
      <c r="O52" s="49">
        <v>0</v>
      </c>
      <c r="P52" s="49">
        <v>6.1999999999999998E-3</v>
      </c>
      <c r="Q52" s="49">
        <v>1.2369840000000001</v>
      </c>
    </row>
    <row r="53" spans="1:17" x14ac:dyDescent="0.25">
      <c r="A53" s="67"/>
      <c r="B53" s="50" t="s">
        <v>21</v>
      </c>
      <c r="C53" s="43">
        <v>0</v>
      </c>
      <c r="D53" s="43">
        <v>3.3E-3</v>
      </c>
      <c r="E53" s="43">
        <v>3.4294600000000002</v>
      </c>
      <c r="F53" s="50" t="s">
        <v>21</v>
      </c>
      <c r="G53" s="43">
        <v>0</v>
      </c>
      <c r="H53" s="43">
        <v>3.3E-3</v>
      </c>
      <c r="I53" s="43">
        <v>3.200167</v>
      </c>
      <c r="J53" s="50" t="s">
        <v>21</v>
      </c>
      <c r="K53" s="43">
        <v>0</v>
      </c>
      <c r="L53" s="43">
        <v>3.3E-3</v>
      </c>
      <c r="M53" s="43">
        <v>3.2898339999999999</v>
      </c>
      <c r="N53" s="27" t="s">
        <v>21</v>
      </c>
      <c r="O53" s="49">
        <v>0</v>
      </c>
      <c r="P53" s="49">
        <v>3.3E-3</v>
      </c>
      <c r="Q53" s="49">
        <v>3.2798409999999998</v>
      </c>
    </row>
    <row r="54" spans="1:17" x14ac:dyDescent="0.25">
      <c r="A54" s="67"/>
      <c r="B54" s="50" t="s">
        <v>22</v>
      </c>
      <c r="C54" s="43">
        <v>0</v>
      </c>
      <c r="D54" s="43">
        <v>2.0999999999999999E-3</v>
      </c>
      <c r="E54" s="43">
        <v>35.210565000000003</v>
      </c>
      <c r="F54" s="50" t="s">
        <v>22</v>
      </c>
      <c r="G54" s="43">
        <v>0</v>
      </c>
      <c r="H54" s="43">
        <v>2.0999999999999999E-3</v>
      </c>
      <c r="I54" s="43">
        <v>34.219206999999997</v>
      </c>
      <c r="J54" s="50" t="s">
        <v>22</v>
      </c>
      <c r="K54" s="43">
        <v>0</v>
      </c>
      <c r="L54" s="43">
        <v>2.2000000000000001E-3</v>
      </c>
      <c r="M54" s="43">
        <v>32.130775999999997</v>
      </c>
      <c r="N54" s="27" t="s">
        <v>22</v>
      </c>
      <c r="O54" s="27">
        <v>0</v>
      </c>
      <c r="P54" s="27">
        <v>2.2000000000000001E-3</v>
      </c>
      <c r="Q54" s="27">
        <v>34.029631999999999</v>
      </c>
    </row>
    <row r="55" spans="1:17" x14ac:dyDescent="0.25">
      <c r="B55" s="30"/>
      <c r="C55" s="30"/>
      <c r="D55" s="30"/>
      <c r="E55" s="30"/>
      <c r="F55" s="34"/>
      <c r="G55" s="34"/>
      <c r="H55" s="34"/>
      <c r="I55" s="34"/>
      <c r="J55" s="34"/>
      <c r="K55" s="34"/>
      <c r="L55" s="34"/>
      <c r="M55" s="34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4"/>
      <c r="G56" s="34"/>
      <c r="H56" s="34"/>
      <c r="I56" s="34"/>
      <c r="J56" s="34"/>
      <c r="K56" s="34"/>
      <c r="L56" s="34"/>
      <c r="M56" s="34"/>
      <c r="N56" s="35"/>
      <c r="O56" s="35"/>
      <c r="P56" s="35"/>
      <c r="Q56" s="35"/>
    </row>
    <row r="57" spans="1:17" x14ac:dyDescent="0.25">
      <c r="A57" s="68" t="s">
        <v>23</v>
      </c>
      <c r="B57" s="79" t="s">
        <v>167</v>
      </c>
      <c r="C57" s="78"/>
      <c r="D57" s="78"/>
      <c r="E57" s="78"/>
      <c r="F57" s="83" t="s">
        <v>168</v>
      </c>
      <c r="G57" s="83"/>
      <c r="H57" s="83"/>
      <c r="I57" s="83"/>
      <c r="J57" s="83" t="s">
        <v>169</v>
      </c>
      <c r="K57" s="83"/>
      <c r="L57" s="83"/>
      <c r="M57" s="83"/>
      <c r="N57" s="81" t="s">
        <v>170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4"/>
      <c r="G62" s="34"/>
      <c r="H62" s="34"/>
      <c r="I62" s="34"/>
      <c r="J62" s="34"/>
      <c r="K62" s="34"/>
      <c r="L62" s="34"/>
      <c r="M62" s="34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4"/>
      <c r="G63" s="34"/>
      <c r="H63" s="34"/>
      <c r="I63" s="34"/>
      <c r="J63" s="34"/>
      <c r="K63" s="34"/>
      <c r="L63" s="34"/>
      <c r="M63" s="34"/>
      <c r="N63" s="35"/>
      <c r="O63" s="35"/>
      <c r="P63" s="35"/>
      <c r="Q63" s="35"/>
    </row>
    <row r="64" spans="1:17" x14ac:dyDescent="0.25">
      <c r="A64" s="69" t="s">
        <v>24</v>
      </c>
      <c r="B64" s="79" t="s">
        <v>167</v>
      </c>
      <c r="C64" s="78"/>
      <c r="D64" s="78"/>
      <c r="E64" s="78"/>
      <c r="F64" s="79" t="s">
        <v>168</v>
      </c>
      <c r="G64" s="79"/>
      <c r="H64" s="79"/>
      <c r="I64" s="79"/>
      <c r="J64" s="79" t="s">
        <v>169</v>
      </c>
      <c r="K64" s="79"/>
      <c r="L64" s="79"/>
      <c r="M64" s="79"/>
      <c r="N64" s="77" t="s">
        <v>250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9" t="s">
        <v>25</v>
      </c>
      <c r="G65" s="79"/>
      <c r="H65" s="79"/>
      <c r="I65" s="50" t="s">
        <v>19</v>
      </c>
      <c r="J65" s="79" t="s">
        <v>25</v>
      </c>
      <c r="K65" s="79"/>
      <c r="L65" s="79"/>
      <c r="M65" s="5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4.5219999999999999E-4</v>
      </c>
      <c r="C66" s="31"/>
      <c r="D66" s="31"/>
      <c r="E66" s="42">
        <v>11.632388000000001</v>
      </c>
      <c r="F66" s="52"/>
      <c r="G66" s="52">
        <v>4.6349999999999999E-4</v>
      </c>
      <c r="H66" s="53"/>
      <c r="I66" s="43">
        <v>12.738038</v>
      </c>
      <c r="J66" s="52">
        <v>4.6299999999999998E-4</v>
      </c>
      <c r="K66" s="53"/>
      <c r="L66" s="53"/>
      <c r="M66" s="43">
        <v>11.153044</v>
      </c>
      <c r="N66" s="29">
        <v>4.637E-4</v>
      </c>
      <c r="O66" s="28"/>
      <c r="P66" s="28"/>
      <c r="Q66" s="27">
        <v>12.104779000000001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5.973077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33.073044000000003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20.634062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236.40912399999999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7.0664529999999992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43.97578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30.794080999999998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352.09022599999997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8.3978029999999997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55.280512000000002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41.637110999999997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476.43614099999996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1.9635690000000001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21.895009000000002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18.407475999999999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2.3592E-5</v>
      </c>
      <c r="H114">
        <f t="shared" si="56"/>
        <v>209.26112699999999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2.3694E-5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2.3898000000000004E-5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2.4102000000000001E-5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3.012715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32.358592999999999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27.397531000000001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2.3694325000000003E-5</v>
      </c>
      <c r="H127">
        <f t="shared" si="74"/>
        <v>312.27887299999998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2.3899300000000003E-5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2.4311199999999999E-5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2.4725699999999999E-5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4.3492300000000004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46.063783000000001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36.311896000000004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2.3796687499999998E-5</v>
      </c>
      <c r="H140">
        <f t="shared" si="92"/>
        <v>424.023055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2.4103600000000001E-5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2.4711199999999998E-5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2.5299000000000003E-5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2.0299329999999998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9.9999999999999995E-8</v>
      </c>
      <c r="M151">
        <f>I46+E46</f>
        <v>21.636644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9.9999999999999995E-8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15.797280000000001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1.3370499999999997E-4</v>
      </c>
      <c r="H153">
        <f t="shared" si="110"/>
        <v>176.90317800000003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1.3411E-4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9.9999999999999995E-8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9.9999999999999995E-8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1.3491999999999999E-4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1.3572999999999998E-4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3.0674710000000003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1.0000000000000001E-7</v>
      </c>
      <c r="M164">
        <f>M46+I46+E46</f>
        <v>32.487499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9.9999999999999995E-8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23.600687000000001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1.3411099999999999E-4</v>
      </c>
      <c r="H166">
        <f t="shared" si="128"/>
        <v>261.978835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1.34924E-4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9.9999999999999995E-8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1.0000000000000001E-7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1.36556E-4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1.3819599999999999E-4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4.3990280000000004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9.9999999999999982E-8</v>
      </c>
      <c r="M177">
        <f>Q46+M46+I46+E46</f>
        <v>46.795070000000003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9.9999999999999995E-8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31.139339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1.3451801249999998E-4</v>
      </c>
      <c r="H179">
        <f t="shared" si="146"/>
        <v>353.10162800000001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1.3574209999999998E-4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9.9999999999999995E-8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9.9999999999999995E-8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1.3820879999999996E-4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1.407007E-4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2.1071439999999999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9.6549999999999982E-6</v>
      </c>
      <c r="M190">
        <f>AA46+W46</f>
        <v>20.88044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9.7100000000000002E-6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11.844467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5.3260499999999991E-4</v>
      </c>
      <c r="H192">
        <f t="shared" si="164"/>
        <v>132.01218499999999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5.3370999999999996E-4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9.8199999999999992E-6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9.9299999999999981E-6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5.3591999999999995E-4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5.3812999999999995E-4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3.1462510000000004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9.7100000000000002E-6</v>
      </c>
      <c r="M203">
        <f>AE46+AA46+W46</f>
        <v>31.539233000000003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9.8200000000000008E-6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17.474564000000001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5.3371250000000005E-4</v>
      </c>
      <c r="H205">
        <f t="shared" si="182"/>
        <v>196.658501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5.3593E-4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1.0039999999999999E-5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1.026E-5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5.4038000000000003E-4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5.4485000000000004E-4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4.7153850000000004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9.7649999999999988E-6</v>
      </c>
      <c r="M216">
        <f>AI46+AE46+AA46+W46</f>
        <v>44.811714000000002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9.9299999999999981E-6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23.172976000000002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5.3482251249999991E-4</v>
      </c>
      <c r="H218">
        <f t="shared" si="199"/>
        <v>266.55671000000001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5.3816009999999991E-4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1.026E-5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1.059E-5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5.4488079999999992E-4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5.5166269999999999E-4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2.0564330000000002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4.5276499999999999E-4</v>
      </c>
      <c r="M229">
        <f>I66+E66</f>
        <v>24.370426000000002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4.5333E-4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6.6296270000000002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69.429772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4.5446000000000006E-4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4.5558999999999997E-4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2.989268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4.5330050000000002E-4</v>
      </c>
      <c r="M242">
        <f>M66+I66+E66</f>
        <v>35.523469999999996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4.5434199999999999E-4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9.9194610000000001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101.560548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4.5624799999999997E-4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4.5791800000000003E-4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4.2262519999999997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4.5380812499999992E-4</v>
      </c>
      <c r="M255">
        <f>Q66+M66+I66+E66</f>
        <v>47.628249000000004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4.5524900000000002E-4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13.199302000000001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135.59017999999998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4.5766799999999994E-4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4.5953500000000001E-4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263"/>
  <sheetViews>
    <sheetView topLeftCell="A16" zoomScale="55" zoomScaleNormal="55" workbookViewId="0">
      <selection activeCell="H66" sqref="H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171</v>
      </c>
      <c r="C9" s="74"/>
      <c r="D9" s="74"/>
      <c r="E9" s="74"/>
      <c r="F9" s="77" t="s">
        <v>172</v>
      </c>
      <c r="G9" s="77"/>
      <c r="H9" s="77"/>
      <c r="I9" s="77"/>
      <c r="J9" s="77" t="s">
        <v>173</v>
      </c>
      <c r="K9" s="77"/>
      <c r="L9" s="77"/>
      <c r="M9" s="77"/>
      <c r="N9" s="77" t="s">
        <v>248</v>
      </c>
      <c r="O9" s="77"/>
      <c r="P9" s="77"/>
      <c r="Q9" s="77"/>
      <c r="S9" s="67" t="s">
        <v>12</v>
      </c>
      <c r="T9" s="77" t="s">
        <v>171</v>
      </c>
      <c r="U9" s="74"/>
      <c r="V9" s="74"/>
      <c r="W9" s="74"/>
      <c r="X9" s="77" t="s">
        <v>172</v>
      </c>
      <c r="Y9" s="77"/>
      <c r="Z9" s="77"/>
      <c r="AA9" s="77"/>
      <c r="AB9" s="77" t="s">
        <v>173</v>
      </c>
      <c r="AC9" s="77"/>
      <c r="AD9" s="77"/>
      <c r="AE9" s="77"/>
      <c r="AF9" s="77" t="s">
        <v>248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1.0924229999999999</v>
      </c>
      <c r="F11" s="27" t="s">
        <v>20</v>
      </c>
      <c r="G11" s="27">
        <v>0</v>
      </c>
      <c r="H11" s="27">
        <v>6.1999999999999998E-3</v>
      </c>
      <c r="I11" s="27">
        <v>1.6546129999999999</v>
      </c>
      <c r="J11" s="27" t="s">
        <v>20</v>
      </c>
      <c r="K11" s="27">
        <v>0</v>
      </c>
      <c r="L11" s="27">
        <v>6.1999999999999998E-3</v>
      </c>
      <c r="M11" s="27">
        <v>1.5414639999999999</v>
      </c>
      <c r="N11" s="27" t="s">
        <v>20</v>
      </c>
      <c r="O11" s="27">
        <v>0</v>
      </c>
      <c r="P11" s="27">
        <v>6.1999999999999998E-3</v>
      </c>
      <c r="Q11" s="27">
        <v>1.6132869999999999</v>
      </c>
      <c r="S11" s="67"/>
      <c r="T11" t="s">
        <v>20</v>
      </c>
      <c r="U11">
        <v>0</v>
      </c>
      <c r="V11">
        <v>6.1999999999999998E-3</v>
      </c>
      <c r="W11">
        <v>1.2129160000000001</v>
      </c>
      <c r="X11" s="27" t="s">
        <v>20</v>
      </c>
      <c r="Y11" s="27">
        <v>0</v>
      </c>
      <c r="Z11" s="27">
        <v>6.1999999999999998E-3</v>
      </c>
      <c r="AA11" s="27">
        <v>1.1846110000000001</v>
      </c>
      <c r="AB11" s="27" t="s">
        <v>20</v>
      </c>
      <c r="AC11" s="27">
        <v>0</v>
      </c>
      <c r="AD11" s="27">
        <v>6.1999999999999998E-3</v>
      </c>
      <c r="AE11" s="27">
        <v>1.249431</v>
      </c>
      <c r="AF11" s="27" t="s">
        <v>20</v>
      </c>
      <c r="AG11" s="27">
        <v>0</v>
      </c>
      <c r="AH11" s="27">
        <v>6.1999999999999998E-3</v>
      </c>
      <c r="AI11" s="27">
        <v>1.594616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10.472148000000001</v>
      </c>
      <c r="F12" s="27" t="s">
        <v>21</v>
      </c>
      <c r="G12" s="27">
        <v>0</v>
      </c>
      <c r="H12" s="27">
        <v>8.038E-5</v>
      </c>
      <c r="I12" s="27">
        <v>10.694610000000001</v>
      </c>
      <c r="J12" s="27" t="s">
        <v>21</v>
      </c>
      <c r="K12" s="27">
        <v>0</v>
      </c>
      <c r="L12" s="27">
        <v>8.038E-5</v>
      </c>
      <c r="M12" s="27">
        <v>10.612349</v>
      </c>
      <c r="N12" s="27" t="s">
        <v>21</v>
      </c>
      <c r="O12" s="27">
        <v>0</v>
      </c>
      <c r="P12" s="27">
        <v>8.038E-5</v>
      </c>
      <c r="Q12" s="27">
        <v>10.546315999999999</v>
      </c>
      <c r="S12" s="67"/>
      <c r="T12" t="s">
        <v>21</v>
      </c>
      <c r="U12">
        <v>0</v>
      </c>
      <c r="V12">
        <v>2.6219999999999998E-4</v>
      </c>
      <c r="W12">
        <v>10.811961999999999</v>
      </c>
      <c r="X12" s="27" t="s">
        <v>21</v>
      </c>
      <c r="Y12" s="27">
        <v>0</v>
      </c>
      <c r="Z12" s="27">
        <v>2.6219999999999998E-4</v>
      </c>
      <c r="AA12" s="27">
        <v>10.948612000000001</v>
      </c>
      <c r="AB12" s="27" t="s">
        <v>21</v>
      </c>
      <c r="AC12" s="27">
        <v>0</v>
      </c>
      <c r="AD12" s="27">
        <v>2.6219999999999998E-4</v>
      </c>
      <c r="AE12" s="27">
        <v>8.1948609999999995</v>
      </c>
      <c r="AF12" s="27" t="s">
        <v>21</v>
      </c>
      <c r="AG12" s="27">
        <v>0</v>
      </c>
      <c r="AH12" s="27">
        <v>2.6219999999999998E-4</v>
      </c>
      <c r="AI12" s="27">
        <v>9.2216400000000007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146.363956</v>
      </c>
      <c r="F13" s="27" t="s">
        <v>22</v>
      </c>
      <c r="G13" s="27">
        <v>0</v>
      </c>
      <c r="H13" s="27">
        <v>2.0949999999999998E-6</v>
      </c>
      <c r="I13" s="27">
        <v>154.730774</v>
      </c>
      <c r="J13" s="27" t="s">
        <v>22</v>
      </c>
      <c r="K13" s="27">
        <v>0</v>
      </c>
      <c r="L13" s="27">
        <v>2.3829999999999999E-6</v>
      </c>
      <c r="M13" s="27">
        <v>147.902659</v>
      </c>
      <c r="N13" s="27" t="s">
        <v>22</v>
      </c>
      <c r="O13" s="27">
        <v>0</v>
      </c>
      <c r="P13" s="27">
        <v>2.6970000000000002E-6</v>
      </c>
      <c r="Q13" s="27">
        <v>146.415503</v>
      </c>
      <c r="S13" s="67"/>
      <c r="T13" t="s">
        <v>22</v>
      </c>
      <c r="U13">
        <v>0</v>
      </c>
      <c r="V13">
        <v>2.3390000000000001E-5</v>
      </c>
      <c r="W13">
        <v>128.87922699999999</v>
      </c>
      <c r="X13" s="27" t="s">
        <v>22</v>
      </c>
      <c r="Y13" s="27">
        <v>0</v>
      </c>
      <c r="Z13" s="27">
        <v>2.5369999999999999E-5</v>
      </c>
      <c r="AA13" s="27">
        <v>132.03789800000001</v>
      </c>
      <c r="AB13" s="27" t="s">
        <v>22</v>
      </c>
      <c r="AC13" s="27">
        <v>0</v>
      </c>
      <c r="AD13" s="27">
        <v>2.7500000000000001E-5</v>
      </c>
      <c r="AE13" s="27">
        <v>130.75925000000001</v>
      </c>
      <c r="AF13" s="27" t="s">
        <v>22</v>
      </c>
      <c r="AG13" s="27">
        <v>0</v>
      </c>
      <c r="AH13" s="27">
        <v>2.7699999999999999E-5</v>
      </c>
      <c r="AI13" s="27">
        <v>132.85812899999999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175</v>
      </c>
      <c r="C16" s="81"/>
      <c r="D16" s="81"/>
      <c r="E16" s="81"/>
      <c r="F16" s="81" t="s">
        <v>172</v>
      </c>
      <c r="G16" s="81"/>
      <c r="H16" s="81"/>
      <c r="I16" s="81"/>
      <c r="J16" s="81" t="s">
        <v>173</v>
      </c>
      <c r="K16" s="81"/>
      <c r="L16" s="81"/>
      <c r="M16" s="81"/>
      <c r="N16" s="81" t="s">
        <v>174</v>
      </c>
      <c r="O16" s="81"/>
      <c r="P16" s="81"/>
      <c r="Q16" s="81"/>
      <c r="R16" s="35"/>
      <c r="S16" s="82" t="s">
        <v>23</v>
      </c>
      <c r="T16" s="77" t="s">
        <v>171</v>
      </c>
      <c r="U16" s="74"/>
      <c r="V16" s="74"/>
      <c r="W16" s="74"/>
      <c r="X16" s="81" t="s">
        <v>172</v>
      </c>
      <c r="Y16" s="81"/>
      <c r="Z16" s="81"/>
      <c r="AA16" s="81"/>
      <c r="AB16" s="81" t="s">
        <v>173</v>
      </c>
      <c r="AC16" s="81"/>
      <c r="AD16" s="81"/>
      <c r="AE16" s="81"/>
      <c r="AF16" s="81" t="s">
        <v>174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171</v>
      </c>
      <c r="C23" s="74"/>
      <c r="D23" s="74"/>
      <c r="E23" s="74"/>
      <c r="F23" s="81" t="s">
        <v>172</v>
      </c>
      <c r="G23" s="81"/>
      <c r="H23" s="81"/>
      <c r="I23" s="81"/>
      <c r="J23" s="81" t="s">
        <v>173</v>
      </c>
      <c r="K23" s="81"/>
      <c r="L23" s="81"/>
      <c r="M23" s="81"/>
      <c r="N23" s="81" t="s">
        <v>174</v>
      </c>
      <c r="O23" s="81"/>
      <c r="P23" s="81"/>
      <c r="Q23" s="81"/>
      <c r="S23" s="69" t="s">
        <v>24</v>
      </c>
      <c r="T23" s="77" t="s">
        <v>171</v>
      </c>
      <c r="U23" s="74"/>
      <c r="V23" s="74"/>
      <c r="W23" s="74"/>
      <c r="X23" s="81" t="s">
        <v>172</v>
      </c>
      <c r="Y23" s="81"/>
      <c r="Z23" s="81"/>
      <c r="AA23" s="81"/>
      <c r="AB23" s="81" t="s">
        <v>173</v>
      </c>
      <c r="AC23" s="81"/>
      <c r="AD23" s="81"/>
      <c r="AE23" s="81"/>
      <c r="AF23" s="81" t="s">
        <v>174</v>
      </c>
      <c r="AG23" s="81"/>
      <c r="AH23" s="81"/>
      <c r="AI23" s="81"/>
    </row>
    <row r="24" spans="1:35" x14ac:dyDescent="0.25">
      <c r="A24" s="69"/>
      <c r="B24" s="74" t="s">
        <v>25</v>
      </c>
      <c r="C24" s="74"/>
      <c r="D24" s="74"/>
      <c r="E24" t="s">
        <v>19</v>
      </c>
      <c r="F24" s="81" t="s">
        <v>25</v>
      </c>
      <c r="G24" s="81"/>
      <c r="H24" s="81"/>
      <c r="I24" s="35" t="s">
        <v>19</v>
      </c>
      <c r="J24" s="81" t="s">
        <v>25</v>
      </c>
      <c r="K24" s="81"/>
      <c r="L24" s="81"/>
      <c r="M24" s="35" t="s">
        <v>19</v>
      </c>
      <c r="N24" s="81" t="s">
        <v>25</v>
      </c>
      <c r="O24" s="81"/>
      <c r="P24" s="81"/>
      <c r="Q24" s="35" t="s">
        <v>19</v>
      </c>
      <c r="S24" s="69"/>
      <c r="T24" s="74" t="s">
        <v>25</v>
      </c>
      <c r="U24" s="74"/>
      <c r="V24" s="74"/>
      <c r="W24" t="s">
        <v>19</v>
      </c>
      <c r="X24" s="81" t="s">
        <v>25</v>
      </c>
      <c r="Y24" s="81"/>
      <c r="Z24" s="81"/>
      <c r="AA24" s="35" t="s">
        <v>19</v>
      </c>
      <c r="AB24" s="81" t="s">
        <v>25</v>
      </c>
      <c r="AC24" s="81"/>
      <c r="AD24" s="81"/>
      <c r="AE24" s="35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5">
        <v>0</v>
      </c>
      <c r="C25" s="5"/>
      <c r="D25" s="5"/>
      <c r="E25">
        <v>17.788056999999998</v>
      </c>
      <c r="F25" s="35">
        <v>0</v>
      </c>
      <c r="G25" s="37"/>
      <c r="H25" s="37"/>
      <c r="I25" s="35">
        <v>14.69411</v>
      </c>
      <c r="J25" s="35">
        <v>0</v>
      </c>
      <c r="K25" s="37"/>
      <c r="L25" s="37"/>
      <c r="M25" s="35">
        <v>13.665461000000001</v>
      </c>
      <c r="N25" s="37">
        <v>0</v>
      </c>
      <c r="O25" s="37"/>
      <c r="P25" s="37"/>
      <c r="Q25" s="35">
        <v>13.376064</v>
      </c>
      <c r="S25" s="69"/>
      <c r="T25" s="5">
        <v>0</v>
      </c>
      <c r="U25" s="5"/>
      <c r="V25" s="5"/>
      <c r="W25">
        <v>12.826789</v>
      </c>
      <c r="X25" s="35"/>
      <c r="Y25" s="37">
        <v>0</v>
      </c>
      <c r="Z25" s="37"/>
      <c r="AA25" s="35">
        <v>14.564861000000001</v>
      </c>
      <c r="AB25" s="37">
        <v>0</v>
      </c>
      <c r="AC25" s="37"/>
      <c r="AD25" s="37"/>
      <c r="AE25" s="35">
        <v>14.195807</v>
      </c>
      <c r="AF25" s="37">
        <v>0</v>
      </c>
      <c r="AG25" s="37"/>
      <c r="AH25" s="37"/>
      <c r="AI25" s="35">
        <v>13.278014000000001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7" t="s">
        <v>8</v>
      </c>
      <c r="C29" s="77"/>
      <c r="D29" s="77"/>
      <c r="E29" s="77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249</v>
      </c>
      <c r="C30" s="77"/>
      <c r="D30" s="77"/>
      <c r="E30" s="77"/>
      <c r="F30" s="77" t="s">
        <v>172</v>
      </c>
      <c r="G30" s="77"/>
      <c r="H30" s="77"/>
      <c r="I30" s="77"/>
      <c r="J30" s="77" t="s">
        <v>173</v>
      </c>
      <c r="K30" s="77"/>
      <c r="L30" s="77"/>
      <c r="M30" s="77"/>
      <c r="N30" s="77" t="s">
        <v>248</v>
      </c>
      <c r="O30" s="77"/>
      <c r="P30" s="77"/>
      <c r="Q30" s="77"/>
      <c r="S30" s="67" t="s">
        <v>12</v>
      </c>
      <c r="T30" s="77" t="s">
        <v>171</v>
      </c>
      <c r="U30" s="74"/>
      <c r="V30" s="74"/>
      <c r="W30" s="74"/>
      <c r="X30" s="77" t="s">
        <v>172</v>
      </c>
      <c r="Y30" s="77"/>
      <c r="Z30" s="77"/>
      <c r="AA30" s="77"/>
      <c r="AB30" s="77" t="s">
        <v>173</v>
      </c>
      <c r="AC30" s="77"/>
      <c r="AD30" s="77"/>
      <c r="AE30" s="77"/>
      <c r="AF30" s="77" t="s">
        <v>248</v>
      </c>
      <c r="AG30" s="77"/>
      <c r="AH30" s="77"/>
      <c r="AI30" s="77"/>
    </row>
    <row r="31" spans="1:35" x14ac:dyDescent="0.25">
      <c r="A31" s="67"/>
      <c r="B31" s="27"/>
      <c r="C31" s="27" t="s">
        <v>17</v>
      </c>
      <c r="D31" s="27" t="s">
        <v>18</v>
      </c>
      <c r="E31" s="27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27" t="s">
        <v>20</v>
      </c>
      <c r="C32" s="27">
        <v>0</v>
      </c>
      <c r="D32" s="27">
        <v>6.1999999999999998E-3</v>
      </c>
      <c r="E32" s="27">
        <v>1.07443</v>
      </c>
      <c r="F32" s="27" t="s">
        <v>20</v>
      </c>
      <c r="G32" s="27">
        <v>0</v>
      </c>
      <c r="H32" s="27">
        <v>6.1999999999999998E-3</v>
      </c>
      <c r="I32" s="27">
        <v>1.531687</v>
      </c>
      <c r="J32" s="27" t="s">
        <v>20</v>
      </c>
      <c r="K32" s="27">
        <v>0</v>
      </c>
      <c r="L32" s="27">
        <v>6.1999999999999998E-3</v>
      </c>
      <c r="M32" s="27">
        <v>1.6461710000000001</v>
      </c>
      <c r="N32" s="27" t="s">
        <v>20</v>
      </c>
      <c r="O32" s="27">
        <v>0</v>
      </c>
      <c r="P32" s="27">
        <v>6.1999999999999998E-3</v>
      </c>
      <c r="Q32" s="27">
        <v>1.5516719999999999</v>
      </c>
      <c r="S32" s="67"/>
      <c r="T32" t="s">
        <v>20</v>
      </c>
      <c r="U32">
        <v>0</v>
      </c>
      <c r="V32">
        <v>6.1999999999999998E-3</v>
      </c>
      <c r="W32">
        <v>1.07742</v>
      </c>
      <c r="X32" s="27" t="s">
        <v>20</v>
      </c>
      <c r="Y32" s="27">
        <v>0</v>
      </c>
      <c r="Z32" s="27">
        <v>6.1999999999999998E-3</v>
      </c>
      <c r="AA32" s="27">
        <v>1.564297</v>
      </c>
      <c r="AB32" s="27" t="s">
        <v>20</v>
      </c>
      <c r="AC32" s="27">
        <v>0</v>
      </c>
      <c r="AD32" s="27">
        <v>6.1999999999999998E-3</v>
      </c>
      <c r="AE32" s="27">
        <v>1.364895</v>
      </c>
      <c r="AF32" s="27" t="s">
        <v>20</v>
      </c>
      <c r="AG32" s="27">
        <v>0</v>
      </c>
      <c r="AH32" s="27">
        <v>6.1999999999999998E-3</v>
      </c>
      <c r="AI32" s="27">
        <v>1.0654710000000001</v>
      </c>
    </row>
    <row r="33" spans="1:35" x14ac:dyDescent="0.25">
      <c r="A33" s="67"/>
      <c r="B33" s="27" t="s">
        <v>21</v>
      </c>
      <c r="C33" s="27">
        <v>0</v>
      </c>
      <c r="D33" s="27">
        <v>6.6879999999999999E-4</v>
      </c>
      <c r="E33" s="27">
        <v>9.0545329999999993</v>
      </c>
      <c r="F33" s="27" t="s">
        <v>21</v>
      </c>
      <c r="G33" s="27">
        <v>0</v>
      </c>
      <c r="H33" s="27">
        <v>6.6879999999999999E-4</v>
      </c>
      <c r="I33" s="27">
        <v>8.1646809999999999</v>
      </c>
      <c r="J33" s="27" t="s">
        <v>21</v>
      </c>
      <c r="K33" s="27">
        <v>0</v>
      </c>
      <c r="L33" s="27">
        <v>6.6879999999999999E-4</v>
      </c>
      <c r="M33" s="27">
        <v>8.4864820000000005</v>
      </c>
      <c r="N33" s="27" t="s">
        <v>21</v>
      </c>
      <c r="O33" s="27">
        <v>0</v>
      </c>
      <c r="P33" s="27">
        <v>6.6879999999999999E-4</v>
      </c>
      <c r="Q33" s="27">
        <v>8.1672740000000008</v>
      </c>
      <c r="S33" s="67"/>
      <c r="T33" t="s">
        <v>21</v>
      </c>
      <c r="U33">
        <v>0</v>
      </c>
      <c r="V33">
        <v>1.5E-3</v>
      </c>
      <c r="W33">
        <v>7.0387219999999999</v>
      </c>
      <c r="X33" s="27" t="s">
        <v>21</v>
      </c>
      <c r="Y33" s="27">
        <v>0</v>
      </c>
      <c r="Z33" s="27">
        <v>1.5E-3</v>
      </c>
      <c r="AA33" s="27">
        <v>7.9845240000000004</v>
      </c>
      <c r="AB33" s="27" t="s">
        <v>21</v>
      </c>
      <c r="AC33" s="27">
        <v>0</v>
      </c>
      <c r="AD33" s="27">
        <v>1.5E-3</v>
      </c>
      <c r="AE33" s="27">
        <v>8.1674412000000007</v>
      </c>
      <c r="AF33" s="27" t="s">
        <v>21</v>
      </c>
      <c r="AG33" s="27">
        <v>0</v>
      </c>
      <c r="AH33" s="27">
        <v>1.5E-3</v>
      </c>
      <c r="AI33" s="27">
        <v>7.8461470000000002</v>
      </c>
    </row>
    <row r="34" spans="1:35" x14ac:dyDescent="0.25">
      <c r="A34" s="67"/>
      <c r="B34" s="27" t="s">
        <v>22</v>
      </c>
      <c r="C34" s="27">
        <v>0</v>
      </c>
      <c r="D34" s="27">
        <v>1.329E-4</v>
      </c>
      <c r="E34" s="27">
        <v>109.554879</v>
      </c>
      <c r="F34" s="27" t="s">
        <v>22</v>
      </c>
      <c r="G34" s="27">
        <v>0</v>
      </c>
      <c r="H34" s="27">
        <v>1.4080000000000001E-4</v>
      </c>
      <c r="I34" s="27">
        <v>111.11684200000001</v>
      </c>
      <c r="J34" s="27" t="s">
        <v>22</v>
      </c>
      <c r="K34" s="27">
        <v>0</v>
      </c>
      <c r="L34" s="27">
        <v>1.4909999999999999E-4</v>
      </c>
      <c r="M34" s="27">
        <v>109.647524</v>
      </c>
      <c r="N34" s="27" t="s">
        <v>22</v>
      </c>
      <c r="O34" s="27">
        <v>0</v>
      </c>
      <c r="P34" s="27">
        <v>1.5779999999999999E-4</v>
      </c>
      <c r="Q34" s="27">
        <v>107.586358</v>
      </c>
      <c r="S34" s="67"/>
      <c r="T34" t="s">
        <v>22</v>
      </c>
      <c r="U34">
        <v>0</v>
      </c>
      <c r="V34">
        <v>5.3120000000000001E-4</v>
      </c>
      <c r="W34">
        <v>80.437439999999995</v>
      </c>
      <c r="X34" s="27" t="s">
        <v>22</v>
      </c>
      <c r="Y34" s="27">
        <v>0</v>
      </c>
      <c r="Z34" s="27">
        <v>5.5259999999999999E-4</v>
      </c>
      <c r="AA34" s="27">
        <v>83.625624000000002</v>
      </c>
      <c r="AB34" s="27" t="s">
        <v>22</v>
      </c>
      <c r="AC34" s="27">
        <v>0</v>
      </c>
      <c r="AD34" s="27">
        <v>5.7490000000000004E-4</v>
      </c>
      <c r="AE34" s="27">
        <v>78.244335000000007</v>
      </c>
      <c r="AF34" s="27" t="s">
        <v>22</v>
      </c>
      <c r="AG34" s="27">
        <v>0</v>
      </c>
      <c r="AH34" s="27">
        <v>5.9840000000000002E-4</v>
      </c>
      <c r="AI34" s="27">
        <v>83.198015999999996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171</v>
      </c>
      <c r="C37" s="74"/>
      <c r="D37" s="74"/>
      <c r="E37" s="74"/>
      <c r="F37" s="81" t="s">
        <v>172</v>
      </c>
      <c r="G37" s="81"/>
      <c r="H37" s="81"/>
      <c r="I37" s="81"/>
      <c r="J37" s="81" t="s">
        <v>173</v>
      </c>
      <c r="K37" s="81"/>
      <c r="L37" s="81"/>
      <c r="M37" s="81"/>
      <c r="N37" s="81" t="s">
        <v>174</v>
      </c>
      <c r="O37" s="81"/>
      <c r="P37" s="81"/>
      <c r="Q37" s="81"/>
      <c r="R37" s="35"/>
      <c r="S37" s="82" t="s">
        <v>23</v>
      </c>
      <c r="T37" s="77" t="s">
        <v>171</v>
      </c>
      <c r="U37" s="74"/>
      <c r="V37" s="74"/>
      <c r="W37" s="74"/>
      <c r="X37" s="81" t="s">
        <v>172</v>
      </c>
      <c r="Y37" s="81"/>
      <c r="Z37" s="81"/>
      <c r="AA37" s="81"/>
      <c r="AB37" s="81" t="s">
        <v>173</v>
      </c>
      <c r="AC37" s="81"/>
      <c r="AD37" s="81"/>
      <c r="AE37" s="81"/>
      <c r="AF37" s="81" t="s">
        <v>174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171</v>
      </c>
      <c r="C44" s="74"/>
      <c r="D44" s="74"/>
      <c r="E44" s="74"/>
      <c r="F44" s="77" t="s">
        <v>172</v>
      </c>
      <c r="G44" s="77"/>
      <c r="H44" s="77"/>
      <c r="I44" s="77"/>
      <c r="J44" s="77" t="s">
        <v>173</v>
      </c>
      <c r="K44" s="77"/>
      <c r="L44" s="77"/>
      <c r="M44" s="77"/>
      <c r="N44" s="77" t="s">
        <v>248</v>
      </c>
      <c r="O44" s="77"/>
      <c r="P44" s="77"/>
      <c r="Q44" s="77"/>
      <c r="S44" s="69" t="s">
        <v>24</v>
      </c>
      <c r="T44" s="77" t="s">
        <v>171</v>
      </c>
      <c r="U44" s="74"/>
      <c r="V44" s="74"/>
      <c r="W44" s="74"/>
      <c r="X44" s="77" t="s">
        <v>172</v>
      </c>
      <c r="Y44" s="77"/>
      <c r="Z44" s="77"/>
      <c r="AA44" s="77"/>
      <c r="AB44" s="77" t="s">
        <v>173</v>
      </c>
      <c r="AC44" s="77"/>
      <c r="AD44" s="77"/>
      <c r="AE44" s="77"/>
      <c r="AF44" s="77" t="s">
        <v>248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9.9999999999999995E-8</v>
      </c>
      <c r="C46" s="5"/>
      <c r="D46" s="5"/>
      <c r="E46">
        <v>11.171586</v>
      </c>
      <c r="F46" s="29">
        <v>1.9999999999999999E-7</v>
      </c>
      <c r="G46" s="28"/>
      <c r="H46" s="28"/>
      <c r="I46" s="27">
        <v>12.744617999999999</v>
      </c>
      <c r="J46" s="29">
        <v>1.9999999999999999E-7</v>
      </c>
      <c r="K46" s="28"/>
      <c r="L46" s="28"/>
      <c r="M46" s="27">
        <v>13.950991999999999</v>
      </c>
      <c r="N46" s="28">
        <v>0</v>
      </c>
      <c r="O46" s="28"/>
      <c r="P46" s="28"/>
      <c r="Q46" s="27">
        <v>12.554207999999999</v>
      </c>
      <c r="S46" s="69"/>
      <c r="T46" s="18">
        <v>8.3000000000000002E-6</v>
      </c>
      <c r="U46" s="5"/>
      <c r="V46" s="5"/>
      <c r="W46">
        <v>11.368472000000001</v>
      </c>
      <c r="X46" s="29">
        <v>1.06E-5</v>
      </c>
      <c r="Y46" s="28"/>
      <c r="Z46" s="28"/>
      <c r="AA46" s="27">
        <v>11.346595000000001</v>
      </c>
      <c r="AB46" s="29">
        <v>1.1199999999999999E-5</v>
      </c>
      <c r="AC46" s="28"/>
      <c r="AD46" s="28"/>
      <c r="AE46" s="27">
        <v>11.552758000000001</v>
      </c>
      <c r="AF46" s="29">
        <v>1.3699999999999999E-5</v>
      </c>
      <c r="AG46" s="28"/>
      <c r="AH46" s="28"/>
      <c r="AI46" s="27">
        <v>14.507085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7" t="s">
        <v>8</v>
      </c>
      <c r="C49" s="77"/>
      <c r="D49" s="77"/>
      <c r="E49" s="77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249</v>
      </c>
      <c r="C50" s="77"/>
      <c r="D50" s="77"/>
      <c r="E50" s="77"/>
      <c r="F50" s="77" t="s">
        <v>172</v>
      </c>
      <c r="G50" s="77"/>
      <c r="H50" s="77"/>
      <c r="I50" s="77"/>
      <c r="J50" s="77" t="s">
        <v>173</v>
      </c>
      <c r="K50" s="77"/>
      <c r="L50" s="77"/>
      <c r="M50" s="77"/>
      <c r="N50" s="77" t="s">
        <v>248</v>
      </c>
      <c r="O50" s="77"/>
      <c r="P50" s="77"/>
      <c r="Q50" s="77"/>
    </row>
    <row r="51" spans="1:17" x14ac:dyDescent="0.25">
      <c r="A51" s="67"/>
      <c r="B51" s="27"/>
      <c r="C51" s="27" t="s">
        <v>17</v>
      </c>
      <c r="D51" s="27" t="s">
        <v>18</v>
      </c>
      <c r="E51" s="27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27" t="s">
        <v>20</v>
      </c>
      <c r="C52" s="27">
        <v>0</v>
      </c>
      <c r="D52" s="27">
        <v>6.1999999999999998E-3</v>
      </c>
      <c r="E52" s="27">
        <v>1.178083</v>
      </c>
      <c r="F52" s="27" t="s">
        <v>20</v>
      </c>
      <c r="G52" s="27">
        <v>0</v>
      </c>
      <c r="H52" s="27">
        <v>6.1999999999999998E-3</v>
      </c>
      <c r="I52" s="27">
        <v>1.1206320000000001</v>
      </c>
      <c r="J52" s="27" t="s">
        <v>20</v>
      </c>
      <c r="K52" s="27">
        <v>0</v>
      </c>
      <c r="L52" s="27">
        <v>6.1999999999999998E-3</v>
      </c>
      <c r="M52" s="27">
        <v>1.3664499999999999</v>
      </c>
      <c r="N52" s="27" t="s">
        <v>20</v>
      </c>
      <c r="O52" s="27">
        <v>0</v>
      </c>
      <c r="P52" s="27">
        <v>6.1999999999999998E-3</v>
      </c>
      <c r="Q52" s="27">
        <v>1.3954120000000001</v>
      </c>
    </row>
    <row r="53" spans="1:17" x14ac:dyDescent="0.25">
      <c r="A53" s="67"/>
      <c r="B53" s="27" t="s">
        <v>21</v>
      </c>
      <c r="C53" s="27">
        <v>0</v>
      </c>
      <c r="D53" s="27">
        <v>3.3E-3</v>
      </c>
      <c r="E53" s="27">
        <v>3.8782130000000001</v>
      </c>
      <c r="F53" s="27" t="s">
        <v>21</v>
      </c>
      <c r="G53" s="27">
        <v>0</v>
      </c>
      <c r="H53" s="27">
        <v>3.3E-3</v>
      </c>
      <c r="I53" s="27">
        <v>3.9602390000000001</v>
      </c>
      <c r="J53" s="27" t="s">
        <v>21</v>
      </c>
      <c r="K53" s="27">
        <v>0</v>
      </c>
      <c r="L53" s="27">
        <v>3.3E-3</v>
      </c>
      <c r="M53" s="27">
        <v>3.8914140000000002</v>
      </c>
      <c r="N53" s="27" t="s">
        <v>21</v>
      </c>
      <c r="O53" s="27">
        <v>0</v>
      </c>
      <c r="P53" s="27">
        <v>3.3E-3</v>
      </c>
      <c r="Q53" s="27">
        <v>3.9814430000000001</v>
      </c>
    </row>
    <row r="54" spans="1:17" x14ac:dyDescent="0.25">
      <c r="A54" s="67"/>
      <c r="B54" s="27" t="s">
        <v>22</v>
      </c>
      <c r="C54" s="27">
        <v>0</v>
      </c>
      <c r="D54" s="27">
        <v>2.0999999999999999E-3</v>
      </c>
      <c r="E54" s="27">
        <v>41.192171000000002</v>
      </c>
      <c r="F54" s="27" t="s">
        <v>22</v>
      </c>
      <c r="G54" s="27">
        <v>0</v>
      </c>
      <c r="H54" s="27">
        <v>2.0999999999999999E-3</v>
      </c>
      <c r="I54" s="27">
        <v>44.310409999999997</v>
      </c>
      <c r="J54" s="27" t="s">
        <v>22</v>
      </c>
      <c r="K54" s="27">
        <v>0</v>
      </c>
      <c r="L54" s="27">
        <v>2.2000000000000001E-3</v>
      </c>
      <c r="M54" s="27">
        <v>42.451414</v>
      </c>
      <c r="N54" s="27" t="s">
        <v>22</v>
      </c>
      <c r="O54" s="27">
        <v>0</v>
      </c>
      <c r="P54" s="27">
        <v>2.2000000000000001E-3</v>
      </c>
      <c r="Q54" s="27">
        <v>40.034526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171</v>
      </c>
      <c r="C57" s="74"/>
      <c r="D57" s="74"/>
      <c r="E57" s="74"/>
      <c r="F57" s="81" t="s">
        <v>172</v>
      </c>
      <c r="G57" s="81"/>
      <c r="H57" s="81"/>
      <c r="I57" s="81"/>
      <c r="J57" s="81" t="s">
        <v>173</v>
      </c>
      <c r="K57" s="81"/>
      <c r="L57" s="81"/>
      <c r="M57" s="81"/>
      <c r="N57" s="81" t="s">
        <v>174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171</v>
      </c>
      <c r="C64" s="74"/>
      <c r="D64" s="74"/>
      <c r="E64" s="74"/>
      <c r="F64" s="77" t="s">
        <v>172</v>
      </c>
      <c r="G64" s="77"/>
      <c r="H64" s="77"/>
      <c r="I64" s="77"/>
      <c r="J64" s="77" t="s">
        <v>173</v>
      </c>
      <c r="K64" s="77"/>
      <c r="L64" s="77"/>
      <c r="M64" s="77"/>
      <c r="N64" s="77" t="s">
        <v>248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4.44E-4</v>
      </c>
      <c r="C66" s="5"/>
      <c r="D66" s="5"/>
      <c r="E66">
        <v>11.089585</v>
      </c>
      <c r="F66" s="29"/>
      <c r="G66" s="29">
        <v>4.4930000000000002E-4</v>
      </c>
      <c r="H66" s="28"/>
      <c r="I66" s="27">
        <v>11.278432</v>
      </c>
      <c r="J66" s="29">
        <v>4.6670000000000001E-4</v>
      </c>
      <c r="K66" s="28"/>
      <c r="L66" s="28"/>
      <c r="M66" s="27">
        <v>11.043773</v>
      </c>
      <c r="N66" s="29">
        <v>4.6650000000000001E-4</v>
      </c>
      <c r="O66" s="28"/>
      <c r="P66" s="28"/>
      <c r="Q66" s="27">
        <v>11.397544999999999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2.7470359999999996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32.482166999999997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21.166758000000002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1.8451499999999998E-6</v>
      </c>
      <c r="H75">
        <f t="shared" si="2"/>
        <v>301.09473000000003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1.8583000000000001E-6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1.8845999999999999E-6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1.9108999999999998E-6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4.2885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46.147627999999997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31.779107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1.8583625000000002E-6</v>
      </c>
      <c r="H88">
        <f t="shared" si="20"/>
        <v>448.997389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1.88485E-6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1.9381999999999999E-6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1.9920499999999998E-6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5.9017870000000006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59.523691999999997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42.325423000000001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1.8716376249999996E-6</v>
      </c>
      <c r="H101">
        <f t="shared" si="38"/>
        <v>595.41289200000006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1.911651E-6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1.992808E-6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2.0754770000000003E-6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2.3975270000000002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27.391649999999998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21.760573999999998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2.3489000000000002E-5</v>
      </c>
      <c r="H114">
        <f t="shared" si="56"/>
        <v>260.917125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2.3588000000000002E-5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2.3786000000000002E-5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2.3983999999999999E-5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3.6469579999999997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41.587457000000001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29.955435000000001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2.3588375000000004E-5</v>
      </c>
      <c r="H127">
        <f t="shared" si="74"/>
        <v>391.67637500000001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2.3787500000000002E-5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2.4187999999999999E-5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2.4591500000000003E-5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5.241574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54.865470999999999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39.177075000000002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2.3687864999999998E-5</v>
      </c>
      <c r="H140">
        <f t="shared" si="92"/>
        <v>524.53450400000008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2.3986419999999999E-5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2.4579360000000001E-5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2.5156340000000001E-5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2.6061170000000002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1.0499999999999999E-7</v>
      </c>
      <c r="M151">
        <f>I46+E46</f>
        <v>23.916204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1.1000000000000001E-7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17.219214000000001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1.3329500000000002E-4</v>
      </c>
      <c r="H153">
        <f t="shared" si="110"/>
        <v>220.67172099999999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1.3369E-4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1.2000000000000002E-7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1.2999999999999997E-7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1.3448000000000003E-4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1.3527E-4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4.2522880000000001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1.0975E-7</v>
      </c>
      <c r="M164">
        <f>M46+I46+E46</f>
        <v>37.867196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1.1899999999999999E-7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25.705696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1.3369100000000002E-4</v>
      </c>
      <c r="H166">
        <f t="shared" si="128"/>
        <v>330.31924500000002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1.3448400000000001E-4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1.36E-7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1.5100000000000002E-7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1.36076E-4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1.3767600000000001E-4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5.80396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1.1423749999999998E-7</v>
      </c>
      <c r="M177">
        <f>Q46+M46+I46+E46</f>
        <v>50.421403999999995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1.269E-7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33.872970000000002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1.3408799999999998E-4</v>
      </c>
      <c r="H179">
        <f t="shared" si="146"/>
        <v>437.90560300000004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1.35282E-4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1.4720000000000002E-7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1.6029999999999997E-7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1.3768800000000001E-4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1.40118E-4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2.6417169999999999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8.4149999999999999E-6</v>
      </c>
      <c r="M190">
        <f>AA46+W46</f>
        <v>22.715067000000001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8.5300000000000013E-6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15.023246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5.3226999999999994E-4</v>
      </c>
      <c r="H192">
        <f t="shared" si="164"/>
        <v>164.063064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5.3333999999999999E-4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8.7600000000000008E-6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8.9900000000000003E-6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5.3548000000000007E-4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5.3761999999999994E-4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4.0066120000000005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8.5257500000000005E-6</v>
      </c>
      <c r="M203">
        <f>AE46+AA46+W46</f>
        <v>34.267825000000002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8.7430000000000008E-6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23.190687199999999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5.333422500000001E-4</v>
      </c>
      <c r="H205">
        <f t="shared" si="182"/>
        <v>242.30739899999998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5.354890000000001E-4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9.1519999999999998E-6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9.5270000000000021E-6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5.3979599999999994E-4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5.4412100000000006E-4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5.0720830000000001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8.6326999999999995E-6</v>
      </c>
      <c r="M216">
        <f>AI46+AE46+AA46+W46</f>
        <v>48.774910000000006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8.9425999999999997E-6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31.036834200000001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5.344167874999999E-4</v>
      </c>
      <c r="H218">
        <f t="shared" si="199"/>
        <v>325.50541499999997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5.3764729999999992E-4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9.5048000000000009E-6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1.00082E-5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5.4415039999999989E-4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5.5071109999999999E-4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2.2987150000000001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4.44265E-4</v>
      </c>
      <c r="M229">
        <f>I66+E66</f>
        <v>22.368017000000002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4.4453E-4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7.8384520000000002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85.502580999999992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4.4506000000000005E-4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4.4558999999999994E-4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3.665165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4.4456025000000002E-4</v>
      </c>
      <c r="M242">
        <f>M66+I66+E66</f>
        <v>33.411789999999996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4.4518100000000006E-4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11.729866000000001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127.95399499999999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4.4660399999999997E-4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4.4826900000000005E-4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5.0605770000000003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4.4488203749999997E-4</v>
      </c>
      <c r="M255">
        <f>Q66+M66+I66+E66</f>
        <v>44.809334999999997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4.4592329999999997E-4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15.711309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167.98852099999999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4.4839439999999999E-4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4.5123510000000006E-4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263"/>
  <sheetViews>
    <sheetView topLeftCell="A41" zoomScale="55" zoomScaleNormal="55" workbookViewId="0">
      <selection activeCell="H66" sqref="H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1.777343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N7" s="35"/>
      <c r="O7" s="35"/>
      <c r="P7" s="35"/>
      <c r="Q7" s="35"/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81" t="s">
        <v>9</v>
      </c>
      <c r="Y8" s="81"/>
      <c r="Z8" s="81"/>
      <c r="AA8" s="81"/>
      <c r="AB8" s="81" t="s">
        <v>10</v>
      </c>
      <c r="AC8" s="81"/>
      <c r="AD8" s="81"/>
      <c r="AE8" s="81"/>
      <c r="AF8" s="81" t="s">
        <v>11</v>
      </c>
      <c r="AG8" s="81"/>
      <c r="AH8" s="81"/>
      <c r="AI8" s="81"/>
    </row>
    <row r="9" spans="1:35" x14ac:dyDescent="0.25">
      <c r="A9" s="67" t="s">
        <v>12</v>
      </c>
      <c r="B9" s="77" t="s">
        <v>176</v>
      </c>
      <c r="C9" s="74"/>
      <c r="D9" s="74"/>
      <c r="E9" s="74"/>
      <c r="F9" s="77" t="s">
        <v>177</v>
      </c>
      <c r="G9" s="77"/>
      <c r="H9" s="77"/>
      <c r="I9" s="77"/>
      <c r="J9" s="77" t="s">
        <v>178</v>
      </c>
      <c r="K9" s="77"/>
      <c r="L9" s="77"/>
      <c r="M9" s="77"/>
      <c r="N9" s="77" t="s">
        <v>247</v>
      </c>
      <c r="O9" s="77"/>
      <c r="P9" s="77"/>
      <c r="Q9" s="77"/>
      <c r="S9" s="67" t="s">
        <v>12</v>
      </c>
      <c r="T9" s="77" t="s">
        <v>176</v>
      </c>
      <c r="U9" s="74"/>
      <c r="V9" s="74"/>
      <c r="W9" s="74"/>
      <c r="X9" s="81" t="s">
        <v>177</v>
      </c>
      <c r="Y9" s="81"/>
      <c r="Z9" s="81"/>
      <c r="AA9" s="81"/>
      <c r="AB9" s="81" t="s">
        <v>178</v>
      </c>
      <c r="AC9" s="81"/>
      <c r="AD9" s="81"/>
      <c r="AE9" s="81"/>
      <c r="AF9" s="81" t="s">
        <v>179</v>
      </c>
      <c r="AG9" s="81"/>
      <c r="AH9" s="81"/>
      <c r="AI9" s="81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35"/>
      <c r="Y10" s="35" t="s">
        <v>17</v>
      </c>
      <c r="Z10" s="35" t="s">
        <v>18</v>
      </c>
      <c r="AA10" s="35" t="s">
        <v>19</v>
      </c>
      <c r="AB10" s="35"/>
      <c r="AC10" s="35" t="s">
        <v>17</v>
      </c>
      <c r="AD10" s="35" t="s">
        <v>18</v>
      </c>
      <c r="AE10" s="35" t="s">
        <v>19</v>
      </c>
      <c r="AF10" s="35"/>
      <c r="AG10" s="35" t="s">
        <v>17</v>
      </c>
      <c r="AH10" s="35" t="s">
        <v>18</v>
      </c>
      <c r="AI10" s="35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2.6631840000000002</v>
      </c>
      <c r="F11" s="27" t="s">
        <v>20</v>
      </c>
      <c r="G11" s="27">
        <v>0</v>
      </c>
      <c r="H11" s="27">
        <v>6.1999999999999998E-3</v>
      </c>
      <c r="I11" s="27">
        <v>1.1643140000000001</v>
      </c>
      <c r="J11" s="27" t="s">
        <v>20</v>
      </c>
      <c r="K11" s="27">
        <v>0</v>
      </c>
      <c r="L11" s="27">
        <v>6.1999999999999998E-3</v>
      </c>
      <c r="M11" s="27">
        <v>1.548416</v>
      </c>
      <c r="N11" s="27" t="s">
        <v>20</v>
      </c>
      <c r="O11" s="27">
        <v>0</v>
      </c>
      <c r="P11" s="27">
        <v>6.1999999999999998E-3</v>
      </c>
      <c r="Q11" s="27">
        <v>1.1224559999999999</v>
      </c>
      <c r="S11" s="67"/>
      <c r="T11" t="s">
        <v>20</v>
      </c>
      <c r="U11">
        <v>0</v>
      </c>
      <c r="V11">
        <v>6.1999999999999998E-3</v>
      </c>
      <c r="W11">
        <v>1.0972789999999999</v>
      </c>
      <c r="X11" s="35" t="s">
        <v>20</v>
      </c>
      <c r="Y11">
        <v>0</v>
      </c>
      <c r="Z11">
        <v>6.1999999999999998E-3</v>
      </c>
      <c r="AA11" s="35">
        <v>0.96858900000000003</v>
      </c>
      <c r="AB11" s="35" t="s">
        <v>20</v>
      </c>
      <c r="AC11">
        <v>0</v>
      </c>
      <c r="AD11">
        <v>6.1999999999999998E-3</v>
      </c>
      <c r="AE11" s="35">
        <v>1.417408</v>
      </c>
      <c r="AF11" s="35" t="s">
        <v>20</v>
      </c>
      <c r="AG11">
        <v>0</v>
      </c>
      <c r="AH11">
        <v>6.1999999999999998E-3</v>
      </c>
      <c r="AI11" s="35">
        <v>1.196434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13.747743</v>
      </c>
      <c r="F12" s="27" t="s">
        <v>21</v>
      </c>
      <c r="G12" s="27">
        <v>0</v>
      </c>
      <c r="H12" s="27">
        <v>8.038E-5</v>
      </c>
      <c r="I12" s="27">
        <v>17.419841000000002</v>
      </c>
      <c r="J12" s="27" t="s">
        <v>21</v>
      </c>
      <c r="K12" s="27">
        <v>0</v>
      </c>
      <c r="L12" s="27">
        <v>8.038E-5</v>
      </c>
      <c r="M12" s="27">
        <v>16.196154</v>
      </c>
      <c r="N12" s="27" t="s">
        <v>21</v>
      </c>
      <c r="O12" s="27">
        <v>0</v>
      </c>
      <c r="P12" s="27">
        <v>8.038E-5</v>
      </c>
      <c r="Q12" s="27">
        <v>13.611521</v>
      </c>
      <c r="S12" s="67"/>
      <c r="T12" t="s">
        <v>21</v>
      </c>
      <c r="U12">
        <v>0</v>
      </c>
      <c r="V12">
        <v>2.6219999999999998E-4</v>
      </c>
      <c r="W12">
        <v>12.503793999999999</v>
      </c>
      <c r="X12" s="35" t="s">
        <v>21</v>
      </c>
      <c r="Y12">
        <v>0</v>
      </c>
      <c r="Z12">
        <v>2.6219999999999998E-4</v>
      </c>
      <c r="AA12" s="35">
        <v>12.839836999999999</v>
      </c>
      <c r="AB12" s="35" t="s">
        <v>21</v>
      </c>
      <c r="AC12">
        <v>0</v>
      </c>
      <c r="AD12">
        <v>2.6219999999999998E-4</v>
      </c>
      <c r="AE12" s="35">
        <v>12.180066999999999</v>
      </c>
      <c r="AF12" s="35" t="s">
        <v>21</v>
      </c>
      <c r="AG12">
        <v>0</v>
      </c>
      <c r="AH12">
        <v>2.6219999999999998E-4</v>
      </c>
      <c r="AI12" s="35">
        <v>11.01815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167.140344</v>
      </c>
      <c r="F13" s="27" t="s">
        <v>22</v>
      </c>
      <c r="G13" s="27">
        <v>0</v>
      </c>
      <c r="H13" s="27">
        <v>1.832E-6</v>
      </c>
      <c r="I13" s="27">
        <v>170.846847</v>
      </c>
      <c r="J13" s="27" t="s">
        <v>22</v>
      </c>
      <c r="K13" s="27">
        <v>0</v>
      </c>
      <c r="L13" s="27">
        <v>1.832E-6</v>
      </c>
      <c r="M13" s="27">
        <v>175.49815599999999</v>
      </c>
      <c r="N13" s="27" t="s">
        <v>22</v>
      </c>
      <c r="O13" s="27">
        <v>0</v>
      </c>
      <c r="P13" s="27">
        <v>1.832E-6</v>
      </c>
      <c r="Q13" s="27">
        <v>172.47548399999999</v>
      </c>
      <c r="S13" s="67"/>
      <c r="T13" t="s">
        <v>22</v>
      </c>
      <c r="U13">
        <v>0</v>
      </c>
      <c r="V13">
        <v>2.3300000000000001E-5</v>
      </c>
      <c r="W13">
        <v>150.14239499999999</v>
      </c>
      <c r="X13" s="35" t="s">
        <v>22</v>
      </c>
      <c r="Y13">
        <v>0</v>
      </c>
      <c r="Z13">
        <v>2.5239999999999999E-5</v>
      </c>
      <c r="AA13" s="35">
        <v>152.56315699999999</v>
      </c>
      <c r="AB13" s="35" t="s">
        <v>22</v>
      </c>
      <c r="AC13">
        <v>0</v>
      </c>
      <c r="AD13">
        <v>2.7310000000000001E-5</v>
      </c>
      <c r="AE13" s="35">
        <v>153.78649100000001</v>
      </c>
      <c r="AF13" s="35" t="s">
        <v>22</v>
      </c>
      <c r="AG13">
        <v>0</v>
      </c>
      <c r="AH13">
        <v>2.7699999999999999E-5</v>
      </c>
      <c r="AI13" s="35">
        <v>156.73934600000001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81" t="s">
        <v>180</v>
      </c>
      <c r="C16" s="81"/>
      <c r="D16" s="81"/>
      <c r="E16" s="81"/>
      <c r="F16" s="81" t="s">
        <v>177</v>
      </c>
      <c r="G16" s="81"/>
      <c r="H16" s="81"/>
      <c r="I16" s="81"/>
      <c r="J16" s="81" t="s">
        <v>178</v>
      </c>
      <c r="K16" s="81"/>
      <c r="L16" s="81"/>
      <c r="M16" s="81"/>
      <c r="N16" s="81" t="s">
        <v>179</v>
      </c>
      <c r="O16" s="81"/>
      <c r="P16" s="81"/>
      <c r="Q16" s="81"/>
      <c r="R16" s="35"/>
      <c r="S16" s="82" t="s">
        <v>23</v>
      </c>
      <c r="T16" s="77" t="s">
        <v>176</v>
      </c>
      <c r="U16" s="74"/>
      <c r="V16" s="74"/>
      <c r="W16" s="74"/>
      <c r="X16" s="81" t="s">
        <v>177</v>
      </c>
      <c r="Y16" s="81"/>
      <c r="Z16" s="81"/>
      <c r="AA16" s="81"/>
      <c r="AB16" s="81" t="s">
        <v>178</v>
      </c>
      <c r="AC16" s="81"/>
      <c r="AD16" s="81"/>
      <c r="AE16" s="81"/>
      <c r="AF16" s="81" t="s">
        <v>179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176</v>
      </c>
      <c r="C23" s="74"/>
      <c r="D23" s="74"/>
      <c r="E23" s="74"/>
      <c r="F23" s="77" t="s">
        <v>177</v>
      </c>
      <c r="G23" s="77"/>
      <c r="H23" s="77"/>
      <c r="I23" s="77"/>
      <c r="J23" s="77" t="s">
        <v>178</v>
      </c>
      <c r="K23" s="77"/>
      <c r="L23" s="77"/>
      <c r="M23" s="77"/>
      <c r="N23" s="77" t="s">
        <v>247</v>
      </c>
      <c r="O23" s="77"/>
      <c r="P23" s="77"/>
      <c r="Q23" s="77"/>
      <c r="S23" s="69" t="s">
        <v>24</v>
      </c>
      <c r="T23" s="77" t="s">
        <v>176</v>
      </c>
      <c r="U23" s="74"/>
      <c r="V23" s="74"/>
      <c r="W23" s="74"/>
      <c r="X23" s="77" t="s">
        <v>177</v>
      </c>
      <c r="Y23" s="77"/>
      <c r="Z23" s="77"/>
      <c r="AA23" s="77"/>
      <c r="AB23" s="77" t="s">
        <v>178</v>
      </c>
      <c r="AC23" s="77"/>
      <c r="AD23" s="77"/>
      <c r="AE23" s="77"/>
      <c r="AF23" s="77" t="s">
        <v>247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19.901847</v>
      </c>
      <c r="F25" s="27">
        <v>0</v>
      </c>
      <c r="G25" s="28"/>
      <c r="H25" s="28"/>
      <c r="I25" s="27">
        <v>13.746822999999999</v>
      </c>
      <c r="J25" s="27">
        <v>0</v>
      </c>
      <c r="K25" s="28"/>
      <c r="L25" s="28"/>
      <c r="M25" s="27">
        <v>17.028231999999999</v>
      </c>
      <c r="N25" s="28">
        <v>0</v>
      </c>
      <c r="O25" s="28"/>
      <c r="P25" s="28"/>
      <c r="Q25" s="27">
        <v>20.819662000000001</v>
      </c>
      <c r="S25" s="69"/>
      <c r="T25" s="5">
        <v>0</v>
      </c>
      <c r="U25" s="5"/>
      <c r="V25" s="5"/>
      <c r="W25">
        <v>12.345603000000001</v>
      </c>
      <c r="X25" s="28">
        <v>0</v>
      </c>
      <c r="Y25" s="27"/>
      <c r="Z25" s="28"/>
      <c r="AA25" s="27">
        <v>12.208599</v>
      </c>
      <c r="AB25" s="28">
        <v>0</v>
      </c>
      <c r="AC25" s="28"/>
      <c r="AD25" s="28"/>
      <c r="AE25" s="27">
        <v>17.177896</v>
      </c>
      <c r="AF25" s="28">
        <v>4.6800000000000001E-2</v>
      </c>
      <c r="AG25" s="28"/>
      <c r="AH25" s="28"/>
      <c r="AI25" s="27">
        <v>18.240945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81" t="s">
        <v>10</v>
      </c>
      <c r="K29" s="81"/>
      <c r="L29" s="81"/>
      <c r="M29" s="81"/>
      <c r="N29" s="81" t="s">
        <v>11</v>
      </c>
      <c r="O29" s="81"/>
      <c r="P29" s="81"/>
      <c r="Q29" s="81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176</v>
      </c>
      <c r="C30" s="74"/>
      <c r="D30" s="74"/>
      <c r="E30" s="74"/>
      <c r="F30" s="77" t="s">
        <v>177</v>
      </c>
      <c r="G30" s="77"/>
      <c r="H30" s="77"/>
      <c r="I30" s="77"/>
      <c r="J30" s="81" t="s">
        <v>178</v>
      </c>
      <c r="K30" s="81"/>
      <c r="L30" s="81"/>
      <c r="M30" s="81"/>
      <c r="N30" s="81" t="s">
        <v>179</v>
      </c>
      <c r="O30" s="81"/>
      <c r="P30" s="81"/>
      <c r="Q30" s="81"/>
      <c r="S30" s="67" t="s">
        <v>12</v>
      </c>
      <c r="T30" s="77" t="s">
        <v>176</v>
      </c>
      <c r="U30" s="74"/>
      <c r="V30" s="74"/>
      <c r="W30" s="74"/>
      <c r="X30" s="77" t="s">
        <v>177</v>
      </c>
      <c r="Y30" s="77"/>
      <c r="Z30" s="77"/>
      <c r="AA30" s="77"/>
      <c r="AB30" s="77" t="s">
        <v>178</v>
      </c>
      <c r="AC30" s="77"/>
      <c r="AD30" s="77"/>
      <c r="AE30" s="77"/>
      <c r="AF30" s="77" t="s">
        <v>247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35"/>
      <c r="K31" s="35" t="s">
        <v>17</v>
      </c>
      <c r="L31" s="35" t="s">
        <v>18</v>
      </c>
      <c r="M31" s="35" t="s">
        <v>19</v>
      </c>
      <c r="N31" s="35"/>
      <c r="O31" s="35" t="s">
        <v>17</v>
      </c>
      <c r="P31" s="35" t="s">
        <v>18</v>
      </c>
      <c r="Q31" s="35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0.96764300000000003</v>
      </c>
      <c r="F32" s="27" t="s">
        <v>20</v>
      </c>
      <c r="G32" s="27">
        <v>0</v>
      </c>
      <c r="H32" s="27">
        <v>6.1999999999999998E-3</v>
      </c>
      <c r="I32" s="27">
        <v>1.230329</v>
      </c>
      <c r="J32" s="35" t="s">
        <v>20</v>
      </c>
      <c r="K32">
        <v>0</v>
      </c>
      <c r="L32">
        <v>6.1999999999999998E-3</v>
      </c>
      <c r="M32" s="35">
        <v>1.0894550000000001</v>
      </c>
      <c r="N32" s="35" t="s">
        <v>20</v>
      </c>
      <c r="O32">
        <v>0</v>
      </c>
      <c r="P32">
        <v>6.1999999999999998E-3</v>
      </c>
      <c r="Q32" s="35">
        <v>1.4264410000000001</v>
      </c>
      <c r="S32" s="67"/>
      <c r="T32" t="s">
        <v>20</v>
      </c>
      <c r="U32">
        <v>0</v>
      </c>
      <c r="V32">
        <v>6.1999999999999998E-3</v>
      </c>
      <c r="W32">
        <v>0.95649200000000001</v>
      </c>
      <c r="X32" s="27" t="s">
        <v>20</v>
      </c>
      <c r="Y32" s="27">
        <v>0</v>
      </c>
      <c r="Z32" s="27">
        <v>6.1999999999999998E-3</v>
      </c>
      <c r="AA32" s="27">
        <v>1.857885</v>
      </c>
      <c r="AB32" s="27" t="s">
        <v>20</v>
      </c>
      <c r="AC32" s="27">
        <v>0</v>
      </c>
      <c r="AD32" s="27">
        <v>6.1999999999999998E-3</v>
      </c>
      <c r="AE32" s="27">
        <v>1.296441</v>
      </c>
      <c r="AF32" s="27" t="s">
        <v>20</v>
      </c>
      <c r="AG32" s="27">
        <v>0</v>
      </c>
      <c r="AH32" s="27">
        <v>6.1999999999999998E-3</v>
      </c>
      <c r="AI32" s="27">
        <v>1.4616739999999999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10.555993000000001</v>
      </c>
      <c r="F33" s="27" t="s">
        <v>21</v>
      </c>
      <c r="G33" s="27">
        <v>0</v>
      </c>
      <c r="H33" s="27">
        <v>6.6879999999999999E-4</v>
      </c>
      <c r="I33" s="27">
        <v>10.914261</v>
      </c>
      <c r="J33" s="35" t="s">
        <v>21</v>
      </c>
      <c r="K33">
        <v>0</v>
      </c>
      <c r="L33">
        <v>6.6879999999999999E-4</v>
      </c>
      <c r="M33" s="35">
        <v>10.831913999999999</v>
      </c>
      <c r="N33" s="35" t="s">
        <v>21</v>
      </c>
      <c r="O33">
        <v>0</v>
      </c>
      <c r="P33">
        <v>6.6879999999999999E-4</v>
      </c>
      <c r="Q33" s="35">
        <v>10.249644</v>
      </c>
      <c r="S33" s="67"/>
      <c r="T33" t="s">
        <v>21</v>
      </c>
      <c r="U33">
        <v>0</v>
      </c>
      <c r="V33">
        <v>1.5E-3</v>
      </c>
      <c r="W33">
        <v>7.8452799999999998</v>
      </c>
      <c r="X33" s="27" t="s">
        <v>21</v>
      </c>
      <c r="Y33" s="27">
        <v>0</v>
      </c>
      <c r="Z33" s="27">
        <v>1.5E-3</v>
      </c>
      <c r="AA33" s="27">
        <v>7.9482910000000002</v>
      </c>
      <c r="AB33" s="27" t="s">
        <v>21</v>
      </c>
      <c r="AC33" s="27">
        <v>0</v>
      </c>
      <c r="AD33" s="27">
        <v>1.5E-3</v>
      </c>
      <c r="AE33" s="27">
        <v>12.449641</v>
      </c>
      <c r="AF33" s="27" t="s">
        <v>21</v>
      </c>
      <c r="AG33" s="27">
        <v>0</v>
      </c>
      <c r="AH33" s="27">
        <v>1.5E-3</v>
      </c>
      <c r="AI33" s="27">
        <v>11.365686999999999</v>
      </c>
    </row>
    <row r="34" spans="1:35" x14ac:dyDescent="0.25">
      <c r="A34" s="67"/>
      <c r="B34" t="s">
        <v>22</v>
      </c>
      <c r="C34">
        <v>0</v>
      </c>
      <c r="D34">
        <v>1.327E-4</v>
      </c>
      <c r="E34">
        <v>125.599129</v>
      </c>
      <c r="F34" s="27" t="s">
        <v>22</v>
      </c>
      <c r="G34" s="27">
        <v>0</v>
      </c>
      <c r="H34" s="27">
        <v>1.404E-4</v>
      </c>
      <c r="I34" s="27">
        <v>127.018743</v>
      </c>
      <c r="J34" s="35" t="s">
        <v>22</v>
      </c>
      <c r="K34">
        <v>0</v>
      </c>
      <c r="L34">
        <v>1.484E-4</v>
      </c>
      <c r="M34" s="35">
        <v>126.968327</v>
      </c>
      <c r="N34" s="35" t="s">
        <v>22</v>
      </c>
      <c r="O34">
        <v>0</v>
      </c>
      <c r="P34">
        <v>1.5689999999999999E-4</v>
      </c>
      <c r="Q34" s="35">
        <v>123.896064</v>
      </c>
      <c r="S34" s="67"/>
      <c r="T34" t="s">
        <v>22</v>
      </c>
      <c r="U34">
        <v>0</v>
      </c>
      <c r="V34">
        <v>5.3109999999999995E-4</v>
      </c>
      <c r="W34">
        <v>92.221993999999995</v>
      </c>
      <c r="X34" s="27" t="s">
        <v>22</v>
      </c>
      <c r="Y34" s="27">
        <v>0</v>
      </c>
      <c r="Z34" s="27">
        <v>5.5190000000000003E-4</v>
      </c>
      <c r="AA34" s="27">
        <v>96.082149000000001</v>
      </c>
      <c r="AB34" s="27" t="s">
        <v>22</v>
      </c>
      <c r="AC34" s="27">
        <v>0</v>
      </c>
      <c r="AD34" s="27">
        <v>5.7359999999999996E-4</v>
      </c>
      <c r="AE34" s="27">
        <v>92.538376999999997</v>
      </c>
      <c r="AF34" s="27" t="s">
        <v>22</v>
      </c>
      <c r="AG34" s="27">
        <v>0</v>
      </c>
      <c r="AH34" s="27">
        <v>5.9630000000000002E-4</v>
      </c>
      <c r="AI34" s="27">
        <v>96.495481999999996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176</v>
      </c>
      <c r="C37" s="74"/>
      <c r="D37" s="74"/>
      <c r="E37" s="74"/>
      <c r="F37" s="81" t="s">
        <v>177</v>
      </c>
      <c r="G37" s="81"/>
      <c r="H37" s="81"/>
      <c r="I37" s="81"/>
      <c r="J37" s="81" t="s">
        <v>178</v>
      </c>
      <c r="K37" s="81"/>
      <c r="L37" s="81"/>
      <c r="M37" s="81"/>
      <c r="N37" s="81" t="s">
        <v>179</v>
      </c>
      <c r="O37" s="81"/>
      <c r="P37" s="81"/>
      <c r="Q37" s="81"/>
      <c r="R37" s="35"/>
      <c r="S37" s="82" t="s">
        <v>23</v>
      </c>
      <c r="T37" s="77" t="s">
        <v>176</v>
      </c>
      <c r="U37" s="74"/>
      <c r="V37" s="74"/>
      <c r="W37" s="74"/>
      <c r="X37" s="81" t="s">
        <v>177</v>
      </c>
      <c r="Y37" s="81"/>
      <c r="Z37" s="81"/>
      <c r="AA37" s="81"/>
      <c r="AB37" s="81" t="s">
        <v>178</v>
      </c>
      <c r="AC37" s="81"/>
      <c r="AD37" s="81"/>
      <c r="AE37" s="81"/>
      <c r="AF37" s="81" t="s">
        <v>179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176</v>
      </c>
      <c r="C44" s="74"/>
      <c r="D44" s="74"/>
      <c r="E44" s="74"/>
      <c r="F44" s="77" t="s">
        <v>177</v>
      </c>
      <c r="G44" s="77"/>
      <c r="H44" s="77"/>
      <c r="I44" s="77"/>
      <c r="J44" s="77" t="s">
        <v>178</v>
      </c>
      <c r="K44" s="77"/>
      <c r="L44" s="77"/>
      <c r="M44" s="77"/>
      <c r="N44" s="77" t="s">
        <v>247</v>
      </c>
      <c r="O44" s="77"/>
      <c r="P44" s="77"/>
      <c r="Q44" s="77"/>
      <c r="S44" s="69" t="s">
        <v>24</v>
      </c>
      <c r="T44" s="77" t="s">
        <v>176</v>
      </c>
      <c r="U44" s="74"/>
      <c r="V44" s="74"/>
      <c r="W44" s="74"/>
      <c r="X44" s="77" t="s">
        <v>177</v>
      </c>
      <c r="Y44" s="77"/>
      <c r="Z44" s="77"/>
      <c r="AA44" s="77"/>
      <c r="AB44" s="77" t="s">
        <v>178</v>
      </c>
      <c r="AC44" s="77"/>
      <c r="AD44" s="77"/>
      <c r="AE44" s="77"/>
      <c r="AF44" s="77" t="s">
        <v>247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9.9999999999999995E-8</v>
      </c>
      <c r="C46" s="5"/>
      <c r="D46" s="5"/>
      <c r="E46">
        <v>13.46541</v>
      </c>
      <c r="F46" s="29">
        <v>9.9999999999999995E-8</v>
      </c>
      <c r="G46" s="28"/>
      <c r="H46" s="28"/>
      <c r="I46" s="27">
        <v>18.249707000000001</v>
      </c>
      <c r="J46" s="29">
        <v>9.9999999999999995E-8</v>
      </c>
      <c r="K46" s="28"/>
      <c r="L46" s="28"/>
      <c r="M46" s="27">
        <v>14.815325</v>
      </c>
      <c r="N46" s="29">
        <v>9.9999999999999995E-8</v>
      </c>
      <c r="O46" s="28"/>
      <c r="P46" s="28"/>
      <c r="Q46" s="27">
        <v>14.597721999999999</v>
      </c>
      <c r="S46" s="69"/>
      <c r="T46" s="18">
        <v>1.24E-5</v>
      </c>
      <c r="U46" s="5"/>
      <c r="V46" s="5"/>
      <c r="W46">
        <v>13.028116000000001</v>
      </c>
      <c r="X46" s="29">
        <v>1.1600000000000001E-5</v>
      </c>
      <c r="Y46" s="28"/>
      <c r="Z46" s="28"/>
      <c r="AA46" s="27">
        <v>16.437684000000001</v>
      </c>
      <c r="AB46" s="29">
        <v>9.3999999999999998E-6</v>
      </c>
      <c r="AC46" s="28"/>
      <c r="AD46" s="28"/>
      <c r="AE46" s="27">
        <v>19.997720999999999</v>
      </c>
      <c r="AF46" s="29">
        <v>1.1600000000000001E-5</v>
      </c>
      <c r="AG46" s="28"/>
      <c r="AH46" s="28"/>
      <c r="AI46" s="27">
        <v>16.522952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176</v>
      </c>
      <c r="C50" s="74"/>
      <c r="D50" s="74"/>
      <c r="E50" s="74"/>
      <c r="F50" s="77" t="s">
        <v>177</v>
      </c>
      <c r="G50" s="77"/>
      <c r="H50" s="77"/>
      <c r="I50" s="77"/>
      <c r="J50" s="77" t="s">
        <v>178</v>
      </c>
      <c r="K50" s="77"/>
      <c r="L50" s="77"/>
      <c r="M50" s="77"/>
      <c r="N50" s="77" t="s">
        <v>247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1.072621</v>
      </c>
      <c r="F52" s="27" t="s">
        <v>20</v>
      </c>
      <c r="G52" s="27">
        <v>0</v>
      </c>
      <c r="H52" s="27">
        <v>6.1999999999999998E-3</v>
      </c>
      <c r="I52" s="27">
        <v>1.694302</v>
      </c>
      <c r="J52" s="27" t="s">
        <v>20</v>
      </c>
      <c r="K52" s="27">
        <v>0</v>
      </c>
      <c r="L52" s="27">
        <v>6.1999999999999998E-3</v>
      </c>
      <c r="M52" s="27">
        <v>1.2646869999999999</v>
      </c>
      <c r="N52" s="27" t="s">
        <v>20</v>
      </c>
      <c r="O52" s="27">
        <v>0</v>
      </c>
      <c r="P52" s="27">
        <v>6.1999999999999998E-3</v>
      </c>
      <c r="Q52" s="27">
        <v>1.6543099999999999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4.1893750000000001</v>
      </c>
      <c r="F53" s="27" t="s">
        <v>21</v>
      </c>
      <c r="G53" s="27">
        <v>0</v>
      </c>
      <c r="H53" s="27">
        <v>3.3E-3</v>
      </c>
      <c r="I53" s="27">
        <v>4.3184769999999997</v>
      </c>
      <c r="J53" s="27" t="s">
        <v>21</v>
      </c>
      <c r="K53" s="27">
        <v>0</v>
      </c>
      <c r="L53" s="27">
        <v>3.3E-3</v>
      </c>
      <c r="M53" s="27">
        <v>4.6846100000000002</v>
      </c>
      <c r="N53" s="27" t="s">
        <v>21</v>
      </c>
      <c r="O53" s="27">
        <v>0</v>
      </c>
      <c r="P53" s="27">
        <v>3.3E-3</v>
      </c>
      <c r="Q53" s="27">
        <v>3.1964670000000002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47.078310999999999</v>
      </c>
      <c r="F54" s="27" t="s">
        <v>22</v>
      </c>
      <c r="G54" s="27">
        <v>0</v>
      </c>
      <c r="H54" s="27">
        <v>2.0999999999999999E-3</v>
      </c>
      <c r="I54" s="27">
        <v>47.205973</v>
      </c>
      <c r="J54" s="27" t="s">
        <v>22</v>
      </c>
      <c r="K54" s="27">
        <v>0</v>
      </c>
      <c r="L54" s="27">
        <v>2.2000000000000001E-3</v>
      </c>
      <c r="M54" s="27">
        <v>47.695475999999999</v>
      </c>
      <c r="N54" s="27" t="s">
        <v>22</v>
      </c>
      <c r="O54" s="27">
        <v>0</v>
      </c>
      <c r="P54" s="27">
        <v>2.2000000000000001E-3</v>
      </c>
      <c r="Q54" s="27">
        <v>51.178975000000001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176</v>
      </c>
      <c r="C57" s="74"/>
      <c r="D57" s="74"/>
      <c r="E57" s="74"/>
      <c r="F57" s="81" t="s">
        <v>177</v>
      </c>
      <c r="G57" s="81"/>
      <c r="H57" s="81"/>
      <c r="I57" s="81"/>
      <c r="J57" s="81" t="s">
        <v>178</v>
      </c>
      <c r="K57" s="81"/>
      <c r="L57" s="81"/>
      <c r="M57" s="81"/>
      <c r="N57" s="81" t="s">
        <v>179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176</v>
      </c>
      <c r="C64" s="74"/>
      <c r="D64" s="74"/>
      <c r="E64" s="74"/>
      <c r="F64" s="77" t="s">
        <v>177</v>
      </c>
      <c r="G64" s="77"/>
      <c r="H64" s="77"/>
      <c r="I64" s="77"/>
      <c r="J64" s="77" t="s">
        <v>178</v>
      </c>
      <c r="K64" s="77"/>
      <c r="L64" s="77"/>
      <c r="M64" s="77"/>
      <c r="N64" s="77" t="s">
        <v>247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4.573E-4</v>
      </c>
      <c r="C66" s="5"/>
      <c r="D66" s="5"/>
      <c r="E66">
        <v>12.766940999999999</v>
      </c>
      <c r="F66" s="29"/>
      <c r="G66" s="29">
        <v>4.3389999999999998E-4</v>
      </c>
      <c r="H66" s="28"/>
      <c r="I66" s="27">
        <v>13.351755000000001</v>
      </c>
      <c r="J66" s="29">
        <v>4.5669999999999999E-4</v>
      </c>
      <c r="K66" s="28"/>
      <c r="L66" s="28"/>
      <c r="M66" s="27">
        <v>14.214627</v>
      </c>
      <c r="N66" s="29">
        <v>4.6519999999999998E-4</v>
      </c>
      <c r="O66" s="28"/>
      <c r="P66" s="28"/>
      <c r="Q66" s="27">
        <v>11.510332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3.8274980000000003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33.648669999999996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31.167584000000002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337.987191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5.3759139999999999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50.676901999999998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47.363737999999998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513.48534700000005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6.4983700000000004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71.496563999999992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60.975259000000001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685.96083099999998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2.065868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24.554202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25.343630999999998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2.3397E-5</v>
      </c>
      <c r="H114">
        <f t="shared" si="56"/>
        <v>302.70555200000001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2.3494000000000002E-5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2.3688000000000001E-5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2.3881999999999999E-5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3.483276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41.732098000000001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37.523697999999996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2.3494325000000005E-5</v>
      </c>
      <c r="H127">
        <f t="shared" si="74"/>
        <v>456.49204299999997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2.36893E-5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2.4081200000000002E-5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2.44757E-5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4.67971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5.8500000000000016E-6</v>
      </c>
      <c r="M138">
        <f>AI25+AE25+AA25+W25</f>
        <v>59.973043000000004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4.6800000000000013E-5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48.541848000000002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2.3591748749999998E-5</v>
      </c>
      <c r="H140">
        <f t="shared" si="92"/>
        <v>613.23138900000004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2.388409E-5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3.744000000000001E-4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1.2635999999999999E-3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2.4465119999999999E-5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2.5032229999999999E-5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2.197972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9.9999999999999995E-8</v>
      </c>
      <c r="M151">
        <f>I46+E46</f>
        <v>31.715116999999999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9.9999999999999995E-8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21.470254000000001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1.3308499999999999E-4</v>
      </c>
      <c r="H153">
        <f t="shared" si="110"/>
        <v>252.61787200000001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1.3347000000000001E-4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9.9999999999999995E-8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9.9999999999999995E-8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1.3423999999999999E-4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1.3501E-4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3.2874270000000001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1.0000000000000001E-7</v>
      </c>
      <c r="M164">
        <f>M46+I46+E46</f>
        <v>46.530442000000001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9.9999999999999995E-8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32.302168000000002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1.3347074999999999E-4</v>
      </c>
      <c r="H166">
        <f t="shared" si="128"/>
        <v>379.58619900000002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1.3424300000000001E-4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9.9999999999999995E-8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1.0000000000000001E-7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1.3579199999999998E-4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1.3734700000000001E-4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4.7138679999999997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9.9999999999999982E-8</v>
      </c>
      <c r="M177">
        <f>Q46+M46+I46+E46</f>
        <v>61.128163999999998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9.9999999999999995E-8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42.551811999999998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1.3385727499999999E-4</v>
      </c>
      <c r="H179">
        <f t="shared" si="146"/>
        <v>503.48226300000005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1.3501920000000002E-4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9.9999999999999995E-8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9.9999999999999995E-8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1.3735759999999999E-4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1.3971639999999999E-4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2.8143769999999999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1.2359999999999999E-5</v>
      </c>
      <c r="M190">
        <f>AA46+W46</f>
        <v>29.465800000000002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1.2320000000000001E-5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15.793571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5.3213999999999996E-4</v>
      </c>
      <c r="H192">
        <f t="shared" si="164"/>
        <v>188.30414300000001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5.3317999999999996E-4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1.224E-5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1.216E-5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5.3525999999999997E-4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5.3733999999999997E-4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4.1108180000000001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1.23165E-5</v>
      </c>
      <c r="M203">
        <f>AE46+AA46+W46</f>
        <v>49.463521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1.2226000000000001E-5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28.243212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5.3318224999999997E-4</v>
      </c>
      <c r="H205">
        <f t="shared" si="182"/>
        <v>280.84251999999998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5.35269E-4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1.2023999999999999E-5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1.1794000000000001E-5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5.3945600000000001E-4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5.4366099999999997E-4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5.5724919999999996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1.2270224999999998E-5</v>
      </c>
      <c r="M216">
        <f>AI46+AE46+AA46+W46</f>
        <v>65.986473000000004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1.2123800000000001E-5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39.608899000000001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5.3422676249999994E-4</v>
      </c>
      <c r="H218">
        <f t="shared" si="199"/>
        <v>377.33800200000002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5.3736709999999989E-4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1.1798399999999999E-5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1.1458600000000001E-5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5.4368879999999991E-4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5.5006569999999999E-4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2.7669230000000002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4.5613000000000001E-4</v>
      </c>
      <c r="M229">
        <f>I66+E66</f>
        <v>26.118696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4.5496000000000002E-4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8.5078519999999997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94.284284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4.5262000000000004E-4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4.5027999999999995E-4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4.0316099999999997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4.550755E-4</v>
      </c>
      <c r="M242">
        <f>M66+I66+E66</f>
        <v>40.333323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4.5308200000000005E-4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13.192462000000001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141.97976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4.4978799999999996E-4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4.4741799999999999E-4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5.6859199999999994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4.5412893749999993E-4</v>
      </c>
      <c r="M255">
        <f>Q66+M66+I66+E66</f>
        <v>51.843654999999998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4.5160549999999995E-4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16.388928999999997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193.15873499999998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4.4831999999999999E-4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4.4708050000000004E-4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263"/>
  <sheetViews>
    <sheetView topLeftCell="A26" zoomScale="55" zoomScaleNormal="55" workbookViewId="0">
      <selection activeCell="H66" sqref="H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9" t="s">
        <v>9</v>
      </c>
      <c r="G8" s="79"/>
      <c r="H8" s="79"/>
      <c r="I8" s="79"/>
      <c r="J8" s="79" t="s">
        <v>10</v>
      </c>
      <c r="K8" s="79"/>
      <c r="L8" s="79"/>
      <c r="M8" s="79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181</v>
      </c>
      <c r="C9" s="74"/>
      <c r="D9" s="74"/>
      <c r="E9" s="74"/>
      <c r="F9" s="79" t="s">
        <v>182</v>
      </c>
      <c r="G9" s="79"/>
      <c r="H9" s="79"/>
      <c r="I9" s="79"/>
      <c r="J9" s="79" t="s">
        <v>183</v>
      </c>
      <c r="K9" s="79"/>
      <c r="L9" s="79"/>
      <c r="M9" s="79"/>
      <c r="N9" s="77" t="s">
        <v>246</v>
      </c>
      <c r="O9" s="77"/>
      <c r="P9" s="77"/>
      <c r="Q9" s="77"/>
      <c r="S9" s="67" t="s">
        <v>12</v>
      </c>
      <c r="T9" s="77" t="s">
        <v>181</v>
      </c>
      <c r="U9" s="74"/>
      <c r="V9" s="74"/>
      <c r="W9" s="74"/>
      <c r="X9" s="77" t="s">
        <v>182</v>
      </c>
      <c r="Y9" s="77"/>
      <c r="Z9" s="77"/>
      <c r="AA9" s="77"/>
      <c r="AB9" s="77" t="s">
        <v>183</v>
      </c>
      <c r="AC9" s="77"/>
      <c r="AD9" s="77"/>
      <c r="AE9" s="77"/>
      <c r="AF9" s="77" t="s">
        <v>246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50"/>
      <c r="G10" s="50" t="s">
        <v>17</v>
      </c>
      <c r="H10" s="50" t="s">
        <v>18</v>
      </c>
      <c r="I10" s="50" t="s">
        <v>19</v>
      </c>
      <c r="J10" s="50"/>
      <c r="K10" s="50" t="s">
        <v>17</v>
      </c>
      <c r="L10" s="50" t="s">
        <v>18</v>
      </c>
      <c r="M10" s="5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2.9903979999999999</v>
      </c>
      <c r="F11" s="50" t="s">
        <v>20</v>
      </c>
      <c r="G11" s="27">
        <v>0</v>
      </c>
      <c r="H11" s="27">
        <v>6.1999999999999998E-3</v>
      </c>
      <c r="I11" s="50">
        <v>2.7349579999999998</v>
      </c>
      <c r="J11" s="50" t="s">
        <v>20</v>
      </c>
      <c r="K11" s="27">
        <v>0</v>
      </c>
      <c r="L11" s="27">
        <v>6.1999999999999998E-3</v>
      </c>
      <c r="M11" s="50">
        <v>1.45218</v>
      </c>
      <c r="N11" s="27" t="s">
        <v>20</v>
      </c>
      <c r="O11" s="27">
        <v>0</v>
      </c>
      <c r="P11" s="27">
        <v>6.1999999999999998E-3</v>
      </c>
      <c r="Q11" s="27">
        <v>1.437441</v>
      </c>
      <c r="S11" s="67"/>
      <c r="T11" t="s">
        <v>20</v>
      </c>
      <c r="U11">
        <v>0</v>
      </c>
      <c r="V11">
        <v>6.1999999999999998E-3</v>
      </c>
      <c r="W11">
        <v>1.076997</v>
      </c>
      <c r="X11" s="27" t="s">
        <v>20</v>
      </c>
      <c r="Y11" s="27">
        <v>0</v>
      </c>
      <c r="Z11" s="27">
        <v>6.1999999999999998E-3</v>
      </c>
      <c r="AA11" s="27">
        <v>1.261584</v>
      </c>
      <c r="AB11" s="27" t="s">
        <v>20</v>
      </c>
      <c r="AC11" s="27">
        <v>0</v>
      </c>
      <c r="AD11" s="27">
        <v>6.1999999999999998E-3</v>
      </c>
      <c r="AE11" s="27">
        <v>1.615483</v>
      </c>
      <c r="AF11" s="27" t="s">
        <v>20</v>
      </c>
      <c r="AG11" s="27">
        <v>0</v>
      </c>
      <c r="AH11" s="27">
        <v>6.1999999999999998E-3</v>
      </c>
      <c r="AI11" s="27">
        <v>1.5481940000000001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15.794088</v>
      </c>
      <c r="F12" s="50" t="s">
        <v>21</v>
      </c>
      <c r="G12" s="27">
        <v>0</v>
      </c>
      <c r="H12" s="27">
        <v>8.038E-5</v>
      </c>
      <c r="I12" s="50">
        <v>16.795721</v>
      </c>
      <c r="J12" s="50" t="s">
        <v>21</v>
      </c>
      <c r="K12" s="27">
        <v>0</v>
      </c>
      <c r="L12" s="27">
        <v>8.038E-5</v>
      </c>
      <c r="M12" s="50">
        <v>18.333583999999998</v>
      </c>
      <c r="N12" s="27" t="s">
        <v>21</v>
      </c>
      <c r="O12" s="27">
        <v>0</v>
      </c>
      <c r="P12" s="27">
        <v>8.038E-5</v>
      </c>
      <c r="Q12" s="27">
        <v>13.512477000000001</v>
      </c>
      <c r="S12" s="67"/>
      <c r="T12" t="s">
        <v>21</v>
      </c>
      <c r="U12">
        <v>0</v>
      </c>
      <c r="V12">
        <v>2.6219999999999998E-4</v>
      </c>
      <c r="W12">
        <v>13.679166</v>
      </c>
      <c r="X12" s="27" t="s">
        <v>21</v>
      </c>
      <c r="Y12" s="27">
        <v>0</v>
      </c>
      <c r="Z12" s="27">
        <v>2.6219999999999998E-4</v>
      </c>
      <c r="AA12" s="27">
        <v>18.618974000000001</v>
      </c>
      <c r="AB12" s="27" t="s">
        <v>21</v>
      </c>
      <c r="AC12" s="27">
        <v>0</v>
      </c>
      <c r="AD12" s="27">
        <v>2.6219999999999998E-4</v>
      </c>
      <c r="AE12" s="27">
        <v>17.156482</v>
      </c>
      <c r="AF12" s="27" t="s">
        <v>21</v>
      </c>
      <c r="AG12" s="27">
        <v>0</v>
      </c>
      <c r="AH12" s="27">
        <v>2.6219999999999998E-4</v>
      </c>
      <c r="AI12" s="27">
        <v>13.561982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199.85626199999999</v>
      </c>
      <c r="F13" s="50" t="s">
        <v>22</v>
      </c>
      <c r="G13" s="27">
        <v>0</v>
      </c>
      <c r="H13" s="27">
        <v>1.832E-6</v>
      </c>
      <c r="I13" s="50">
        <v>198.477994</v>
      </c>
      <c r="J13" s="50" t="s">
        <v>22</v>
      </c>
      <c r="K13" s="27">
        <v>0</v>
      </c>
      <c r="L13" s="27">
        <v>1.832E-6</v>
      </c>
      <c r="M13" s="50">
        <v>244.537148</v>
      </c>
      <c r="N13" s="27" t="s">
        <v>22</v>
      </c>
      <c r="O13" s="27">
        <v>0</v>
      </c>
      <c r="P13" s="27">
        <v>1.832E-6</v>
      </c>
      <c r="Q13" s="27">
        <v>202.13614100000001</v>
      </c>
      <c r="S13" s="67"/>
      <c r="T13" t="s">
        <v>22</v>
      </c>
      <c r="U13">
        <v>0</v>
      </c>
      <c r="V13">
        <v>2.323E-5</v>
      </c>
      <c r="W13">
        <v>176.63087999999999</v>
      </c>
      <c r="X13" s="27" t="s">
        <v>22</v>
      </c>
      <c r="Y13" s="27">
        <v>0</v>
      </c>
      <c r="Z13" s="27">
        <v>2.5130000000000002E-5</v>
      </c>
      <c r="AA13" s="27">
        <v>179.75958199999999</v>
      </c>
      <c r="AB13" s="27" t="s">
        <v>22</v>
      </c>
      <c r="AC13" s="27">
        <v>0</v>
      </c>
      <c r="AD13" s="27">
        <v>2.7149999999999999E-5</v>
      </c>
      <c r="AE13" s="27">
        <v>182.62637799999999</v>
      </c>
      <c r="AF13" s="27" t="s">
        <v>22</v>
      </c>
      <c r="AG13" s="27">
        <v>0</v>
      </c>
      <c r="AH13" s="27">
        <v>2.7699999999999999E-5</v>
      </c>
      <c r="AI13" s="27">
        <v>174.667449</v>
      </c>
    </row>
    <row r="14" spans="1:35" x14ac:dyDescent="0.25">
      <c r="F14" s="34"/>
      <c r="G14" s="34" t="s">
        <v>138</v>
      </c>
      <c r="H14" s="34"/>
      <c r="I14" s="34"/>
      <c r="J14" s="34"/>
      <c r="K14" s="34"/>
      <c r="L14" s="34"/>
      <c r="M14" s="34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4"/>
      <c r="G15" s="34"/>
      <c r="H15" s="34"/>
      <c r="I15" s="34"/>
      <c r="J15" s="34"/>
      <c r="K15" s="34"/>
      <c r="L15" s="34"/>
      <c r="M15" s="34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181</v>
      </c>
      <c r="C16" s="74"/>
      <c r="D16" s="74"/>
      <c r="E16" s="74"/>
      <c r="F16" s="83" t="s">
        <v>182</v>
      </c>
      <c r="G16" s="83"/>
      <c r="H16" s="83"/>
      <c r="I16" s="83"/>
      <c r="J16" s="83" t="s">
        <v>183</v>
      </c>
      <c r="K16" s="83"/>
      <c r="L16" s="83"/>
      <c r="M16" s="83"/>
      <c r="N16" s="81" t="s">
        <v>184</v>
      </c>
      <c r="O16" s="81"/>
      <c r="P16" s="81"/>
      <c r="Q16" s="81"/>
      <c r="R16" s="35"/>
      <c r="S16" s="82" t="s">
        <v>23</v>
      </c>
      <c r="T16" s="77" t="s">
        <v>181</v>
      </c>
      <c r="U16" s="74"/>
      <c r="V16" s="74"/>
      <c r="W16" s="74"/>
      <c r="X16" s="81" t="s">
        <v>182</v>
      </c>
      <c r="Y16" s="81"/>
      <c r="Z16" s="81"/>
      <c r="AA16" s="81"/>
      <c r="AB16" s="81" t="s">
        <v>183</v>
      </c>
      <c r="AC16" s="81"/>
      <c r="AD16" s="81"/>
      <c r="AE16" s="81"/>
      <c r="AF16" s="81" t="s">
        <v>184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4"/>
      <c r="G21" s="34"/>
      <c r="H21" s="34"/>
      <c r="I21" s="34"/>
      <c r="J21" s="34"/>
      <c r="K21" s="34"/>
      <c r="L21" s="34"/>
      <c r="M21" s="34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4"/>
      <c r="G22" s="34"/>
      <c r="H22" s="34"/>
      <c r="I22" s="34"/>
      <c r="J22" s="50"/>
      <c r="K22" s="50"/>
      <c r="L22" s="50"/>
      <c r="M22" s="50"/>
      <c r="N22" s="27"/>
      <c r="O22" s="27"/>
      <c r="P22" s="27"/>
      <c r="Q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9" t="s">
        <v>24</v>
      </c>
      <c r="B23" s="77" t="s">
        <v>181</v>
      </c>
      <c r="C23" s="74"/>
      <c r="D23" s="74"/>
      <c r="E23" s="74"/>
      <c r="F23" s="79" t="s">
        <v>182</v>
      </c>
      <c r="G23" s="79"/>
      <c r="H23" s="79"/>
      <c r="I23" s="79"/>
      <c r="J23" s="79" t="s">
        <v>183</v>
      </c>
      <c r="K23" s="79"/>
      <c r="L23" s="79"/>
      <c r="M23" s="79"/>
      <c r="N23" s="77" t="s">
        <v>246</v>
      </c>
      <c r="O23" s="77"/>
      <c r="P23" s="77"/>
      <c r="Q23" s="77"/>
      <c r="S23" s="69" t="s">
        <v>24</v>
      </c>
      <c r="T23" s="77" t="s">
        <v>181</v>
      </c>
      <c r="U23" s="74"/>
      <c r="V23" s="74"/>
      <c r="W23" s="74"/>
      <c r="X23" s="77" t="s">
        <v>182</v>
      </c>
      <c r="Y23" s="77"/>
      <c r="Z23" s="77"/>
      <c r="AA23" s="77"/>
      <c r="AB23" s="77" t="s">
        <v>183</v>
      </c>
      <c r="AC23" s="77"/>
      <c r="AD23" s="77"/>
      <c r="AE23" s="77"/>
      <c r="AF23" s="77" t="s">
        <v>246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9" t="s">
        <v>25</v>
      </c>
      <c r="G24" s="79"/>
      <c r="H24" s="79"/>
      <c r="I24" s="50" t="s">
        <v>19</v>
      </c>
      <c r="J24" s="79" t="s">
        <v>25</v>
      </c>
      <c r="K24" s="79"/>
      <c r="L24" s="79"/>
      <c r="M24" s="50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33.787785999999997</v>
      </c>
      <c r="F25" s="50">
        <v>0</v>
      </c>
      <c r="G25" s="53"/>
      <c r="H25" s="53"/>
      <c r="I25" s="50">
        <v>24.108257999999999</v>
      </c>
      <c r="J25" s="50">
        <v>0</v>
      </c>
      <c r="K25" s="53"/>
      <c r="L25" s="53"/>
      <c r="M25" s="50">
        <v>21.561986999999998</v>
      </c>
      <c r="N25" s="28">
        <v>0</v>
      </c>
      <c r="O25" s="28"/>
      <c r="P25" s="28"/>
      <c r="Q25" s="27">
        <v>22.803304000000001</v>
      </c>
      <c r="S25" s="69"/>
      <c r="T25" s="5">
        <v>0</v>
      </c>
      <c r="U25" s="5"/>
      <c r="V25" s="5"/>
      <c r="W25">
        <v>22.398105000000001</v>
      </c>
      <c r="X25" s="28">
        <v>0</v>
      </c>
      <c r="Y25" s="27"/>
      <c r="Z25" s="28"/>
      <c r="AA25" s="27">
        <v>19.458611000000001</v>
      </c>
      <c r="AB25" s="28">
        <v>0</v>
      </c>
      <c r="AC25" s="28"/>
      <c r="AD25" s="28"/>
      <c r="AE25" s="27">
        <v>18.911211999999999</v>
      </c>
      <c r="AF25" s="28">
        <v>0</v>
      </c>
      <c r="AG25" s="28"/>
      <c r="AH25" s="28"/>
      <c r="AI25" s="27">
        <v>19.161899999999999</v>
      </c>
    </row>
    <row r="26" spans="1:35" x14ac:dyDescent="0.25">
      <c r="F26" s="34"/>
      <c r="G26" s="34"/>
      <c r="H26" s="34"/>
      <c r="I26" s="34"/>
      <c r="J26" s="34"/>
      <c r="K26" s="34"/>
      <c r="L26" s="34"/>
      <c r="M26" s="34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6"/>
      <c r="G27" s="36"/>
      <c r="H27" s="36"/>
      <c r="I27" s="36"/>
      <c r="J27" s="36"/>
      <c r="K27" s="36"/>
      <c r="L27" s="36"/>
      <c r="M27" s="36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4"/>
      <c r="G28" s="34"/>
      <c r="H28" s="34"/>
      <c r="I28" s="34"/>
      <c r="J28" s="34"/>
      <c r="K28" s="34"/>
      <c r="L28" s="34"/>
      <c r="M28" s="34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9" t="s">
        <v>9</v>
      </c>
      <c r="G29" s="79"/>
      <c r="H29" s="79"/>
      <c r="I29" s="79"/>
      <c r="J29" s="79" t="s">
        <v>10</v>
      </c>
      <c r="K29" s="79"/>
      <c r="L29" s="79"/>
      <c r="M29" s="79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181</v>
      </c>
      <c r="C30" s="74"/>
      <c r="D30" s="74"/>
      <c r="E30" s="74"/>
      <c r="F30" s="79" t="s">
        <v>182</v>
      </c>
      <c r="G30" s="79"/>
      <c r="H30" s="79"/>
      <c r="I30" s="79"/>
      <c r="J30" s="79" t="s">
        <v>183</v>
      </c>
      <c r="K30" s="79"/>
      <c r="L30" s="79"/>
      <c r="M30" s="79"/>
      <c r="N30" s="77" t="s">
        <v>246</v>
      </c>
      <c r="O30" s="77"/>
      <c r="P30" s="77"/>
      <c r="Q30" s="77"/>
      <c r="S30" s="67" t="s">
        <v>12</v>
      </c>
      <c r="T30" s="77" t="s">
        <v>181</v>
      </c>
      <c r="U30" s="74"/>
      <c r="V30" s="74"/>
      <c r="W30" s="74"/>
      <c r="X30" s="77" t="s">
        <v>182</v>
      </c>
      <c r="Y30" s="77"/>
      <c r="Z30" s="77"/>
      <c r="AA30" s="77"/>
      <c r="AB30" s="77" t="s">
        <v>183</v>
      </c>
      <c r="AC30" s="77"/>
      <c r="AD30" s="77"/>
      <c r="AE30" s="77"/>
      <c r="AF30" s="77" t="s">
        <v>246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50"/>
      <c r="G31" s="50" t="s">
        <v>17</v>
      </c>
      <c r="H31" s="50" t="s">
        <v>18</v>
      </c>
      <c r="I31" s="50" t="s">
        <v>19</v>
      </c>
      <c r="J31" s="50"/>
      <c r="K31" s="50" t="s">
        <v>17</v>
      </c>
      <c r="L31" s="50" t="s">
        <v>18</v>
      </c>
      <c r="M31" s="5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1.0429820000000001</v>
      </c>
      <c r="F32" s="50" t="s">
        <v>20</v>
      </c>
      <c r="G32" s="50">
        <v>0</v>
      </c>
      <c r="H32" s="50">
        <v>6.1999999999999998E-3</v>
      </c>
      <c r="I32" s="50">
        <v>1.5914649999999999</v>
      </c>
      <c r="J32" s="50" t="s">
        <v>20</v>
      </c>
      <c r="K32" s="50">
        <v>0</v>
      </c>
      <c r="L32" s="50">
        <v>6.1999999999999998E-3</v>
      </c>
      <c r="M32" s="50">
        <v>1.849615</v>
      </c>
      <c r="N32" s="27" t="s">
        <v>20</v>
      </c>
      <c r="O32" s="50">
        <v>0</v>
      </c>
      <c r="P32" s="50">
        <v>6.1999999999999998E-3</v>
      </c>
      <c r="Q32" s="27">
        <v>1.1494150000000001</v>
      </c>
      <c r="S32" s="67"/>
      <c r="T32" t="s">
        <v>20</v>
      </c>
      <c r="U32">
        <v>0</v>
      </c>
      <c r="V32">
        <v>6.1999999999999998E-3</v>
      </c>
      <c r="W32">
        <v>1.1496459999999999</v>
      </c>
      <c r="X32" s="27" t="s">
        <v>20</v>
      </c>
      <c r="Y32" s="27">
        <v>0</v>
      </c>
      <c r="Z32" s="27">
        <v>6.1999999999999998E-3</v>
      </c>
      <c r="AA32" s="27">
        <v>1.782341</v>
      </c>
      <c r="AB32" s="27" t="s">
        <v>20</v>
      </c>
      <c r="AC32" s="27">
        <v>0</v>
      </c>
      <c r="AD32" s="27">
        <v>6.1999999999999998E-3</v>
      </c>
      <c r="AE32" s="27">
        <v>1.726634</v>
      </c>
      <c r="AF32" s="27" t="s">
        <v>20</v>
      </c>
      <c r="AG32" s="27">
        <v>0</v>
      </c>
      <c r="AH32" s="27">
        <v>6.1999999999999998E-3</v>
      </c>
      <c r="AI32" s="27">
        <v>1.264894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11.868081999999999</v>
      </c>
      <c r="F33" s="50" t="s">
        <v>21</v>
      </c>
      <c r="G33" s="50">
        <v>0</v>
      </c>
      <c r="H33" s="50">
        <v>6.6879999999999999E-4</v>
      </c>
      <c r="I33" s="50">
        <v>11.340256999999999</v>
      </c>
      <c r="J33" s="50" t="s">
        <v>21</v>
      </c>
      <c r="K33" s="50">
        <v>0</v>
      </c>
      <c r="L33" s="50">
        <v>6.6879999999999999E-4</v>
      </c>
      <c r="M33" s="50">
        <v>10.831334999999999</v>
      </c>
      <c r="N33" s="27" t="s">
        <v>21</v>
      </c>
      <c r="O33" s="50">
        <v>0</v>
      </c>
      <c r="P33" s="50">
        <v>6.6879999999999999E-4</v>
      </c>
      <c r="Q33" s="27">
        <v>11.894940999999999</v>
      </c>
      <c r="S33" s="67"/>
      <c r="T33" t="s">
        <v>21</v>
      </c>
      <c r="U33">
        <v>0</v>
      </c>
      <c r="V33">
        <v>1.5E-3</v>
      </c>
      <c r="W33">
        <v>9.0254519999999996</v>
      </c>
      <c r="X33" s="27" t="s">
        <v>21</v>
      </c>
      <c r="Y33" s="27">
        <v>0</v>
      </c>
      <c r="Z33" s="27">
        <v>1.5E-3</v>
      </c>
      <c r="AA33" s="27">
        <v>13.965683</v>
      </c>
      <c r="AB33" s="27" t="s">
        <v>21</v>
      </c>
      <c r="AC33" s="27">
        <v>0</v>
      </c>
      <c r="AD33" s="27">
        <v>1.5E-3</v>
      </c>
      <c r="AE33" s="27">
        <v>13.973140000000001</v>
      </c>
      <c r="AF33" s="27" t="s">
        <v>21</v>
      </c>
      <c r="AG33" s="27">
        <v>0</v>
      </c>
      <c r="AH33" s="27">
        <v>1.5E-3</v>
      </c>
      <c r="AI33" s="27">
        <v>11.489461</v>
      </c>
    </row>
    <row r="34" spans="1:35" x14ac:dyDescent="0.25">
      <c r="A34" s="67"/>
      <c r="B34" t="s">
        <v>22</v>
      </c>
      <c r="C34">
        <v>0</v>
      </c>
      <c r="D34">
        <v>1.325E-4</v>
      </c>
      <c r="E34">
        <v>150.15481</v>
      </c>
      <c r="F34" s="50" t="s">
        <v>22</v>
      </c>
      <c r="G34" s="50">
        <v>0</v>
      </c>
      <c r="H34" s="50">
        <v>1.3999999999999999E-4</v>
      </c>
      <c r="I34" s="50">
        <v>151.266558</v>
      </c>
      <c r="J34" s="50" t="s">
        <v>22</v>
      </c>
      <c r="K34" s="50">
        <v>0</v>
      </c>
      <c r="L34" s="50">
        <v>1.4789999999999999E-4</v>
      </c>
      <c r="M34" s="50">
        <v>145.98094499999999</v>
      </c>
      <c r="N34" s="27" t="s">
        <v>22</v>
      </c>
      <c r="O34" s="50">
        <v>0</v>
      </c>
      <c r="P34" s="50">
        <v>1.561E-4</v>
      </c>
      <c r="Q34" s="27">
        <v>146.98600999999999</v>
      </c>
      <c r="S34" s="67"/>
      <c r="T34" t="s">
        <v>22</v>
      </c>
      <c r="U34">
        <v>0</v>
      </c>
      <c r="V34">
        <v>5.3010000000000004E-4</v>
      </c>
      <c r="W34">
        <v>112.046615</v>
      </c>
      <c r="X34" s="27" t="s">
        <v>22</v>
      </c>
      <c r="Y34" s="27">
        <v>0</v>
      </c>
      <c r="Z34" s="27">
        <v>5.5099999999999995E-4</v>
      </c>
      <c r="AA34" s="27">
        <v>111.692516</v>
      </c>
      <c r="AB34" s="27" t="s">
        <v>22</v>
      </c>
      <c r="AC34" s="27">
        <v>0</v>
      </c>
      <c r="AD34" s="27">
        <v>5.7249999999999998E-4</v>
      </c>
      <c r="AE34" s="27">
        <v>106.212378</v>
      </c>
      <c r="AF34" s="27" t="s">
        <v>22</v>
      </c>
      <c r="AG34" s="27">
        <v>0</v>
      </c>
      <c r="AH34" s="27">
        <v>5.9469999999999998E-4</v>
      </c>
      <c r="AI34" s="27">
        <v>108.57463300000001</v>
      </c>
    </row>
    <row r="35" spans="1:35" x14ac:dyDescent="0.25">
      <c r="C35" t="s">
        <v>138</v>
      </c>
      <c r="F35" s="34"/>
      <c r="G35" s="34"/>
      <c r="H35" s="34"/>
      <c r="I35" s="34"/>
      <c r="J35" s="34"/>
      <c r="K35" s="34"/>
      <c r="L35" s="34"/>
      <c r="M35" s="34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4"/>
      <c r="G36" s="34"/>
      <c r="H36" s="34"/>
      <c r="I36" s="34"/>
      <c r="J36" s="34"/>
      <c r="K36" s="34"/>
      <c r="L36" s="34"/>
      <c r="M36" s="34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181</v>
      </c>
      <c r="C37" s="74"/>
      <c r="D37" s="74"/>
      <c r="E37" s="74"/>
      <c r="F37" s="83" t="s">
        <v>182</v>
      </c>
      <c r="G37" s="83"/>
      <c r="H37" s="83"/>
      <c r="I37" s="83"/>
      <c r="J37" s="83" t="s">
        <v>183</v>
      </c>
      <c r="K37" s="83"/>
      <c r="L37" s="83"/>
      <c r="M37" s="83"/>
      <c r="N37" s="81" t="s">
        <v>184</v>
      </c>
      <c r="O37" s="81"/>
      <c r="P37" s="81"/>
      <c r="Q37" s="81"/>
      <c r="R37" s="35"/>
      <c r="S37" s="82" t="s">
        <v>23</v>
      </c>
      <c r="T37" s="77" t="s">
        <v>181</v>
      </c>
      <c r="U37" s="74"/>
      <c r="V37" s="74"/>
      <c r="W37" s="74"/>
      <c r="X37" s="81" t="s">
        <v>182</v>
      </c>
      <c r="Y37" s="81"/>
      <c r="Z37" s="81"/>
      <c r="AA37" s="81"/>
      <c r="AB37" s="81" t="s">
        <v>183</v>
      </c>
      <c r="AC37" s="81"/>
      <c r="AD37" s="81"/>
      <c r="AE37" s="81"/>
      <c r="AF37" s="81" t="s">
        <v>184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4"/>
      <c r="G42" s="34"/>
      <c r="H42" s="34"/>
      <c r="I42" s="34"/>
      <c r="J42" s="34"/>
      <c r="K42" s="34"/>
      <c r="L42" s="34"/>
      <c r="M42" s="34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4"/>
      <c r="G43" s="34"/>
      <c r="H43" s="34"/>
      <c r="I43" s="34"/>
      <c r="J43" s="34"/>
      <c r="K43" s="34"/>
      <c r="L43" s="34"/>
      <c r="M43" s="34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181</v>
      </c>
      <c r="C44" s="74"/>
      <c r="D44" s="74"/>
      <c r="E44" s="74"/>
      <c r="F44" s="79" t="s">
        <v>182</v>
      </c>
      <c r="G44" s="79"/>
      <c r="H44" s="79"/>
      <c r="I44" s="79"/>
      <c r="J44" s="79" t="s">
        <v>183</v>
      </c>
      <c r="K44" s="79"/>
      <c r="L44" s="79"/>
      <c r="M44" s="79"/>
      <c r="N44" s="77" t="s">
        <v>246</v>
      </c>
      <c r="O44" s="77"/>
      <c r="P44" s="77"/>
      <c r="Q44" s="77"/>
      <c r="S44" s="69" t="s">
        <v>24</v>
      </c>
      <c r="T44" s="77" t="s">
        <v>181</v>
      </c>
      <c r="U44" s="74"/>
      <c r="V44" s="74"/>
      <c r="W44" s="74"/>
      <c r="X44" s="77" t="s">
        <v>182</v>
      </c>
      <c r="Y44" s="77"/>
      <c r="Z44" s="77"/>
      <c r="AA44" s="77"/>
      <c r="AB44" s="77" t="s">
        <v>183</v>
      </c>
      <c r="AC44" s="77"/>
      <c r="AD44" s="77"/>
      <c r="AE44" s="77"/>
      <c r="AF44" s="77" t="s">
        <v>246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9" t="s">
        <v>25</v>
      </c>
      <c r="G45" s="79"/>
      <c r="H45" s="79"/>
      <c r="I45" s="50" t="s">
        <v>19</v>
      </c>
      <c r="J45" s="79" t="s">
        <v>25</v>
      </c>
      <c r="K45" s="79"/>
      <c r="L45" s="79"/>
      <c r="M45" s="50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9.9999999999999995E-8</v>
      </c>
      <c r="C46" s="5"/>
      <c r="D46" s="5"/>
      <c r="E46">
        <v>20.778870999999999</v>
      </c>
      <c r="F46" s="53">
        <v>0</v>
      </c>
      <c r="G46" s="53"/>
      <c r="H46" s="53"/>
      <c r="I46" s="50">
        <v>18.652194000000001</v>
      </c>
      <c r="J46" s="53">
        <v>0</v>
      </c>
      <c r="K46" s="53"/>
      <c r="L46" s="53"/>
      <c r="M46" s="50">
        <v>17.568155000000001</v>
      </c>
      <c r="N46" s="29">
        <v>1.9999999999999999E-7</v>
      </c>
      <c r="O46" s="28"/>
      <c r="P46" s="28"/>
      <c r="Q46" s="27">
        <v>17.170338999999998</v>
      </c>
      <c r="S46" s="69"/>
      <c r="T46" s="18">
        <v>1.04E-5</v>
      </c>
      <c r="U46" s="5"/>
      <c r="V46" s="5"/>
      <c r="W46">
        <v>22.129514</v>
      </c>
      <c r="X46" s="29">
        <v>1.04E-5</v>
      </c>
      <c r="Y46" s="28"/>
      <c r="Z46" s="28"/>
      <c r="AA46" s="27">
        <v>16.336359000000002</v>
      </c>
      <c r="AB46" s="29">
        <v>1.17E-5</v>
      </c>
      <c r="AC46" s="28"/>
      <c r="AD46" s="28"/>
      <c r="AE46" s="27">
        <v>16.258101</v>
      </c>
      <c r="AF46" s="29">
        <v>1.1800000000000001E-5</v>
      </c>
      <c r="AG46" s="28"/>
      <c r="AH46" s="28"/>
      <c r="AI46" s="27">
        <v>16.118870000000001</v>
      </c>
    </row>
    <row r="47" spans="1:35" x14ac:dyDescent="0.25">
      <c r="F47" s="34"/>
      <c r="G47" s="34"/>
      <c r="H47" s="34"/>
      <c r="I47" s="34"/>
      <c r="J47" s="34"/>
      <c r="K47" s="34"/>
      <c r="L47" s="34"/>
      <c r="M47" s="34"/>
      <c r="N47" s="35"/>
      <c r="O47" s="35"/>
      <c r="P47" s="35"/>
      <c r="Q47" s="35"/>
    </row>
    <row r="48" spans="1:35" x14ac:dyDescent="0.25">
      <c r="A48" s="1" t="s">
        <v>31</v>
      </c>
      <c r="F48" s="34"/>
      <c r="G48" s="34"/>
      <c r="H48" s="34"/>
      <c r="I48" s="34"/>
      <c r="J48" s="34"/>
      <c r="K48" s="34"/>
      <c r="L48" s="34"/>
      <c r="M48" s="34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9" t="s">
        <v>9</v>
      </c>
      <c r="G49" s="79"/>
      <c r="H49" s="79"/>
      <c r="I49" s="79"/>
      <c r="J49" s="79" t="s">
        <v>10</v>
      </c>
      <c r="K49" s="79"/>
      <c r="L49" s="79"/>
      <c r="M49" s="79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181</v>
      </c>
      <c r="C50" s="74"/>
      <c r="D50" s="74"/>
      <c r="E50" s="74"/>
      <c r="F50" s="79" t="s">
        <v>182</v>
      </c>
      <c r="G50" s="79"/>
      <c r="H50" s="79"/>
      <c r="I50" s="79"/>
      <c r="J50" s="79" t="s">
        <v>183</v>
      </c>
      <c r="K50" s="79"/>
      <c r="L50" s="79"/>
      <c r="M50" s="79"/>
      <c r="N50" s="77" t="s">
        <v>246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50"/>
      <c r="G51" s="50" t="s">
        <v>17</v>
      </c>
      <c r="H51" s="50" t="s">
        <v>18</v>
      </c>
      <c r="I51" s="50" t="s">
        <v>19</v>
      </c>
      <c r="J51" s="50"/>
      <c r="K51" s="50" t="s">
        <v>17</v>
      </c>
      <c r="L51" s="50" t="s">
        <v>18</v>
      </c>
      <c r="M51" s="5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1.065798</v>
      </c>
      <c r="F52" s="50" t="s">
        <v>20</v>
      </c>
      <c r="G52" s="27">
        <v>0</v>
      </c>
      <c r="H52" s="27">
        <v>6.1999999999999998E-3</v>
      </c>
      <c r="I52" s="50">
        <v>1.489662</v>
      </c>
      <c r="J52" s="50" t="s">
        <v>20</v>
      </c>
      <c r="K52" s="27">
        <v>0</v>
      </c>
      <c r="L52" s="27">
        <v>6.1999999999999998E-3</v>
      </c>
      <c r="M52" s="50">
        <v>1.489131</v>
      </c>
      <c r="N52" s="27" t="s">
        <v>20</v>
      </c>
      <c r="O52" s="27">
        <v>0</v>
      </c>
      <c r="P52" s="27">
        <v>6.1999999999999998E-3</v>
      </c>
      <c r="Q52" s="27">
        <v>1.4198440000000001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5.1797940000000002</v>
      </c>
      <c r="F53" s="50" t="s">
        <v>21</v>
      </c>
      <c r="G53" s="27">
        <v>0</v>
      </c>
      <c r="H53" s="27">
        <v>3.3E-3</v>
      </c>
      <c r="I53" s="50">
        <v>6.4891459999999999</v>
      </c>
      <c r="J53" s="50" t="s">
        <v>21</v>
      </c>
      <c r="K53" s="27">
        <v>0</v>
      </c>
      <c r="L53" s="27">
        <v>3.3E-3</v>
      </c>
      <c r="M53" s="50">
        <v>6.269164</v>
      </c>
      <c r="N53" s="27" t="s">
        <v>21</v>
      </c>
      <c r="O53" s="27">
        <v>0</v>
      </c>
      <c r="P53" s="27">
        <v>3.3E-3</v>
      </c>
      <c r="Q53" s="27">
        <v>6.4894600000000002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58.773873000000002</v>
      </c>
      <c r="F54" s="50" t="s">
        <v>22</v>
      </c>
      <c r="G54" s="27">
        <v>0</v>
      </c>
      <c r="H54" s="27">
        <v>2.0999999999999999E-3</v>
      </c>
      <c r="I54" s="50">
        <v>57.947209999999998</v>
      </c>
      <c r="J54" s="50" t="s">
        <v>22</v>
      </c>
      <c r="K54" s="27">
        <v>0</v>
      </c>
      <c r="L54" s="27">
        <v>2.2000000000000001E-3</v>
      </c>
      <c r="M54" s="50">
        <v>54.523995999999997</v>
      </c>
      <c r="N54" s="27" t="s">
        <v>22</v>
      </c>
      <c r="O54" s="27">
        <v>0</v>
      </c>
      <c r="P54" s="27">
        <v>2.2000000000000001E-3</v>
      </c>
      <c r="Q54" s="27">
        <v>54.154364999999999</v>
      </c>
    </row>
    <row r="55" spans="1:17" x14ac:dyDescent="0.25">
      <c r="F55" s="50"/>
      <c r="G55" s="50"/>
      <c r="H55" s="50"/>
      <c r="I55" s="50"/>
      <c r="J55" s="50"/>
      <c r="K55" s="50"/>
      <c r="L55" s="50"/>
      <c r="M55" s="50"/>
      <c r="N55" s="27"/>
      <c r="O55" s="27"/>
      <c r="P55" s="27"/>
      <c r="Q55" s="27"/>
    </row>
    <row r="56" spans="1:17" x14ac:dyDescent="0.25">
      <c r="F56" s="34"/>
      <c r="G56" s="34"/>
      <c r="H56" s="34"/>
      <c r="I56" s="34"/>
      <c r="J56" s="34"/>
      <c r="K56" s="34"/>
      <c r="L56" s="34"/>
      <c r="M56" s="34"/>
      <c r="N56" s="35"/>
      <c r="O56" s="35"/>
      <c r="P56" s="35"/>
      <c r="Q56" s="35"/>
    </row>
    <row r="57" spans="1:17" x14ac:dyDescent="0.25">
      <c r="A57" s="68" t="s">
        <v>23</v>
      </c>
      <c r="B57" s="77" t="s">
        <v>181</v>
      </c>
      <c r="C57" s="74"/>
      <c r="D57" s="74"/>
      <c r="E57" s="74"/>
      <c r="F57" s="83" t="s">
        <v>182</v>
      </c>
      <c r="G57" s="83"/>
      <c r="H57" s="83"/>
      <c r="I57" s="83"/>
      <c r="J57" s="83" t="s">
        <v>183</v>
      </c>
      <c r="K57" s="83"/>
      <c r="L57" s="83"/>
      <c r="M57" s="83"/>
      <c r="N57" s="81" t="s">
        <v>184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4"/>
      <c r="G62" s="34"/>
      <c r="H62" s="34"/>
      <c r="I62" s="34"/>
      <c r="J62" s="34"/>
      <c r="K62" s="34"/>
      <c r="L62" s="34"/>
      <c r="M62" s="34"/>
      <c r="N62" s="35"/>
      <c r="O62" s="35"/>
      <c r="P62" s="35"/>
      <c r="Q62" s="35"/>
    </row>
    <row r="63" spans="1:17" x14ac:dyDescent="0.25">
      <c r="F63" s="34"/>
      <c r="G63" s="34"/>
      <c r="H63" s="34"/>
      <c r="I63" s="34"/>
      <c r="J63" s="34"/>
      <c r="K63" s="34"/>
      <c r="L63" s="34"/>
      <c r="M63" s="34"/>
      <c r="N63" s="35"/>
      <c r="O63" s="35"/>
      <c r="P63" s="35"/>
      <c r="Q63" s="35"/>
    </row>
    <row r="64" spans="1:17" x14ac:dyDescent="0.25">
      <c r="A64" s="69" t="s">
        <v>24</v>
      </c>
      <c r="B64" s="77" t="s">
        <v>181</v>
      </c>
      <c r="C64" s="74"/>
      <c r="D64" s="74"/>
      <c r="E64" s="74"/>
      <c r="F64" s="79" t="s">
        <v>182</v>
      </c>
      <c r="G64" s="79"/>
      <c r="H64" s="79"/>
      <c r="I64" s="79"/>
      <c r="J64" s="79" t="s">
        <v>183</v>
      </c>
      <c r="K64" s="79"/>
      <c r="L64" s="79"/>
      <c r="M64" s="79"/>
      <c r="N64" s="77" t="s">
        <v>246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9" t="s">
        <v>25</v>
      </c>
      <c r="G65" s="79"/>
      <c r="H65" s="79"/>
      <c r="I65" s="50" t="s">
        <v>19</v>
      </c>
      <c r="J65" s="79" t="s">
        <v>25</v>
      </c>
      <c r="K65" s="79"/>
      <c r="L65" s="79"/>
      <c r="M65" s="5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4.4549999999999999E-4</v>
      </c>
      <c r="C66" s="5"/>
      <c r="D66" s="5"/>
      <c r="E66">
        <v>21.323277000000001</v>
      </c>
      <c r="F66" s="54"/>
      <c r="G66" s="54">
        <v>4.4549999999999999E-4</v>
      </c>
      <c r="H66" s="53"/>
      <c r="I66" s="50">
        <v>15.721352</v>
      </c>
      <c r="J66" s="54">
        <v>4.505E-4</v>
      </c>
      <c r="K66" s="53"/>
      <c r="L66" s="53"/>
      <c r="M66" s="50">
        <v>16.315649000000001</v>
      </c>
      <c r="N66" s="29">
        <v>4.4910000000000002E-4</v>
      </c>
      <c r="O66" s="28"/>
      <c r="P66" s="28"/>
      <c r="Q66" s="27">
        <v>18.178436000000001</v>
      </c>
    </row>
    <row r="67" spans="1:27" x14ac:dyDescent="0.25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5.7253559999999997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57.896043999999996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32.589809000000002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398.33425599999998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7.1775359999999999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79.458030999999991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50.923393000000004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642.87140399999998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8.6149769999999997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102.26133499999999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64.435869999999994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845.00754500000005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2.338581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41.856716000000006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32.298140000000004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2.3324999999999998E-5</v>
      </c>
      <c r="H114">
        <f t="shared" si="56"/>
        <v>356.39046199999996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2.3420000000000003E-5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2.3609999999999999E-5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2.3799999999999999E-5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3.9540640000000002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60.767927999999998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49.454622000000008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2.3420300000000003E-5</v>
      </c>
      <c r="H127">
        <f t="shared" si="74"/>
        <v>539.01684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2.3611200000000002E-5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2.3994800000000003E-5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2.4380800000000002E-5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5.5022579999999994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79.929828000000001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63.016604000000008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2.3515701249999998E-5</v>
      </c>
      <c r="H140">
        <f t="shared" si="92"/>
        <v>713.68428900000004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2.3802010000000001E-5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2.4371680000000001E-5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2.492947E-5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2.6344469999999998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39.431065000000004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23.208338999999999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1.3287499999999999E-4</v>
      </c>
      <c r="H153">
        <f t="shared" si="110"/>
        <v>301.42136800000003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1.3324999999999999E-4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1.34E-4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1.3475E-4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4.4840619999999998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56.999219999999994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34.039673999999998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1.33251E-4</v>
      </c>
      <c r="H166">
        <f t="shared" si="128"/>
        <v>447.40231299999999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1.3400400000000001E-4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1.3551599999999999E-4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1.3703599999999999E-4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5.633477000000001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8.5762499999999985E-8</v>
      </c>
      <c r="M177">
        <f>Q46+M46+I46+E46</f>
        <v>74.169559000000007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7.3099999999999986E-8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45.934615000000001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1.3362798749999997E-4</v>
      </c>
      <c r="H179">
        <f t="shared" si="146"/>
        <v>594.38832300000001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1.3476189999999999E-4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5.2799999999999976E-8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3.9700000000000018E-8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1.3704719999999999E-4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1.3935529999999999E-4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2.9319869999999999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1.04E-5</v>
      </c>
      <c r="M190">
        <f>AA46+W46</f>
        <v>38.465873000000002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1.04E-5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22.991135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5.3114500000000001E-4</v>
      </c>
      <c r="H192">
        <f t="shared" si="164"/>
        <v>223.73913099999999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5.3219000000000009E-4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1.04E-5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1.04E-5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5.3428000000000004E-4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5.3636999999999999E-4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4.6586210000000001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1.0403250000000001E-5</v>
      </c>
      <c r="M203">
        <f>AE46+AA46+W46</f>
        <v>54.723973999999998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1.0413000000000002E-5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36.964275000000001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5.3219150000000006E-4</v>
      </c>
      <c r="H205">
        <f t="shared" si="182"/>
        <v>329.95150899999999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5.3428600000000003E-4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1.0452000000000001E-5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1.0517000000000001E-5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5.3848399999999999E-4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5.4269400000000003E-4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5.9235149999999992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1.0409437499999998E-5</v>
      </c>
      <c r="M216">
        <f>AI46+AE46+AA46+W46</f>
        <v>70.842843999999999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1.0436500000000001E-5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48.453735999999999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5.3323951249999993E-4</v>
      </c>
      <c r="H218">
        <f t="shared" si="199"/>
        <v>438.52614200000005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5.3638809999999998E-4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1.0535999999999999E-5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1.06835E-5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5.4271279999999994E-4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5.4907470000000011E-4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2.5554600000000001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4.4549999999999993E-4</v>
      </c>
      <c r="M229">
        <f>I66+E66</f>
        <v>37.044629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4.4550000000000004E-4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11.668939999999999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116.72108299999999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4.4549999999999999E-4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4.4549999999999993E-4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4.0445910000000005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4.4551250000000002E-4</v>
      </c>
      <c r="M242">
        <f>M66+I66+E66</f>
        <v>53.360278000000008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4.4554999999999996E-4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17.938103999999999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171.245079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4.4569999999999994E-4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4.4595000000000008E-4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5.4644349999999999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4.4553607499999993E-4</v>
      </c>
      <c r="M255">
        <f>Q66+M66+I66+E66</f>
        <v>71.538713999999999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4.4563859999999998E-4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24.427564000000004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225.39944399999999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4.4600879999999996E-4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4.4654220000000004E-4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263"/>
  <sheetViews>
    <sheetView topLeftCell="A26" zoomScale="55" zoomScaleNormal="55" workbookViewId="0">
      <selection activeCell="F66" sqref="F66"/>
    </sheetView>
  </sheetViews>
  <sheetFormatPr defaultColWidth="9" defaultRowHeight="14.4" x14ac:dyDescent="0.25"/>
  <cols>
    <col min="4" max="4" width="14.4414062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4.3320312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185</v>
      </c>
      <c r="C9" s="74"/>
      <c r="D9" s="74"/>
      <c r="E9" s="74"/>
      <c r="F9" s="77" t="s">
        <v>186</v>
      </c>
      <c r="G9" s="77"/>
      <c r="H9" s="77"/>
      <c r="I9" s="77"/>
      <c r="J9" s="77" t="s">
        <v>187</v>
      </c>
      <c r="K9" s="77"/>
      <c r="L9" s="77"/>
      <c r="M9" s="77"/>
      <c r="N9" s="77" t="s">
        <v>245</v>
      </c>
      <c r="O9" s="77"/>
      <c r="P9" s="77"/>
      <c r="Q9" s="77"/>
      <c r="S9" s="67" t="s">
        <v>12</v>
      </c>
      <c r="T9" s="77" t="s">
        <v>185</v>
      </c>
      <c r="U9" s="74"/>
      <c r="V9" s="74"/>
      <c r="W9" s="74"/>
      <c r="X9" s="77" t="s">
        <v>186</v>
      </c>
      <c r="Y9" s="77"/>
      <c r="Z9" s="77"/>
      <c r="AA9" s="77"/>
      <c r="AB9" s="77" t="s">
        <v>187</v>
      </c>
      <c r="AC9" s="77"/>
      <c r="AD9" s="77"/>
      <c r="AE9" s="77"/>
      <c r="AF9" s="77" t="s">
        <v>245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1.050934</v>
      </c>
      <c r="F11" s="27" t="s">
        <v>20</v>
      </c>
      <c r="G11" s="27">
        <v>0</v>
      </c>
      <c r="H11" s="27">
        <v>6.1999999999999998E-3</v>
      </c>
      <c r="I11" s="27">
        <v>1.3549869999999999</v>
      </c>
      <c r="J11" s="27" t="s">
        <v>20</v>
      </c>
      <c r="K11" s="27">
        <v>0</v>
      </c>
      <c r="L11" s="27">
        <v>6.1999999999999998E-3</v>
      </c>
      <c r="M11" s="27">
        <v>1.6547050000000001</v>
      </c>
      <c r="N11" s="27" t="s">
        <v>20</v>
      </c>
      <c r="O11" s="27">
        <v>0</v>
      </c>
      <c r="P11" s="27">
        <v>6.1999999999999998E-3</v>
      </c>
      <c r="Q11" s="27">
        <v>1.6647810000000001</v>
      </c>
      <c r="S11" s="67"/>
      <c r="T11" t="s">
        <v>20</v>
      </c>
      <c r="U11">
        <v>0</v>
      </c>
      <c r="V11">
        <v>6.1999999999999998E-3</v>
      </c>
      <c r="W11">
        <v>1.1454599999999999</v>
      </c>
      <c r="X11" s="27" t="s">
        <v>20</v>
      </c>
      <c r="Y11" s="27">
        <v>0</v>
      </c>
      <c r="Z11" s="27">
        <v>6.1999999999999998E-3</v>
      </c>
      <c r="AA11" s="27">
        <v>1.8283430000000001</v>
      </c>
      <c r="AB11" s="27" t="s">
        <v>20</v>
      </c>
      <c r="AC11" s="27">
        <v>0</v>
      </c>
      <c r="AD11" s="27">
        <v>6.1999999999999998E-3</v>
      </c>
      <c r="AE11" s="27">
        <v>1.1536489999999999</v>
      </c>
      <c r="AF11" s="27" t="s">
        <v>20</v>
      </c>
      <c r="AG11" s="27">
        <v>0</v>
      </c>
      <c r="AH11" s="27">
        <v>6.1999999999999998E-3</v>
      </c>
      <c r="AI11" s="27">
        <v>1.4521790000000001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17.353947000000002</v>
      </c>
      <c r="F12" s="27" t="s">
        <v>21</v>
      </c>
      <c r="G12" s="27">
        <v>0</v>
      </c>
      <c r="H12" s="27">
        <v>8.038E-5</v>
      </c>
      <c r="I12" s="27">
        <v>21.461386999999998</v>
      </c>
      <c r="J12" s="27" t="s">
        <v>21</v>
      </c>
      <c r="K12" s="27">
        <v>0</v>
      </c>
      <c r="L12" s="27">
        <v>8.038E-5</v>
      </c>
      <c r="M12" s="27">
        <v>21.439004000000001</v>
      </c>
      <c r="N12" s="27" t="s">
        <v>21</v>
      </c>
      <c r="O12" s="27">
        <v>0</v>
      </c>
      <c r="P12" s="27">
        <v>8.038E-5</v>
      </c>
      <c r="Q12" s="27">
        <v>19.648572999999999</v>
      </c>
      <c r="S12" s="67"/>
      <c r="T12" t="s">
        <v>21</v>
      </c>
      <c r="U12">
        <v>0</v>
      </c>
      <c r="V12">
        <v>2.6219999999999998E-4</v>
      </c>
      <c r="W12">
        <v>15.623498</v>
      </c>
      <c r="X12" s="27" t="s">
        <v>21</v>
      </c>
      <c r="Y12" s="27">
        <v>0</v>
      </c>
      <c r="Z12" s="27">
        <v>2.6219999999999998E-4</v>
      </c>
      <c r="AA12" s="27">
        <v>17.483620999999999</v>
      </c>
      <c r="AB12" s="27" t="s">
        <v>21</v>
      </c>
      <c r="AC12" s="27">
        <v>0</v>
      </c>
      <c r="AD12" s="27">
        <v>2.6219999999999998E-4</v>
      </c>
      <c r="AE12" s="27">
        <v>18.981345999999998</v>
      </c>
      <c r="AF12" s="27" t="s">
        <v>21</v>
      </c>
      <c r="AG12" s="27">
        <v>0</v>
      </c>
      <c r="AH12" s="27">
        <v>2.6219999999999998E-4</v>
      </c>
      <c r="AI12" s="27">
        <v>16.621348999999999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236.683751</v>
      </c>
      <c r="F13" s="27" t="s">
        <v>22</v>
      </c>
      <c r="G13" s="27">
        <v>0</v>
      </c>
      <c r="H13" s="27">
        <v>2.0770000000000002E-6</v>
      </c>
      <c r="I13" s="27">
        <v>241.94912299999999</v>
      </c>
      <c r="J13" s="27" t="s">
        <v>22</v>
      </c>
      <c r="K13" s="27">
        <v>0</v>
      </c>
      <c r="L13" s="27">
        <v>2.3439999999999999E-6</v>
      </c>
      <c r="M13" s="27">
        <v>236.90604200000001</v>
      </c>
      <c r="N13" s="27" t="s">
        <v>22</v>
      </c>
      <c r="O13" s="27">
        <v>0</v>
      </c>
      <c r="P13" s="27">
        <v>2.633E-6</v>
      </c>
      <c r="Q13" s="27">
        <v>235.539717</v>
      </c>
      <c r="S13" s="67"/>
      <c r="T13" t="s">
        <v>22</v>
      </c>
      <c r="U13">
        <v>0</v>
      </c>
      <c r="V13">
        <v>2.317E-5</v>
      </c>
      <c r="W13">
        <v>213.84035800000001</v>
      </c>
      <c r="X13" s="27" t="s">
        <v>22</v>
      </c>
      <c r="Y13" s="27">
        <v>0</v>
      </c>
      <c r="Z13" s="27">
        <v>2.503E-6</v>
      </c>
      <c r="AA13" s="27">
        <v>216.798687</v>
      </c>
      <c r="AB13" s="27" t="s">
        <v>22</v>
      </c>
      <c r="AC13" s="27">
        <v>0</v>
      </c>
      <c r="AD13" s="27">
        <v>2.6999999999999999E-5</v>
      </c>
      <c r="AE13" s="27">
        <v>214.53515999999999</v>
      </c>
      <c r="AF13" s="27" t="s">
        <v>22</v>
      </c>
      <c r="AG13" s="27">
        <v>0</v>
      </c>
      <c r="AH13" s="27">
        <v>2.7699999999999999E-5</v>
      </c>
      <c r="AI13" s="27">
        <v>206.885535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185</v>
      </c>
      <c r="C16" s="74"/>
      <c r="D16" s="74"/>
      <c r="E16" s="74"/>
      <c r="F16" s="81" t="s">
        <v>186</v>
      </c>
      <c r="G16" s="81"/>
      <c r="H16" s="81"/>
      <c r="I16" s="81"/>
      <c r="J16" s="81" t="s">
        <v>187</v>
      </c>
      <c r="K16" s="81"/>
      <c r="L16" s="81"/>
      <c r="M16" s="81"/>
      <c r="N16" s="81" t="s">
        <v>188</v>
      </c>
      <c r="O16" s="81"/>
      <c r="P16" s="81"/>
      <c r="Q16" s="81"/>
      <c r="R16" s="35"/>
      <c r="S16" s="82" t="s">
        <v>23</v>
      </c>
      <c r="T16" s="77" t="s">
        <v>185</v>
      </c>
      <c r="U16" s="74"/>
      <c r="V16" s="74"/>
      <c r="W16" s="74"/>
      <c r="X16" s="81" t="s">
        <v>186</v>
      </c>
      <c r="Y16" s="81"/>
      <c r="Z16" s="81"/>
      <c r="AA16" s="81"/>
      <c r="AB16" s="81" t="s">
        <v>187</v>
      </c>
      <c r="AC16" s="81"/>
      <c r="AD16" s="81"/>
      <c r="AE16" s="81"/>
      <c r="AF16" s="81" t="s">
        <v>188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9" t="s">
        <v>24</v>
      </c>
      <c r="B23" s="77" t="s">
        <v>185</v>
      </c>
      <c r="C23" s="74"/>
      <c r="D23" s="74"/>
      <c r="E23" s="74"/>
      <c r="F23" s="77" t="s">
        <v>186</v>
      </c>
      <c r="G23" s="77"/>
      <c r="H23" s="77"/>
      <c r="I23" s="77"/>
      <c r="J23" s="77" t="s">
        <v>187</v>
      </c>
      <c r="K23" s="77"/>
      <c r="L23" s="77"/>
      <c r="M23" s="77"/>
      <c r="N23" s="77" t="s">
        <v>245</v>
      </c>
      <c r="O23" s="77"/>
      <c r="P23" s="77"/>
      <c r="Q23" s="77"/>
      <c r="S23" s="69" t="s">
        <v>24</v>
      </c>
      <c r="T23" s="77" t="s">
        <v>185</v>
      </c>
      <c r="U23" s="74"/>
      <c r="V23" s="74"/>
      <c r="W23" s="74"/>
      <c r="X23" s="77" t="s">
        <v>186</v>
      </c>
      <c r="Y23" s="77"/>
      <c r="Z23" s="77"/>
      <c r="AA23" s="77"/>
      <c r="AB23" s="77" t="s">
        <v>187</v>
      </c>
      <c r="AC23" s="77"/>
      <c r="AD23" s="77"/>
      <c r="AE23" s="77"/>
      <c r="AF23" s="77" t="s">
        <v>245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26.550604</v>
      </c>
      <c r="F25" s="27">
        <v>0</v>
      </c>
      <c r="G25" s="28"/>
      <c r="H25" s="28"/>
      <c r="I25" s="27">
        <v>27.852346000000001</v>
      </c>
      <c r="J25" s="27">
        <v>0</v>
      </c>
      <c r="K25" s="28"/>
      <c r="L25" s="28"/>
      <c r="M25" s="27">
        <v>25.662589000000001</v>
      </c>
      <c r="N25" s="28">
        <v>0</v>
      </c>
      <c r="O25" s="28"/>
      <c r="P25" s="28"/>
      <c r="Q25" s="27">
        <v>26.324798999999999</v>
      </c>
      <c r="S25" s="69"/>
      <c r="T25" s="5">
        <v>0</v>
      </c>
      <c r="U25" s="5"/>
      <c r="V25" s="5"/>
      <c r="W25">
        <v>18.956415</v>
      </c>
      <c r="X25" s="28">
        <v>0</v>
      </c>
      <c r="Y25" s="27"/>
      <c r="Z25" s="28"/>
      <c r="AA25" s="27">
        <v>25.364851999999999</v>
      </c>
      <c r="AB25" s="28">
        <v>0</v>
      </c>
      <c r="AC25" s="28"/>
      <c r="AD25" s="28"/>
      <c r="AE25" s="27">
        <v>22.586324000000001</v>
      </c>
      <c r="AF25" s="28">
        <v>0</v>
      </c>
      <c r="AG25" s="28"/>
      <c r="AH25" s="28"/>
      <c r="AI25" s="27">
        <v>22.731783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185</v>
      </c>
      <c r="C30" s="74"/>
      <c r="D30" s="74"/>
      <c r="E30" s="74"/>
      <c r="F30" s="77" t="s">
        <v>186</v>
      </c>
      <c r="G30" s="77"/>
      <c r="H30" s="77"/>
      <c r="I30" s="77"/>
      <c r="J30" s="77" t="s">
        <v>187</v>
      </c>
      <c r="K30" s="77"/>
      <c r="L30" s="77"/>
      <c r="M30" s="77"/>
      <c r="N30" s="77" t="s">
        <v>245</v>
      </c>
      <c r="O30" s="77"/>
      <c r="P30" s="77"/>
      <c r="Q30" s="77"/>
      <c r="S30" s="67" t="s">
        <v>12</v>
      </c>
      <c r="T30" s="77" t="s">
        <v>185</v>
      </c>
      <c r="U30" s="74"/>
      <c r="V30" s="74"/>
      <c r="W30" s="74"/>
      <c r="X30" s="77" t="s">
        <v>186</v>
      </c>
      <c r="Y30" s="77"/>
      <c r="Z30" s="77"/>
      <c r="AA30" s="77"/>
      <c r="AB30" s="77" t="s">
        <v>187</v>
      </c>
      <c r="AC30" s="77"/>
      <c r="AD30" s="77"/>
      <c r="AE30" s="77"/>
      <c r="AF30" s="77" t="s">
        <v>245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0.92837000000000003</v>
      </c>
      <c r="F32" s="27" t="s">
        <v>20</v>
      </c>
      <c r="G32" s="27">
        <v>0</v>
      </c>
      <c r="H32" s="27">
        <v>6.1999999999999998E-3</v>
      </c>
      <c r="I32" s="27">
        <v>1.618967</v>
      </c>
      <c r="J32" s="27" t="s">
        <v>20</v>
      </c>
      <c r="K32" s="27">
        <v>0</v>
      </c>
      <c r="L32" s="27">
        <v>6.1999999999999998E-3</v>
      </c>
      <c r="M32" s="27">
        <v>1.9658409999999999</v>
      </c>
      <c r="N32" s="27" t="s">
        <v>20</v>
      </c>
      <c r="O32" s="27">
        <v>0</v>
      </c>
      <c r="P32" s="27">
        <v>6.1999999999999998E-3</v>
      </c>
      <c r="Q32" s="27">
        <v>1.3652839999999999</v>
      </c>
      <c r="S32" s="67"/>
      <c r="T32" t="s">
        <v>20</v>
      </c>
      <c r="U32">
        <v>0</v>
      </c>
      <c r="V32">
        <v>6.1999999999999998E-3</v>
      </c>
      <c r="W32">
        <v>1.0292140000000001</v>
      </c>
      <c r="X32" s="27" t="s">
        <v>20</v>
      </c>
      <c r="Y32" s="27">
        <v>0</v>
      </c>
      <c r="Z32" s="27">
        <v>6.1999999999999998E-3</v>
      </c>
      <c r="AA32" s="27">
        <v>1.521347</v>
      </c>
      <c r="AB32" s="27" t="s">
        <v>20</v>
      </c>
      <c r="AC32" s="27">
        <v>0</v>
      </c>
      <c r="AD32" s="27">
        <v>6.1999999999999998E-3</v>
      </c>
      <c r="AE32" s="27">
        <v>1.637894</v>
      </c>
      <c r="AF32" s="27" t="s">
        <v>20</v>
      </c>
      <c r="AG32" s="27">
        <v>0</v>
      </c>
      <c r="AH32" s="27">
        <v>6.1999999999999998E-3</v>
      </c>
      <c r="AI32" s="27">
        <v>1.3124690000000001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13.067453</v>
      </c>
      <c r="F33" s="27" t="s">
        <v>21</v>
      </c>
      <c r="G33" s="27">
        <v>0</v>
      </c>
      <c r="H33" s="27">
        <v>6.6879999999999999E-4</v>
      </c>
      <c r="I33" s="27">
        <v>14.315972</v>
      </c>
      <c r="J33" s="27" t="s">
        <v>21</v>
      </c>
      <c r="K33" s="27">
        <v>0</v>
      </c>
      <c r="L33" s="27">
        <v>6.6879999999999999E-4</v>
      </c>
      <c r="M33" s="27">
        <v>14.226558000000001</v>
      </c>
      <c r="N33" s="27" t="s">
        <v>21</v>
      </c>
      <c r="O33" s="27">
        <v>0</v>
      </c>
      <c r="P33" s="27">
        <v>6.6879999999999999E-4</v>
      </c>
      <c r="Q33" s="27">
        <v>17.557894000000001</v>
      </c>
      <c r="S33" s="67"/>
      <c r="T33" t="s">
        <v>21</v>
      </c>
      <c r="U33">
        <v>0</v>
      </c>
      <c r="V33">
        <v>1.5E-3</v>
      </c>
      <c r="W33">
        <v>9.9210899999999995</v>
      </c>
      <c r="X33" s="27" t="s">
        <v>21</v>
      </c>
      <c r="Y33" s="27">
        <v>0</v>
      </c>
      <c r="Z33" s="27">
        <v>1.5E-3</v>
      </c>
      <c r="AA33" s="27">
        <v>10.056317999999999</v>
      </c>
      <c r="AB33" s="27" t="s">
        <v>21</v>
      </c>
      <c r="AC33" s="27">
        <v>0</v>
      </c>
      <c r="AD33" s="27">
        <v>1.5E-3</v>
      </c>
      <c r="AE33" s="27">
        <v>8.4588950000000001</v>
      </c>
      <c r="AF33" s="27" t="s">
        <v>21</v>
      </c>
      <c r="AG33" s="27">
        <v>0</v>
      </c>
      <c r="AH33" s="27">
        <v>1.5E-3</v>
      </c>
      <c r="AI33" s="27">
        <v>8.911918</v>
      </c>
    </row>
    <row r="34" spans="1:35" x14ac:dyDescent="0.25">
      <c r="A34" s="67"/>
      <c r="B34" t="s">
        <v>22</v>
      </c>
      <c r="C34">
        <v>0</v>
      </c>
      <c r="D34">
        <v>1.3239999999999999E-4</v>
      </c>
      <c r="E34">
        <v>175.81267500000001</v>
      </c>
      <c r="F34" s="27" t="s">
        <v>22</v>
      </c>
      <c r="G34" s="27">
        <v>0</v>
      </c>
      <c r="H34" s="27">
        <v>1.3970000000000001E-4</v>
      </c>
      <c r="I34" s="27">
        <v>176.86287799999999</v>
      </c>
      <c r="J34" s="27" t="s">
        <v>22</v>
      </c>
      <c r="K34" s="27">
        <v>0</v>
      </c>
      <c r="L34" s="27">
        <v>1.474E-4</v>
      </c>
      <c r="M34" s="27">
        <v>172.22923599999999</v>
      </c>
      <c r="N34" s="27" t="s">
        <v>22</v>
      </c>
      <c r="O34" s="27">
        <v>0</v>
      </c>
      <c r="P34" s="27">
        <v>1.5550000000000001E-4</v>
      </c>
      <c r="Q34" s="27">
        <v>172.698497</v>
      </c>
      <c r="S34" s="67"/>
      <c r="T34" t="s">
        <v>22</v>
      </c>
      <c r="U34">
        <v>0</v>
      </c>
      <c r="V34">
        <v>5.2910000000000001E-4</v>
      </c>
      <c r="W34">
        <v>126.55104300000001</v>
      </c>
      <c r="X34" s="27" t="s">
        <v>22</v>
      </c>
      <c r="Y34" s="27">
        <v>0</v>
      </c>
      <c r="Z34" s="27">
        <v>5.4920000000000001E-4</v>
      </c>
      <c r="AA34" s="27">
        <v>128.35592199999999</v>
      </c>
      <c r="AB34" s="27" t="s">
        <v>22</v>
      </c>
      <c r="AC34" s="27">
        <v>0</v>
      </c>
      <c r="AD34" s="27">
        <v>5.7019999999999998E-4</v>
      </c>
      <c r="AE34" s="27">
        <v>129.57792499999999</v>
      </c>
      <c r="AF34" s="27" t="s">
        <v>22</v>
      </c>
      <c r="AG34" s="27">
        <v>0</v>
      </c>
      <c r="AH34" s="27">
        <v>5.9199999999999997E-4</v>
      </c>
      <c r="AI34" s="27">
        <v>134.50852499999999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185</v>
      </c>
      <c r="C37" s="74"/>
      <c r="D37" s="74"/>
      <c r="E37" s="74"/>
      <c r="F37" s="81" t="s">
        <v>186</v>
      </c>
      <c r="G37" s="81"/>
      <c r="H37" s="81"/>
      <c r="I37" s="81"/>
      <c r="J37" s="81" t="s">
        <v>187</v>
      </c>
      <c r="K37" s="81"/>
      <c r="L37" s="81"/>
      <c r="M37" s="81"/>
      <c r="N37" s="81" t="s">
        <v>188</v>
      </c>
      <c r="O37" s="81"/>
      <c r="P37" s="81"/>
      <c r="Q37" s="81"/>
      <c r="R37" s="44"/>
      <c r="S37" s="86" t="s">
        <v>23</v>
      </c>
      <c r="T37" s="77" t="s">
        <v>185</v>
      </c>
      <c r="U37" s="74"/>
      <c r="V37" s="74"/>
      <c r="W37" s="74"/>
      <c r="X37" s="81" t="s">
        <v>186</v>
      </c>
      <c r="Y37" s="81"/>
      <c r="Z37" s="81"/>
      <c r="AA37" s="81"/>
      <c r="AB37" s="81" t="s">
        <v>187</v>
      </c>
      <c r="AC37" s="81"/>
      <c r="AD37" s="81"/>
      <c r="AE37" s="81"/>
      <c r="AF37" s="81" t="s">
        <v>188</v>
      </c>
      <c r="AG37" s="81"/>
      <c r="AH37" s="81"/>
      <c r="AI37" s="81"/>
    </row>
    <row r="38" spans="1:35" x14ac:dyDescent="0.25">
      <c r="A38" s="68"/>
      <c r="B38" s="44"/>
      <c r="C38" s="44" t="s">
        <v>17</v>
      </c>
      <c r="D38" s="44" t="s">
        <v>18</v>
      </c>
      <c r="E38" s="44" t="s">
        <v>19</v>
      </c>
      <c r="F38" s="44"/>
      <c r="G38" s="44" t="s">
        <v>17</v>
      </c>
      <c r="H38" s="44" t="s">
        <v>18</v>
      </c>
      <c r="I38" s="44" t="s">
        <v>19</v>
      </c>
      <c r="J38" s="44"/>
      <c r="K38" s="44" t="s">
        <v>17</v>
      </c>
      <c r="L38" s="44" t="s">
        <v>18</v>
      </c>
      <c r="M38" s="44" t="s">
        <v>19</v>
      </c>
      <c r="N38" s="44"/>
      <c r="O38" s="44" t="s">
        <v>17</v>
      </c>
      <c r="P38" s="44" t="s">
        <v>18</v>
      </c>
      <c r="Q38" s="44" t="s">
        <v>19</v>
      </c>
      <c r="R38" s="44"/>
      <c r="S38" s="86"/>
      <c r="T38" s="44"/>
      <c r="U38" s="44" t="s">
        <v>17</v>
      </c>
      <c r="V38" s="44" t="s">
        <v>18</v>
      </c>
      <c r="W38" s="44" t="s">
        <v>19</v>
      </c>
      <c r="X38" s="44"/>
      <c r="Y38" s="44" t="s">
        <v>17</v>
      </c>
      <c r="Z38" s="44" t="s">
        <v>18</v>
      </c>
      <c r="AA38" s="44" t="s">
        <v>19</v>
      </c>
      <c r="AB38" s="44"/>
      <c r="AC38" s="44" t="s">
        <v>17</v>
      </c>
      <c r="AD38" s="44" t="s">
        <v>18</v>
      </c>
      <c r="AE38" s="44" t="s">
        <v>19</v>
      </c>
      <c r="AF38" s="44"/>
      <c r="AG38" s="44" t="s">
        <v>17</v>
      </c>
      <c r="AH38" s="44" t="s">
        <v>18</v>
      </c>
      <c r="AI38" s="44" t="s">
        <v>19</v>
      </c>
    </row>
    <row r="39" spans="1:35" x14ac:dyDescent="0.25">
      <c r="A39" s="68"/>
      <c r="B39" s="44" t="s">
        <v>20</v>
      </c>
      <c r="C39" s="44">
        <v>1.2999999999999999E-3</v>
      </c>
      <c r="D39" s="44">
        <v>2.0199999999999999E-2</v>
      </c>
      <c r="E39" s="44">
        <v>36.553438</v>
      </c>
      <c r="F39" s="44" t="s">
        <v>20</v>
      </c>
      <c r="G39" s="44">
        <v>2.5999999999999999E-3</v>
      </c>
      <c r="H39" s="44">
        <v>2.1499999999999998E-2</v>
      </c>
      <c r="I39" s="44">
        <v>28.815446000000001</v>
      </c>
      <c r="J39" s="44" t="s">
        <v>20</v>
      </c>
      <c r="K39" s="44">
        <v>2.5999999999999999E-3</v>
      </c>
      <c r="L39" s="44">
        <v>2.2700000000000001E-2</v>
      </c>
      <c r="M39" s="44">
        <v>35.726975000000003</v>
      </c>
      <c r="N39" s="44" t="s">
        <v>20</v>
      </c>
      <c r="O39" s="44">
        <v>2.5999999999999999E-3</v>
      </c>
      <c r="P39" s="44">
        <v>2.3900000000000001E-2</v>
      </c>
      <c r="Q39" s="44">
        <v>29.099378999999999</v>
      </c>
      <c r="R39" s="44"/>
      <c r="S39" s="86"/>
      <c r="T39" s="44" t="s">
        <v>20</v>
      </c>
      <c r="U39" s="44">
        <v>1.2999999999999999E-3</v>
      </c>
      <c r="V39" s="44">
        <v>2.0199999999999999E-2</v>
      </c>
      <c r="W39" s="44">
        <v>28.718575000000001</v>
      </c>
      <c r="X39" s="44" t="s">
        <v>20</v>
      </c>
      <c r="Y39" s="44">
        <v>2.5999999999999999E-3</v>
      </c>
      <c r="Z39" s="44">
        <v>2.1499999999999998E-2</v>
      </c>
      <c r="AA39" s="44">
        <v>28.701647000000001</v>
      </c>
      <c r="AB39" s="44" t="s">
        <v>20</v>
      </c>
      <c r="AC39" s="44">
        <v>2.5999999999999999E-3</v>
      </c>
      <c r="AD39" s="44">
        <v>2.2700000000000001E-2</v>
      </c>
      <c r="AE39" s="44">
        <v>28.789135000000002</v>
      </c>
      <c r="AF39" s="44" t="s">
        <v>20</v>
      </c>
      <c r="AG39" s="44">
        <v>2.5999999999999999E-3</v>
      </c>
      <c r="AH39" s="44">
        <v>2.3900000000000001E-2</v>
      </c>
      <c r="AI39" s="44">
        <v>33.677200999999997</v>
      </c>
    </row>
    <row r="40" spans="1:35" x14ac:dyDescent="0.25">
      <c r="A40" s="68"/>
      <c r="B40" s="44" t="s">
        <v>21</v>
      </c>
      <c r="C40" s="44">
        <v>1.17E-2</v>
      </c>
      <c r="D40" s="44">
        <v>1.9099999999999999E-2</v>
      </c>
      <c r="E40" s="44">
        <v>77.832635999999994</v>
      </c>
      <c r="F40" s="44" t="s">
        <v>21</v>
      </c>
      <c r="G40" s="44">
        <v>1.23E-2</v>
      </c>
      <c r="H40" s="44">
        <v>1.9699999999999999E-2</v>
      </c>
      <c r="I40" s="44">
        <v>79.912403999999995</v>
      </c>
      <c r="J40" s="44" t="s">
        <v>21</v>
      </c>
      <c r="K40" s="44">
        <v>1.2800000000000001E-2</v>
      </c>
      <c r="L40" s="44">
        <v>2.0799999999999999E-2</v>
      </c>
      <c r="M40" s="44">
        <v>86.851117000000002</v>
      </c>
      <c r="N40" s="44" t="s">
        <v>21</v>
      </c>
      <c r="O40" s="44">
        <v>1.34E-2</v>
      </c>
      <c r="P40" s="44">
        <v>2.1999999999999999E-2</v>
      </c>
      <c r="Q40" s="44">
        <v>79.884422000000001</v>
      </c>
      <c r="R40" s="44"/>
      <c r="S40" s="86"/>
      <c r="T40" s="44" t="s">
        <v>21</v>
      </c>
      <c r="U40" s="44">
        <v>6.1000000000000004E-3</v>
      </c>
      <c r="V40" s="44">
        <v>1.7000000000000001E-2</v>
      </c>
      <c r="W40" s="44">
        <v>82.519272999999998</v>
      </c>
      <c r="X40" s="44" t="s">
        <v>21</v>
      </c>
      <c r="Y40" s="44">
        <v>6.4999999999999997E-3</v>
      </c>
      <c r="Z40" s="44">
        <v>1.6799999999999999E-2</v>
      </c>
      <c r="AA40" s="44">
        <v>82.628365000000002</v>
      </c>
      <c r="AB40" s="44" t="s">
        <v>21</v>
      </c>
      <c r="AC40" s="44">
        <v>6.8999999999999999E-3</v>
      </c>
      <c r="AD40" s="44">
        <v>1.78E-2</v>
      </c>
      <c r="AE40" s="44">
        <v>82.184139000000002</v>
      </c>
      <c r="AF40" s="44" t="s">
        <v>21</v>
      </c>
      <c r="AG40" s="44">
        <v>7.3000000000000001E-3</v>
      </c>
      <c r="AH40" s="44">
        <v>1.89E-2</v>
      </c>
      <c r="AI40" s="44">
        <v>78.689691999999994</v>
      </c>
    </row>
    <row r="41" spans="1:35" x14ac:dyDescent="0.25">
      <c r="A41" s="68"/>
      <c r="B41" s="44" t="s">
        <v>22</v>
      </c>
      <c r="C41" s="44">
        <v>1.2999999999999999E-2</v>
      </c>
      <c r="D41" s="44">
        <v>1.6299999999999999E-2</v>
      </c>
      <c r="E41" s="44">
        <v>540.35019599999998</v>
      </c>
      <c r="F41" s="44" t="s">
        <v>22</v>
      </c>
      <c r="G41" s="44">
        <v>1.41E-2</v>
      </c>
      <c r="H41" s="44">
        <v>1.72E-2</v>
      </c>
      <c r="I41" s="44">
        <v>548.45995600000003</v>
      </c>
      <c r="J41" s="44" t="s">
        <v>22</v>
      </c>
      <c r="K41" s="44">
        <v>1.4800000000000001E-2</v>
      </c>
      <c r="L41" s="44">
        <v>1.8499999999999999E-2</v>
      </c>
      <c r="M41" s="44">
        <v>565.99071100000003</v>
      </c>
      <c r="N41" s="44" t="s">
        <v>22</v>
      </c>
      <c r="O41" s="44">
        <v>1.54E-2</v>
      </c>
      <c r="P41" s="44">
        <v>1.9E-2</v>
      </c>
      <c r="Q41" s="44">
        <v>510.50530700000002</v>
      </c>
      <c r="R41" s="44"/>
      <c r="S41" s="86"/>
      <c r="T41" s="44" t="s">
        <v>22</v>
      </c>
      <c r="U41" s="44">
        <v>7.4999999999999997E-3</v>
      </c>
      <c r="V41" s="44">
        <v>1.32E-2</v>
      </c>
      <c r="W41" s="44">
        <v>491.26918599999999</v>
      </c>
      <c r="X41" s="44" t="s">
        <v>22</v>
      </c>
      <c r="Y41" s="44">
        <v>8.3999999999999995E-3</v>
      </c>
      <c r="Z41" s="44">
        <v>1.3899999999999999E-2</v>
      </c>
      <c r="AA41" s="44">
        <v>673.61850000000004</v>
      </c>
      <c r="AB41" s="44" t="s">
        <v>22</v>
      </c>
      <c r="AC41" s="44">
        <v>8.8000000000000005E-3</v>
      </c>
      <c r="AD41" s="44">
        <v>1.47E-2</v>
      </c>
      <c r="AE41" s="44">
        <v>809.07302900000002</v>
      </c>
      <c r="AF41" s="44" t="s">
        <v>22</v>
      </c>
      <c r="AG41" s="44">
        <v>9.1999999999999998E-3</v>
      </c>
      <c r="AH41" s="44">
        <v>1.5599999999999999E-2</v>
      </c>
      <c r="AI41" s="44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185</v>
      </c>
      <c r="C44" s="74"/>
      <c r="D44" s="74"/>
      <c r="E44" s="74"/>
      <c r="F44" s="77" t="s">
        <v>186</v>
      </c>
      <c r="G44" s="77"/>
      <c r="H44" s="77"/>
      <c r="I44" s="77"/>
      <c r="J44" s="77" t="s">
        <v>187</v>
      </c>
      <c r="K44" s="77"/>
      <c r="L44" s="77"/>
      <c r="M44" s="77"/>
      <c r="N44" s="77" t="s">
        <v>245</v>
      </c>
      <c r="O44" s="77"/>
      <c r="P44" s="77"/>
      <c r="Q44" s="77"/>
      <c r="S44" s="69" t="s">
        <v>24</v>
      </c>
      <c r="T44" s="77" t="s">
        <v>185</v>
      </c>
      <c r="U44" s="74"/>
      <c r="V44" s="74"/>
      <c r="W44" s="74"/>
      <c r="X44" s="77" t="s">
        <v>186</v>
      </c>
      <c r="Y44" s="77"/>
      <c r="Z44" s="77"/>
      <c r="AA44" s="77"/>
      <c r="AB44" s="77" t="s">
        <v>187</v>
      </c>
      <c r="AC44" s="77"/>
      <c r="AD44" s="77"/>
      <c r="AE44" s="77"/>
      <c r="AF44" s="77" t="s">
        <v>245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18">
        <v>9.9999999999999995E-8</v>
      </c>
      <c r="C46" s="5"/>
      <c r="D46" s="5"/>
      <c r="E46">
        <v>16.222145000000001</v>
      </c>
      <c r="F46" s="28">
        <v>0</v>
      </c>
      <c r="G46" s="28"/>
      <c r="H46" s="28"/>
      <c r="I46" s="27">
        <v>19.586314000000002</v>
      </c>
      <c r="J46" s="28">
        <v>0</v>
      </c>
      <c r="K46" s="28"/>
      <c r="L46" s="28"/>
      <c r="M46" s="27">
        <v>21.525869</v>
      </c>
      <c r="N46" s="28">
        <v>0</v>
      </c>
      <c r="O46" s="28"/>
      <c r="P46" s="28"/>
      <c r="Q46" s="27">
        <v>21.257469</v>
      </c>
      <c r="S46" s="69"/>
      <c r="T46" s="18">
        <v>1.0200000000000001E-5</v>
      </c>
      <c r="U46" s="5"/>
      <c r="V46" s="5"/>
      <c r="W46">
        <v>17.044633000000001</v>
      </c>
      <c r="X46" s="29">
        <v>1.1E-5</v>
      </c>
      <c r="Y46" s="28"/>
      <c r="Z46" s="28"/>
      <c r="AA46" s="27">
        <v>21.347362</v>
      </c>
      <c r="AB46" s="29">
        <v>1.08E-5</v>
      </c>
      <c r="AC46" s="28"/>
      <c r="AD46" s="28"/>
      <c r="AE46" s="27">
        <v>19.909327999999999</v>
      </c>
      <c r="AF46" s="29">
        <v>1.0699999999999999E-5</v>
      </c>
      <c r="AG46" s="28"/>
      <c r="AH46" s="28"/>
      <c r="AI46" s="27">
        <v>23.964812999999999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185</v>
      </c>
      <c r="C50" s="74"/>
      <c r="D50" s="74"/>
      <c r="E50" s="74"/>
      <c r="F50" s="77" t="s">
        <v>186</v>
      </c>
      <c r="G50" s="77"/>
      <c r="H50" s="77"/>
      <c r="I50" s="77"/>
      <c r="J50" s="77" t="s">
        <v>187</v>
      </c>
      <c r="K50" s="77"/>
      <c r="L50" s="77"/>
      <c r="M50" s="77"/>
      <c r="N50" s="77" t="s">
        <v>245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0.96545700000000001</v>
      </c>
      <c r="F52" s="27" t="s">
        <v>20</v>
      </c>
      <c r="G52" s="27">
        <v>0</v>
      </c>
      <c r="H52" s="27">
        <v>6.1999999999999998E-3</v>
      </c>
      <c r="I52" s="27">
        <v>1.5331680000000001</v>
      </c>
      <c r="J52" s="27" t="s">
        <v>20</v>
      </c>
      <c r="K52" s="27">
        <v>0</v>
      </c>
      <c r="L52" s="27">
        <v>6.1999999999999998E-3</v>
      </c>
      <c r="M52" s="27">
        <v>1.0032559999999999</v>
      </c>
      <c r="N52" s="27" t="s">
        <v>20</v>
      </c>
      <c r="O52" s="27">
        <v>0</v>
      </c>
      <c r="P52" s="27">
        <v>6.1999999999999998E-3</v>
      </c>
      <c r="Q52" s="27">
        <v>1.6623939999999999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5.3360139999999996</v>
      </c>
      <c r="F53" s="27" t="s">
        <v>21</v>
      </c>
      <c r="G53" s="27">
        <v>0</v>
      </c>
      <c r="H53" s="27">
        <v>3.3E-3</v>
      </c>
      <c r="I53" s="27">
        <v>6.2235639999999997</v>
      </c>
      <c r="J53" s="27" t="s">
        <v>21</v>
      </c>
      <c r="K53" s="27">
        <v>0</v>
      </c>
      <c r="L53" s="27">
        <v>3.3E-3</v>
      </c>
      <c r="M53" s="27">
        <v>7.562341</v>
      </c>
      <c r="N53" s="27" t="s">
        <v>21</v>
      </c>
      <c r="O53" s="27">
        <v>0</v>
      </c>
      <c r="P53" s="27">
        <v>3.3E-3</v>
      </c>
      <c r="Q53" s="27">
        <v>8.7746809999999993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73.215030999999996</v>
      </c>
      <c r="F54" s="27" t="s">
        <v>22</v>
      </c>
      <c r="G54" s="27">
        <v>0</v>
      </c>
      <c r="H54" s="27">
        <v>2.0999999999999999E-3</v>
      </c>
      <c r="I54" s="27">
        <v>72.387027000000003</v>
      </c>
      <c r="J54" s="27" t="s">
        <v>22</v>
      </c>
      <c r="K54" s="27">
        <v>0</v>
      </c>
      <c r="L54" s="27">
        <v>2.2000000000000001E-3</v>
      </c>
      <c r="M54" s="27">
        <v>62.722833000000001</v>
      </c>
      <c r="N54" s="27" t="s">
        <v>22</v>
      </c>
      <c r="O54" s="27">
        <v>0</v>
      </c>
      <c r="P54" s="27">
        <v>2.2000000000000001E-3</v>
      </c>
      <c r="Q54" s="27">
        <v>60.903247999999998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185</v>
      </c>
      <c r="C57" s="74"/>
      <c r="D57" s="74"/>
      <c r="E57" s="74"/>
      <c r="F57" s="81" t="s">
        <v>186</v>
      </c>
      <c r="G57" s="81"/>
      <c r="H57" s="81"/>
      <c r="I57" s="81"/>
      <c r="J57" s="81" t="s">
        <v>187</v>
      </c>
      <c r="K57" s="81"/>
      <c r="L57" s="81"/>
      <c r="M57" s="81"/>
      <c r="N57" s="81" t="s">
        <v>188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27"/>
      <c r="G63" s="27"/>
      <c r="H63" s="27"/>
      <c r="I63" s="27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185</v>
      </c>
      <c r="C64" s="74"/>
      <c r="D64" s="74"/>
      <c r="E64" s="74"/>
      <c r="F64" s="77" t="s">
        <v>186</v>
      </c>
      <c r="G64" s="77"/>
      <c r="H64" s="77"/>
      <c r="I64" s="77"/>
      <c r="J64" s="77" t="s">
        <v>187</v>
      </c>
      <c r="K64" s="77"/>
      <c r="L64" s="77"/>
      <c r="M64" s="77"/>
      <c r="N64" s="77" t="s">
        <v>245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4.4040000000000003E-4</v>
      </c>
      <c r="C66" s="5"/>
      <c r="D66" s="5"/>
      <c r="E66">
        <v>19.240689</v>
      </c>
      <c r="F66" s="29"/>
      <c r="G66" s="29">
        <v>4.3970000000000001E-4</v>
      </c>
      <c r="H66" s="28"/>
      <c r="I66" s="27">
        <v>23.451696999999999</v>
      </c>
      <c r="J66" s="29">
        <v>4.3290000000000001E-4</v>
      </c>
      <c r="K66" s="28"/>
      <c r="L66" s="28"/>
      <c r="M66" s="27">
        <v>19.274925</v>
      </c>
      <c r="N66" s="29">
        <v>4.4289999999999998E-4</v>
      </c>
      <c r="O66" s="28"/>
      <c r="P66" s="28"/>
      <c r="Q66" s="27">
        <v>19.926653000000002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2.4059210000000002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54.402950000000004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38.815334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1.84425E-6</v>
      </c>
      <c r="H75">
        <f t="shared" si="2"/>
        <v>478.63287400000002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1.8564999999999999E-6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1.8810000000000001E-6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1.9055E-6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4.0606260000000001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80.065539000000001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60.254338000000004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1.8565550000000002E-6</v>
      </c>
      <c r="H88">
        <f t="shared" si="20"/>
        <v>715.53891599999997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1.88122E-6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1.9308799999999999E-6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1.9809800000000005E-6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5.7254070000000006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106.39033799999999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79.902911000000003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1.8689149999999998E-6</v>
      </c>
      <c r="H101">
        <f t="shared" si="38"/>
        <v>951.07863300000008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1.9061599999999998E-6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1.9816400000000001E-6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2.0584400000000003E-6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2.9738030000000002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44.321266999999999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33.107118999999997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2.2136649999999998E-5</v>
      </c>
      <c r="H114">
        <f t="shared" si="56"/>
        <v>430.63904500000001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2.1103300000000002E-5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1.90366E-5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1.6969899999999998E-5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4.1274519999999999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66.907590999999996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52.088464999999999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2.1216210000000003E-5</v>
      </c>
      <c r="H127">
        <f t="shared" si="74"/>
        <v>645.17420500000003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1.948824E-5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1.6709759999999998E-5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1.4834560000000003E-5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5.579631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89.639374000000004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68.709813999999994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2.0400059874999999E-5</v>
      </c>
      <c r="H140">
        <f t="shared" si="92"/>
        <v>852.05974000000003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1.8255858999999997E-5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1.5637791999999996E-5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1.4902033000000004E-5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2.5473370000000002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9.499999999999999E-8</v>
      </c>
      <c r="M151">
        <f>I46+E46</f>
        <v>35.808458999999999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8.9999999999999999E-8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27.383425000000003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1.3276499999999997E-4</v>
      </c>
      <c r="H153">
        <f t="shared" si="110"/>
        <v>352.67555300000004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1.3312999999999999E-4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8.0000000000000002E-8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6.9999999999999992E-8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1.3386E-4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1.3459E-4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4.5131779999999999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9.0250000000000004E-8</v>
      </c>
      <c r="M164">
        <f>M46+I46+E46</f>
        <v>57.334327999999999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8.0999999999999997E-8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41.609983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1.3313100000000001E-4</v>
      </c>
      <c r="H166">
        <f t="shared" si="128"/>
        <v>524.90478899999994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1.33864E-4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6.3999999999999991E-8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4.9000000000000009E-8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1.3533600000000001E-4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1.36816E-4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5.8784619999999999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8.5737499999999983E-8</v>
      </c>
      <c r="M177">
        <f>Q46+M46+I46+E46</f>
        <v>78.591797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7.2899999999999984E-8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59.167877000000004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1.3349799999999999E-4</v>
      </c>
      <c r="H179">
        <f t="shared" si="146"/>
        <v>697.60328600000003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1.34602E-4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5.1199999999999975E-8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3.4300000000000016E-8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1.36828E-4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1.39078E-4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2.5505610000000001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1.024E-5</v>
      </c>
      <c r="M190">
        <f>AA46+W46</f>
        <v>38.391995000000001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1.028E-5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19.977407999999997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5.3010500000000001E-4</v>
      </c>
      <c r="H192">
        <f t="shared" si="164"/>
        <v>254.90696500000001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5.3111E-4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1.0360000000000002E-5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1.044E-5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5.331200000000001E-4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5.3512999999999998E-4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4.1884549999999994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1.0277500000000001E-5</v>
      </c>
      <c r="M203">
        <f>AE46+AA46+W46</f>
        <v>58.301322999999996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1.0350000000000001E-5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28.436302999999999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5.3111225000000012E-4</v>
      </c>
      <c r="H205">
        <f t="shared" si="182"/>
        <v>384.48489000000001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5.3312900000000002E-4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1.048E-5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1.0590000000000002E-5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5.3717599999999999E-4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5.4124100000000003E-4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5.5009239999999995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1.0312637499999999E-5</v>
      </c>
      <c r="M216">
        <f>AI46+AE46+AA46+W46</f>
        <v>82.266136000000003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1.0411099999999999E-5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37.348220999999995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5.3212173749999996E-4</v>
      </c>
      <c r="H218">
        <f t="shared" si="199"/>
        <v>518.99341500000003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5.3515690000000005E-4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1.05688E-5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1.06797E-5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5.4126719999999997E-4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5.474303E-4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2.4986250000000001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4.4036499999999996E-4</v>
      </c>
      <c r="M229">
        <f>I66+E66</f>
        <v>42.692385999999999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4.4033000000000001E-4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11.559577999999998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145.602058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4.4026000000000004E-4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4.4019000000000003E-4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3.501881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4.4031475000000007E-4</v>
      </c>
      <c r="M242">
        <f>M66+I66+E66</f>
        <v>61.967310999999995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4.4019900000000006E-4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19.121918999999998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2.1002500000000001E-3</v>
      </c>
      <c r="H244">
        <f t="shared" si="235"/>
        <v>208.32489099999998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2.101E-3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4.3987600000000001E-4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4.3943100000000006E-4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2.104E-3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2.1089999999999998E-3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5.1642749999999999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4.4025211249999996E-4</v>
      </c>
      <c r="M255">
        <f>Q66+M66+I66+E66</f>
        <v>81.893963999999997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4.4002990000000002E-4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27.896599999999996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2.1007249999999995E-3</v>
      </c>
      <c r="H257">
        <f t="shared" si="253"/>
        <v>269.228139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2.1027999999999997E-3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4.3943119999999996E-4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4.3874130000000003E-4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2.1103999999999997E-3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2.1216E-3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263"/>
  <sheetViews>
    <sheetView topLeftCell="A143" zoomScale="55" zoomScaleNormal="55" workbookViewId="0">
      <selection activeCell="H166" sqref="H1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6640625" bestFit="1" customWidth="1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1.441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7" t="s">
        <v>8</v>
      </c>
      <c r="C8" s="77"/>
      <c r="D8" s="77"/>
      <c r="E8" s="77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243</v>
      </c>
      <c r="C9" s="77"/>
      <c r="D9" s="77"/>
      <c r="E9" s="77"/>
      <c r="F9" s="77" t="s">
        <v>190</v>
      </c>
      <c r="G9" s="77"/>
      <c r="H9" s="77"/>
      <c r="I9" s="77"/>
      <c r="J9" s="77" t="s">
        <v>191</v>
      </c>
      <c r="K9" s="77"/>
      <c r="L9" s="77"/>
      <c r="M9" s="77"/>
      <c r="N9" s="77" t="s">
        <v>242</v>
      </c>
      <c r="O9" s="77"/>
      <c r="P9" s="77"/>
      <c r="Q9" s="77"/>
      <c r="S9" s="67" t="s">
        <v>12</v>
      </c>
      <c r="T9" s="77" t="s">
        <v>189</v>
      </c>
      <c r="U9" s="74"/>
      <c r="V9" s="74"/>
      <c r="W9" s="74"/>
      <c r="X9" s="77" t="s">
        <v>190</v>
      </c>
      <c r="Y9" s="77"/>
      <c r="Z9" s="77"/>
      <c r="AA9" s="77"/>
      <c r="AB9" s="77" t="s">
        <v>191</v>
      </c>
      <c r="AC9" s="77"/>
      <c r="AD9" s="77"/>
      <c r="AE9" s="77"/>
      <c r="AF9" s="77" t="s">
        <v>242</v>
      </c>
      <c r="AG9" s="77"/>
      <c r="AH9" s="77"/>
      <c r="AI9" s="77"/>
    </row>
    <row r="10" spans="1:35" x14ac:dyDescent="0.25">
      <c r="A10" s="67"/>
      <c r="B10" s="27"/>
      <c r="C10" s="27" t="s">
        <v>17</v>
      </c>
      <c r="D10" s="27" t="s">
        <v>18</v>
      </c>
      <c r="E10" s="27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27" t="s">
        <v>20</v>
      </c>
      <c r="C11" s="27">
        <v>0</v>
      </c>
      <c r="D11" s="27">
        <v>6.1999999999999998E-3</v>
      </c>
      <c r="E11" s="27">
        <v>2.6896100000000001</v>
      </c>
      <c r="F11" s="27" t="s">
        <v>20</v>
      </c>
      <c r="G11" s="27">
        <v>0</v>
      </c>
      <c r="H11" s="27">
        <v>6.1999999999999998E-3</v>
      </c>
      <c r="I11" s="27">
        <v>2.5647850000000001</v>
      </c>
      <c r="J11" s="27" t="s">
        <v>20</v>
      </c>
      <c r="K11" s="27">
        <v>0</v>
      </c>
      <c r="L11" s="27">
        <v>2.5999999999999999E-3</v>
      </c>
      <c r="M11" s="27">
        <v>1.5418959999999999</v>
      </c>
      <c r="N11" s="27" t="s">
        <v>20</v>
      </c>
      <c r="O11" s="27">
        <v>0</v>
      </c>
      <c r="P11" s="27">
        <v>6.1999999999999998E-3</v>
      </c>
      <c r="Q11" s="27">
        <v>1.6758820000000001</v>
      </c>
      <c r="S11" s="67"/>
      <c r="T11" t="s">
        <v>20</v>
      </c>
      <c r="U11">
        <v>0</v>
      </c>
      <c r="V11">
        <v>6.1999999999999998E-3</v>
      </c>
      <c r="W11">
        <v>2.3506770000000001</v>
      </c>
      <c r="X11" s="27" t="s">
        <v>20</v>
      </c>
      <c r="Y11" s="27">
        <v>0</v>
      </c>
      <c r="Z11" s="27">
        <v>6.1999999999999998E-3</v>
      </c>
      <c r="AA11" s="27">
        <v>1.1186769999999999</v>
      </c>
      <c r="AB11" s="27" t="s">
        <v>20</v>
      </c>
      <c r="AC11" s="27">
        <v>0</v>
      </c>
      <c r="AD11" s="27">
        <v>6.1999999999999998E-3</v>
      </c>
      <c r="AE11" s="27">
        <v>1.1094710000000001</v>
      </c>
      <c r="AF11" s="27" t="s">
        <v>20</v>
      </c>
      <c r="AG11" s="27">
        <v>0</v>
      </c>
      <c r="AH11" s="27">
        <v>6.1999999999999998E-3</v>
      </c>
      <c r="AI11" s="27">
        <v>1.2298480000000001</v>
      </c>
    </row>
    <row r="12" spans="1:35" x14ac:dyDescent="0.25">
      <c r="A12" s="67"/>
      <c r="B12" s="27" t="s">
        <v>21</v>
      </c>
      <c r="C12" s="27">
        <v>0</v>
      </c>
      <c r="D12" s="27">
        <v>8.038E-5</v>
      </c>
      <c r="E12" s="27">
        <v>19.862293000000001</v>
      </c>
      <c r="F12" s="27" t="s">
        <v>21</v>
      </c>
      <c r="G12" s="27">
        <v>0</v>
      </c>
      <c r="H12" s="27">
        <v>8.038E-5</v>
      </c>
      <c r="I12" s="27">
        <v>21.516497000000001</v>
      </c>
      <c r="J12" s="27" t="s">
        <v>21</v>
      </c>
      <c r="K12" s="27">
        <v>0</v>
      </c>
      <c r="L12" s="27">
        <v>1.579E-5</v>
      </c>
      <c r="M12" s="27">
        <v>24.582159999999998</v>
      </c>
      <c r="N12" s="27" t="s">
        <v>21</v>
      </c>
      <c r="O12" s="27">
        <v>0</v>
      </c>
      <c r="P12" s="27">
        <v>8.038E-5</v>
      </c>
      <c r="Q12" s="27">
        <v>19.244745999999999</v>
      </c>
      <c r="S12" s="67"/>
      <c r="T12" t="s">
        <v>21</v>
      </c>
      <c r="U12">
        <v>0</v>
      </c>
      <c r="V12">
        <v>2.6219999999999998E-4</v>
      </c>
      <c r="W12">
        <v>17.793462999999999</v>
      </c>
      <c r="X12" s="27" t="s">
        <v>21</v>
      </c>
      <c r="Y12" s="27">
        <v>0</v>
      </c>
      <c r="Z12" s="27">
        <v>2.6219999999999998E-4</v>
      </c>
      <c r="AA12" s="27">
        <v>17.762231</v>
      </c>
      <c r="AB12" s="27" t="s">
        <v>21</v>
      </c>
      <c r="AC12" s="27">
        <v>0</v>
      </c>
      <c r="AD12" s="27">
        <v>2.6219999999999998E-4</v>
      </c>
      <c r="AE12" s="27">
        <v>18.954170000000001</v>
      </c>
      <c r="AF12" s="27" t="s">
        <v>21</v>
      </c>
      <c r="AG12" s="27">
        <v>0</v>
      </c>
      <c r="AH12" s="27">
        <v>2.6219999999999998E-4</v>
      </c>
      <c r="AI12" s="27">
        <v>18.906548999999998</v>
      </c>
    </row>
    <row r="13" spans="1:35" x14ac:dyDescent="0.25">
      <c r="A13" s="67"/>
      <c r="B13" s="27" t="s">
        <v>22</v>
      </c>
      <c r="C13" s="27">
        <v>0</v>
      </c>
      <c r="D13" s="27">
        <v>1.832E-6</v>
      </c>
      <c r="E13" s="27">
        <v>271.13799699999998</v>
      </c>
      <c r="F13" s="27" t="s">
        <v>22</v>
      </c>
      <c r="G13" s="27">
        <v>0</v>
      </c>
      <c r="H13" s="27">
        <v>1.832E-6</v>
      </c>
      <c r="I13" s="27">
        <v>268.56982099999999</v>
      </c>
      <c r="J13" s="27" t="s">
        <v>22</v>
      </c>
      <c r="K13" s="27">
        <v>0</v>
      </c>
      <c r="L13" s="27">
        <v>1.9219999999999999E-7</v>
      </c>
      <c r="M13" s="27">
        <v>258.24589630000003</v>
      </c>
      <c r="N13" s="27" t="s">
        <v>22</v>
      </c>
      <c r="O13" s="27">
        <v>0</v>
      </c>
      <c r="P13" s="27">
        <v>1.832E-6</v>
      </c>
      <c r="Q13" s="27">
        <v>276.41597100000001</v>
      </c>
      <c r="S13" s="67"/>
      <c r="T13" t="s">
        <v>22</v>
      </c>
      <c r="U13">
        <v>0</v>
      </c>
      <c r="V13">
        <v>2.3119999999999999E-5</v>
      </c>
      <c r="W13">
        <v>246.65178700000001</v>
      </c>
      <c r="X13" s="27" t="s">
        <v>22</v>
      </c>
      <c r="Y13" s="27">
        <v>0</v>
      </c>
      <c r="Z13" s="27">
        <v>2.4939999999999998E-5</v>
      </c>
      <c r="AA13" s="27">
        <v>245.73362900000001</v>
      </c>
      <c r="AB13" s="27" t="s">
        <v>22</v>
      </c>
      <c r="AC13" s="27">
        <v>0</v>
      </c>
      <c r="AD13" s="27">
        <v>2.6869999999999999E-5</v>
      </c>
      <c r="AE13" s="27">
        <v>243.938863</v>
      </c>
      <c r="AF13" s="27" t="s">
        <v>22</v>
      </c>
      <c r="AG13" s="27">
        <v>0</v>
      </c>
      <c r="AH13" s="27">
        <v>2.7699999999999999E-5</v>
      </c>
      <c r="AI13" s="27">
        <v>243.753782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189</v>
      </c>
      <c r="C16" s="74"/>
      <c r="D16" s="74"/>
      <c r="E16" s="74"/>
      <c r="F16" s="81" t="s">
        <v>190</v>
      </c>
      <c r="G16" s="81"/>
      <c r="H16" s="81"/>
      <c r="I16" s="81"/>
      <c r="J16" s="81" t="s">
        <v>191</v>
      </c>
      <c r="K16" s="81"/>
      <c r="L16" s="81"/>
      <c r="M16" s="81"/>
      <c r="N16" s="81" t="s">
        <v>129</v>
      </c>
      <c r="O16" s="81"/>
      <c r="P16" s="81"/>
      <c r="Q16" s="81"/>
      <c r="R16" s="35"/>
      <c r="S16" s="82" t="s">
        <v>23</v>
      </c>
      <c r="T16" s="77" t="s">
        <v>189</v>
      </c>
      <c r="U16" s="74"/>
      <c r="V16" s="74"/>
      <c r="W16" s="74"/>
      <c r="X16" s="81" t="s">
        <v>190</v>
      </c>
      <c r="Y16" s="81"/>
      <c r="Z16" s="81"/>
      <c r="AA16" s="81"/>
      <c r="AB16" s="81" t="s">
        <v>191</v>
      </c>
      <c r="AC16" s="81"/>
      <c r="AD16" s="81"/>
      <c r="AE16" s="81"/>
      <c r="AF16" s="81" t="s">
        <v>192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189</v>
      </c>
      <c r="C23" s="74"/>
      <c r="D23" s="74"/>
      <c r="E23" s="74"/>
      <c r="F23" s="77" t="s">
        <v>190</v>
      </c>
      <c r="G23" s="77"/>
      <c r="H23" s="77"/>
      <c r="I23" s="77"/>
      <c r="J23" s="77" t="s">
        <v>191</v>
      </c>
      <c r="K23" s="77"/>
      <c r="L23" s="77"/>
      <c r="M23" s="77"/>
      <c r="N23" s="77" t="s">
        <v>129</v>
      </c>
      <c r="O23" s="77"/>
      <c r="P23" s="77"/>
      <c r="Q23" s="77"/>
      <c r="S23" s="69" t="s">
        <v>24</v>
      </c>
      <c r="T23" s="77" t="s">
        <v>189</v>
      </c>
      <c r="U23" s="74"/>
      <c r="V23" s="74"/>
      <c r="W23" s="74"/>
      <c r="X23" s="77" t="s">
        <v>190</v>
      </c>
      <c r="Y23" s="77"/>
      <c r="Z23" s="77"/>
      <c r="AA23" s="77"/>
      <c r="AB23" s="77" t="s">
        <v>191</v>
      </c>
      <c r="AC23" s="77"/>
      <c r="AD23" s="77"/>
      <c r="AE23" s="77"/>
      <c r="AF23" s="77" t="s">
        <v>242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21.315270999999999</v>
      </c>
      <c r="F25" s="27">
        <v>0</v>
      </c>
      <c r="G25" s="28"/>
      <c r="H25" s="28"/>
      <c r="I25" s="27">
        <v>21.117362</v>
      </c>
      <c r="J25" s="27">
        <v>0</v>
      </c>
      <c r="K25" s="28"/>
      <c r="L25" s="28"/>
      <c r="M25" s="27">
        <v>23.189587</v>
      </c>
      <c r="N25" s="28">
        <v>0</v>
      </c>
      <c r="O25" s="28"/>
      <c r="P25" s="28"/>
      <c r="Q25" s="27">
        <v>25.946266999999999</v>
      </c>
      <c r="S25" s="69"/>
      <c r="T25" s="5">
        <v>0</v>
      </c>
      <c r="U25" s="5"/>
      <c r="V25" s="5"/>
      <c r="W25">
        <v>17.46444</v>
      </c>
      <c r="X25" s="28">
        <v>0</v>
      </c>
      <c r="Y25" s="27"/>
      <c r="Z25" s="28"/>
      <c r="AA25" s="27">
        <v>24.488956000000002</v>
      </c>
      <c r="AB25" s="28">
        <v>0</v>
      </c>
      <c r="AC25" s="28"/>
      <c r="AD25" s="28"/>
      <c r="AE25" s="27">
        <v>21.488641999999999</v>
      </c>
      <c r="AF25" s="28">
        <v>0</v>
      </c>
      <c r="AG25" s="28"/>
      <c r="AH25" s="28"/>
      <c r="AI25" s="27">
        <v>18.418970000000002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189</v>
      </c>
      <c r="C30" s="74"/>
      <c r="D30" s="74"/>
      <c r="E30" s="74"/>
      <c r="F30" s="77" t="s">
        <v>190</v>
      </c>
      <c r="G30" s="77"/>
      <c r="H30" s="77"/>
      <c r="I30" s="77"/>
      <c r="J30" s="77" t="s">
        <v>191</v>
      </c>
      <c r="K30" s="77"/>
      <c r="L30" s="77"/>
      <c r="M30" s="77"/>
      <c r="N30" s="77" t="s">
        <v>129</v>
      </c>
      <c r="O30" s="77"/>
      <c r="P30" s="77"/>
      <c r="Q30" s="77"/>
      <c r="S30" s="67" t="s">
        <v>12</v>
      </c>
      <c r="T30" s="77" t="s">
        <v>189</v>
      </c>
      <c r="U30" s="74"/>
      <c r="V30" s="74"/>
      <c r="W30" s="74"/>
      <c r="X30" s="77" t="s">
        <v>190</v>
      </c>
      <c r="Y30" s="77"/>
      <c r="Z30" s="77"/>
      <c r="AA30" s="77"/>
      <c r="AB30" s="77" t="s">
        <v>191</v>
      </c>
      <c r="AC30" s="77"/>
      <c r="AD30" s="77"/>
      <c r="AE30" s="77"/>
      <c r="AF30" s="77" t="s">
        <v>242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1.129232</v>
      </c>
      <c r="F32" s="27" t="s">
        <v>20</v>
      </c>
      <c r="G32" s="27">
        <v>0</v>
      </c>
      <c r="H32" s="27">
        <v>6.1999999999999998E-3</v>
      </c>
      <c r="I32" s="27">
        <v>1.1253299999999999</v>
      </c>
      <c r="J32" s="27" t="s">
        <v>20</v>
      </c>
      <c r="K32" s="27">
        <v>0</v>
      </c>
      <c r="L32" s="27">
        <v>6.1999999999999998E-3</v>
      </c>
      <c r="M32" s="27">
        <v>1.10639</v>
      </c>
      <c r="N32" s="27" t="s">
        <v>20</v>
      </c>
      <c r="O32" s="27">
        <v>0</v>
      </c>
      <c r="P32" s="27">
        <v>6.1999999999999998E-3</v>
      </c>
      <c r="Q32" s="27">
        <v>1.0942099999999999</v>
      </c>
      <c r="S32" s="67"/>
      <c r="T32" t="s">
        <v>20</v>
      </c>
      <c r="U32">
        <v>0</v>
      </c>
      <c r="V32">
        <v>6.1999999999999998E-3</v>
      </c>
      <c r="W32">
        <v>1.064014</v>
      </c>
      <c r="X32" s="27" t="s">
        <v>20</v>
      </c>
      <c r="Y32" s="27">
        <v>0</v>
      </c>
      <c r="Z32" s="27">
        <v>6.1999999999999998E-3</v>
      </c>
      <c r="AA32" s="27">
        <v>1.54891</v>
      </c>
      <c r="AB32" s="27" t="s">
        <v>20</v>
      </c>
      <c r="AC32" s="27">
        <v>0</v>
      </c>
      <c r="AD32" s="27">
        <v>6.1999999999999998E-3</v>
      </c>
      <c r="AE32" s="27">
        <v>1.8211569999999999</v>
      </c>
      <c r="AF32" s="27" t="s">
        <v>20</v>
      </c>
      <c r="AG32" s="27">
        <v>0</v>
      </c>
      <c r="AH32" s="27">
        <v>6.1999999999999998E-3</v>
      </c>
      <c r="AI32" s="27">
        <v>1.1005940000000001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15.039861999999999</v>
      </c>
      <c r="F33" s="27" t="s">
        <v>21</v>
      </c>
      <c r="G33" s="27">
        <v>0</v>
      </c>
      <c r="H33" s="27">
        <v>6.6879999999999999E-4</v>
      </c>
      <c r="I33" s="27">
        <v>14.941784999999999</v>
      </c>
      <c r="J33" s="27" t="s">
        <v>21</v>
      </c>
      <c r="K33" s="27">
        <v>0</v>
      </c>
      <c r="L33" s="27">
        <v>6.6879999999999999E-4</v>
      </c>
      <c r="M33" s="27">
        <v>15.351101999999999</v>
      </c>
      <c r="N33" s="27" t="s">
        <v>21</v>
      </c>
      <c r="O33" s="27">
        <v>0</v>
      </c>
      <c r="P33" s="27">
        <v>6.6879999999999999E-4</v>
      </c>
      <c r="Q33" s="27">
        <v>14.76084</v>
      </c>
      <c r="S33" s="67"/>
      <c r="T33" t="s">
        <v>21</v>
      </c>
      <c r="U33">
        <v>0</v>
      </c>
      <c r="V33">
        <v>1.5E-3</v>
      </c>
      <c r="W33">
        <v>11.396865999999999</v>
      </c>
      <c r="X33" s="27" t="s">
        <v>21</v>
      </c>
      <c r="Y33" s="27">
        <v>0</v>
      </c>
      <c r="Z33" s="27">
        <v>1.5E-3</v>
      </c>
      <c r="AA33" s="27">
        <v>18.415977999999999</v>
      </c>
      <c r="AB33" s="27" t="s">
        <v>21</v>
      </c>
      <c r="AC33" s="27">
        <v>0</v>
      </c>
      <c r="AD33" s="27">
        <v>1.5E-3</v>
      </c>
      <c r="AE33" s="27">
        <v>18.416488999999999</v>
      </c>
      <c r="AF33" s="27" t="s">
        <v>21</v>
      </c>
      <c r="AG33" s="27">
        <v>0</v>
      </c>
      <c r="AH33" s="27">
        <v>1.5E-3</v>
      </c>
      <c r="AI33" s="27">
        <v>10.582922</v>
      </c>
    </row>
    <row r="34" spans="1:35" x14ac:dyDescent="0.25">
      <c r="A34" s="67"/>
      <c r="B34" t="s">
        <v>22</v>
      </c>
      <c r="C34">
        <v>0</v>
      </c>
      <c r="D34">
        <v>1.3229999999999999E-4</v>
      </c>
      <c r="E34">
        <v>201.824029</v>
      </c>
      <c r="F34" s="27" t="s">
        <v>22</v>
      </c>
      <c r="G34" s="27">
        <v>0</v>
      </c>
      <c r="H34" s="27">
        <v>1.395E-4</v>
      </c>
      <c r="I34" s="27">
        <v>207.444727</v>
      </c>
      <c r="J34" s="27" t="s">
        <v>22</v>
      </c>
      <c r="K34" s="27">
        <v>0</v>
      </c>
      <c r="L34" s="27">
        <v>1.47E-4</v>
      </c>
      <c r="M34" s="27">
        <v>209.20179400000001</v>
      </c>
      <c r="N34" s="27" t="s">
        <v>22</v>
      </c>
      <c r="O34" s="27">
        <v>0</v>
      </c>
      <c r="P34" s="27">
        <v>1.549E-4</v>
      </c>
      <c r="Q34" s="27">
        <v>200.69808399999999</v>
      </c>
      <c r="S34" s="67"/>
      <c r="T34" t="s">
        <v>22</v>
      </c>
      <c r="U34">
        <v>0</v>
      </c>
      <c r="V34">
        <v>5.2829999999999999E-4</v>
      </c>
      <c r="W34">
        <v>151.703925</v>
      </c>
      <c r="X34" s="27" t="s">
        <v>22</v>
      </c>
      <c r="Y34" s="27">
        <v>0</v>
      </c>
      <c r="Z34" s="27">
        <v>5.4790000000000004E-4</v>
      </c>
      <c r="AA34" s="27">
        <v>155.30756600000001</v>
      </c>
      <c r="AB34" s="27" t="s">
        <v>22</v>
      </c>
      <c r="AC34" s="27">
        <v>0</v>
      </c>
      <c r="AD34" s="27">
        <v>5.6820000000000004E-4</v>
      </c>
      <c r="AE34" s="27">
        <v>150.270398</v>
      </c>
      <c r="AF34" s="27" t="s">
        <v>22</v>
      </c>
      <c r="AG34" s="27">
        <v>0</v>
      </c>
      <c r="AH34" s="27">
        <v>5.8940000000000002E-4</v>
      </c>
      <c r="AI34" s="27">
        <v>150.56272799999999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189</v>
      </c>
      <c r="C37" s="74"/>
      <c r="D37" s="74"/>
      <c r="E37" s="74"/>
      <c r="F37" s="81" t="s">
        <v>190</v>
      </c>
      <c r="G37" s="81"/>
      <c r="H37" s="81"/>
      <c r="I37" s="81"/>
      <c r="J37" s="81" t="s">
        <v>191</v>
      </c>
      <c r="K37" s="81"/>
      <c r="L37" s="81"/>
      <c r="M37" s="81"/>
      <c r="N37" s="81" t="s">
        <v>129</v>
      </c>
      <c r="O37" s="81"/>
      <c r="P37" s="81"/>
      <c r="Q37" s="81"/>
      <c r="R37" s="35"/>
      <c r="S37" s="82" t="s">
        <v>23</v>
      </c>
      <c r="T37" s="77" t="s">
        <v>189</v>
      </c>
      <c r="U37" s="74"/>
      <c r="V37" s="74"/>
      <c r="W37" s="74"/>
      <c r="X37" s="81" t="s">
        <v>190</v>
      </c>
      <c r="Y37" s="81"/>
      <c r="Z37" s="81"/>
      <c r="AA37" s="81"/>
      <c r="AB37" s="81" t="s">
        <v>191</v>
      </c>
      <c r="AC37" s="81"/>
      <c r="AD37" s="81"/>
      <c r="AE37" s="81"/>
      <c r="AF37" s="81" t="s">
        <v>192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189</v>
      </c>
      <c r="C44" s="74"/>
      <c r="D44" s="74"/>
      <c r="E44" s="74"/>
      <c r="F44" s="77" t="s">
        <v>190</v>
      </c>
      <c r="G44" s="77"/>
      <c r="H44" s="77"/>
      <c r="I44" s="77"/>
      <c r="J44" s="77" t="s">
        <v>191</v>
      </c>
      <c r="K44" s="77"/>
      <c r="L44" s="77"/>
      <c r="M44" s="77"/>
      <c r="N44" s="77" t="s">
        <v>129</v>
      </c>
      <c r="O44" s="77"/>
      <c r="P44" s="77"/>
      <c r="Q44" s="77"/>
      <c r="S44" s="69" t="s">
        <v>24</v>
      </c>
      <c r="T44" s="77" t="s">
        <v>189</v>
      </c>
      <c r="U44" s="74"/>
      <c r="V44" s="74"/>
      <c r="W44" s="74"/>
      <c r="X44" s="77" t="s">
        <v>190</v>
      </c>
      <c r="Y44" s="77"/>
      <c r="Z44" s="77"/>
      <c r="AA44" s="77"/>
      <c r="AB44" s="77" t="s">
        <v>191</v>
      </c>
      <c r="AC44" s="77"/>
      <c r="AD44" s="77"/>
      <c r="AE44" s="77"/>
      <c r="AF44" s="77" t="s">
        <v>242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23.972386</v>
      </c>
      <c r="F46" s="28">
        <v>0</v>
      </c>
      <c r="G46" s="28"/>
      <c r="H46" s="28"/>
      <c r="I46" s="27">
        <v>22.05246</v>
      </c>
      <c r="J46" s="29">
        <v>9.9999999999999995E-8</v>
      </c>
      <c r="K46" s="28"/>
      <c r="L46" s="28"/>
      <c r="M46" s="27">
        <v>22.468457000000001</v>
      </c>
      <c r="N46" s="29">
        <v>9.9999999999999995E-8</v>
      </c>
      <c r="O46" s="28"/>
      <c r="P46" s="28"/>
      <c r="Q46" s="27">
        <v>15.944910999999999</v>
      </c>
      <c r="S46" s="69"/>
      <c r="T46" s="18">
        <v>1.1399999999999999E-5</v>
      </c>
      <c r="U46" s="5"/>
      <c r="V46" s="5"/>
      <c r="W46">
        <v>21.455534</v>
      </c>
      <c r="X46" s="29">
        <v>9.7000000000000003E-6</v>
      </c>
      <c r="Y46" s="28"/>
      <c r="Z46" s="28"/>
      <c r="AA46" s="27">
        <v>17.954446000000001</v>
      </c>
      <c r="AB46" s="29">
        <v>1.0499999999999999E-5</v>
      </c>
      <c r="AC46" s="28"/>
      <c r="AD46" s="28"/>
      <c r="AE46" s="27">
        <v>19.465218</v>
      </c>
      <c r="AF46" s="29">
        <v>1.1199999999999999E-5</v>
      </c>
      <c r="AG46" s="28"/>
      <c r="AH46" s="28"/>
      <c r="AI46" s="27">
        <v>18.548027000000001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189</v>
      </c>
      <c r="C50" s="74"/>
      <c r="D50" s="74"/>
      <c r="E50" s="74"/>
      <c r="F50" s="77" t="s">
        <v>190</v>
      </c>
      <c r="G50" s="77"/>
      <c r="H50" s="77"/>
      <c r="I50" s="77"/>
      <c r="J50" s="77" t="s">
        <v>191</v>
      </c>
      <c r="K50" s="77"/>
      <c r="L50" s="77"/>
      <c r="M50" s="77"/>
      <c r="N50" s="77" t="s">
        <v>129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1.2581450000000001</v>
      </c>
      <c r="F52" s="27" t="s">
        <v>20</v>
      </c>
      <c r="G52" s="27">
        <v>0</v>
      </c>
      <c r="H52" s="27">
        <v>6.1999999999999998E-3</v>
      </c>
      <c r="I52" s="27">
        <v>2.0187369999999998</v>
      </c>
      <c r="J52" s="27" t="s">
        <v>20</v>
      </c>
      <c r="K52" s="27">
        <v>0</v>
      </c>
      <c r="L52" s="27">
        <v>6.1999999999999998E-3</v>
      </c>
      <c r="M52" s="27">
        <v>1.6930160000000001</v>
      </c>
      <c r="N52" s="27" t="s">
        <v>20</v>
      </c>
      <c r="O52" s="27">
        <v>0</v>
      </c>
      <c r="P52" s="27">
        <v>6.1999999999999998E-3</v>
      </c>
      <c r="Q52" s="27">
        <v>1.686979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6.5906770000000003</v>
      </c>
      <c r="F53" s="27" t="s">
        <v>21</v>
      </c>
      <c r="G53" s="27">
        <v>0</v>
      </c>
      <c r="H53" s="27">
        <v>3.3E-3</v>
      </c>
      <c r="I53" s="27">
        <v>8.3123587000000008</v>
      </c>
      <c r="J53" s="27" t="s">
        <v>21</v>
      </c>
      <c r="K53" s="27">
        <v>0</v>
      </c>
      <c r="L53" s="27">
        <v>3.3E-3</v>
      </c>
      <c r="M53" s="27">
        <v>12.946857</v>
      </c>
      <c r="N53" s="27" t="s">
        <v>21</v>
      </c>
      <c r="O53" s="27">
        <v>0</v>
      </c>
      <c r="P53" s="27">
        <v>3.3E-3</v>
      </c>
      <c r="Q53" s="27">
        <v>13.124537999999999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77.331362999999996</v>
      </c>
      <c r="F54" s="27" t="s">
        <v>22</v>
      </c>
      <c r="G54" s="27">
        <v>0</v>
      </c>
      <c r="H54" s="27">
        <v>2.0999999999999999E-3</v>
      </c>
      <c r="I54" s="27">
        <v>81.352204999999998</v>
      </c>
      <c r="J54" s="27" t="s">
        <v>22</v>
      </c>
      <c r="K54" s="27">
        <v>0</v>
      </c>
      <c r="L54" s="27">
        <v>2.0999999999999999E-3</v>
      </c>
      <c r="M54" s="27">
        <v>76.352467000000004</v>
      </c>
      <c r="N54" s="27" t="s">
        <v>22</v>
      </c>
      <c r="O54" s="27">
        <v>0</v>
      </c>
      <c r="P54" s="27">
        <v>2.2000000000000001E-3</v>
      </c>
      <c r="Q54" s="27">
        <v>69.691034999999999</v>
      </c>
    </row>
    <row r="55" spans="1:17" x14ac:dyDescent="0.25"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189</v>
      </c>
      <c r="C57" s="74"/>
      <c r="D57" s="74"/>
      <c r="E57" s="74"/>
      <c r="F57" s="81" t="s">
        <v>190</v>
      </c>
      <c r="G57" s="81"/>
      <c r="H57" s="81"/>
      <c r="I57" s="81"/>
      <c r="J57" s="81" t="s">
        <v>191</v>
      </c>
      <c r="K57" s="81"/>
      <c r="L57" s="81"/>
      <c r="M57" s="81"/>
      <c r="N57" s="81" t="s">
        <v>129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189</v>
      </c>
      <c r="C64" s="74"/>
      <c r="D64" s="74"/>
      <c r="E64" s="74"/>
      <c r="F64" s="77" t="s">
        <v>190</v>
      </c>
      <c r="G64" s="77"/>
      <c r="H64" s="77"/>
      <c r="I64" s="77"/>
      <c r="J64" s="77" t="s">
        <v>191</v>
      </c>
      <c r="K64" s="77"/>
      <c r="L64" s="77"/>
      <c r="M64" s="77"/>
      <c r="N64" s="77" t="s">
        <v>129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4.2989999999999999E-4</v>
      </c>
      <c r="C66" s="5"/>
      <c r="D66" s="5"/>
      <c r="E66">
        <v>26.750620999999999</v>
      </c>
      <c r="F66" s="29"/>
      <c r="G66" s="29">
        <v>4.2939999999999997E-4</v>
      </c>
      <c r="H66" s="28"/>
      <c r="I66" s="27">
        <v>20.825157000000001</v>
      </c>
      <c r="J66" s="29">
        <v>4.3439999999999999E-4</v>
      </c>
      <c r="K66" s="28"/>
      <c r="L66" s="28"/>
      <c r="M66" s="27">
        <v>19.852533000000001</v>
      </c>
      <c r="N66" s="29">
        <v>4.4420000000000001E-4</v>
      </c>
      <c r="O66" s="28"/>
      <c r="P66" s="28"/>
      <c r="Q66" s="27">
        <v>22.727460000000001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5.2543950000000006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42.432632999999996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41.378790000000002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539.70781799999997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6.1910000000000003E-3</v>
      </c>
      <c r="H86">
        <f t="shared" ref="H86:H88" si="20">M11+I11+E11</f>
        <v>6.7962910000000001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65.622219999999999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6.1640000000000002E-3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8.0218525000000013E-5</v>
      </c>
      <c r="H87">
        <f t="shared" si="20"/>
        <v>65.960949999999997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7.9734099999999999E-5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1.8279005000000002E-6</v>
      </c>
      <c r="H88">
        <f t="shared" si="20"/>
        <v>797.9537143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1.8156020000000001E-6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6.0559999999999998E-3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5.8760000000000001E-3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7.7796399999999986E-5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7.4566900000000013E-5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1.7664079999999999E-6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1.684418E-6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6.1743499999999995E-3</v>
      </c>
      <c r="H99">
        <f t="shared" ref="H99:H101" si="38">Q11+M11+I11+E11</f>
        <v>8.4721729999999997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91.56848699999999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6.1028000000000002E-3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7.9919796249999995E-5</v>
      </c>
      <c r="H100">
        <f t="shared" si="38"/>
        <v>85.205695999999989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7.8636070000000002E-5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1.8203164249999997E-6</v>
      </c>
      <c r="H101">
        <f t="shared" si="38"/>
        <v>1074.3696853000001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1.7877253999999999E-6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5.8543999999999992E-3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5.5195999999999995E-3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7.4179359999999994E-5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6.8172490000000004E-5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1.6745792E-6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1.5220778000000002E-6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3.469354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41.953395999999998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35.555694000000003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2.3210999999999999E-5</v>
      </c>
      <c r="H114">
        <f t="shared" si="56"/>
        <v>492.38541600000002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2.3301999999999998E-5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2.3484000000000001E-5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2.3666E-5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4.5788250000000001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63.442037999999997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54.509864000000007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2.3302275E-5</v>
      </c>
      <c r="H127">
        <f t="shared" si="74"/>
        <v>736.32427900000005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2.34851E-5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2.3852399999999999E-5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2.4221899999999999E-5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5.8086730000000006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81.861007999999998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73.416413000000006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2.3393673749999996E-5</v>
      </c>
      <c r="H140">
        <f t="shared" si="92"/>
        <v>980.07806099999993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2.3668089999999997E-5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2.4215519999999997E-5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2.4755029999999998E-5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2.254562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46.024845999999997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29.981646999999999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1.3265999999999997E-4</v>
      </c>
      <c r="H153">
        <f t="shared" si="110"/>
        <v>409.268756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1.3302E-4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1.3374E-4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1.3445999999999998E-4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3.3609520000000002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2.5000000000000002E-10</v>
      </c>
      <c r="M164">
        <f>M46+I46+E46</f>
        <v>68.493302999999997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1.0000000000000001E-9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45.332749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1.3302075000000001E-4</v>
      </c>
      <c r="H166">
        <f t="shared" si="128"/>
        <v>618.47055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1.33743E-4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4.0000000000000002E-9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8.9999999999999995E-9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1.3519199999999999E-4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1.3664699999999999E-4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4.4551619999999996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7.2500000000000008E-10</v>
      </c>
      <c r="M177">
        <f>Q46+M46+I46+E46</f>
        <v>84.438214000000002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2.8000000000000007E-9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60.093588999999994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1.3338226249999999E-4</v>
      </c>
      <c r="H179">
        <f t="shared" si="146"/>
        <v>819.168634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1.344691E-4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1.0400000000000004E-8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2.1599999999999998E-8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1.366568E-4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1.388637E-4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2.612924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1.1314999999999999E-5</v>
      </c>
      <c r="M190">
        <f>AA46+W46</f>
        <v>39.409980000000004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1.1229999999999999E-5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29.812843999999998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5.2928000000000003E-4</v>
      </c>
      <c r="H192">
        <f t="shared" si="164"/>
        <v>307.01149099999998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5.3026000000000006E-4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1.1059999999999999E-5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1.0889999999999999E-5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5.3222000000000002E-4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5.3417999999999998E-4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4.4340809999999999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1.1236249999999999E-5</v>
      </c>
      <c r="M203">
        <f>AE46+AA46+W46</f>
        <v>58.875197999999997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1.1085E-5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48.229332999999997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5.3026175000000001E-4</v>
      </c>
      <c r="H205">
        <f t="shared" si="182"/>
        <v>457.28188899999998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5.3222700000000003E-4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1.082E-5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1.0605000000000001E-5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5.3616800000000006E-4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5.4012299999999999E-4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5.534675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1.1163424999999999E-5</v>
      </c>
      <c r="M216">
        <f>AI46+AE46+AA46+W46</f>
        <v>77.423225000000002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1.0962399999999999E-5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58.812254999999993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5.3124527499999994E-4</v>
      </c>
      <c r="H218">
        <f t="shared" si="199"/>
        <v>607.84461699999997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5.3420120000000006E-4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1.0659199999999998E-5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1.04748E-5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5.401456E-4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5.4613440000000001E-4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3.2768819999999996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4.2987499999999997E-4</v>
      </c>
      <c r="M229">
        <f>I66+E66</f>
        <v>47.575778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4.2985000000000001E-4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14.9030357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158.68356799999998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4.2979999999999998E-4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4.2974999999999996E-4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4.9698979999999997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4.2986374999999999E-4</v>
      </c>
      <c r="M242">
        <f>M66+I66+E66</f>
        <v>67.428310999999994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4.2985500000000004E-4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27.849892699999998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235.03603500000003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4.2991999999999998E-4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4.3009500000000002E-4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6.6568769999999997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4.2986616249999994E-4</v>
      </c>
      <c r="M255">
        <f>Q66+M66+I66+E66</f>
        <v>90.155771000000001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4.2991429999999998E-4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40.974430699999999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2.1000124999999998E-3</v>
      </c>
      <c r="H257">
        <f t="shared" si="253"/>
        <v>304.72706999999997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2.1000999999999997E-3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4.3025439999999995E-4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4.3091609999999997E-4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2.1007999999999999E-3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2.1026999999999999E-3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263"/>
  <sheetViews>
    <sheetView topLeftCell="L61" zoomScale="55" zoomScaleNormal="55" workbookViewId="0">
      <selection activeCell="AA78" sqref="AA78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1.777343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193</v>
      </c>
      <c r="C9" s="74"/>
      <c r="D9" s="74"/>
      <c r="E9" s="74"/>
      <c r="F9" s="77" t="s">
        <v>194</v>
      </c>
      <c r="G9" s="77"/>
      <c r="H9" s="77"/>
      <c r="I9" s="77"/>
      <c r="J9" s="77" t="s">
        <v>195</v>
      </c>
      <c r="K9" s="77"/>
      <c r="L9" s="77"/>
      <c r="M9" s="77"/>
      <c r="N9" s="77" t="s">
        <v>196</v>
      </c>
      <c r="O9" s="77"/>
      <c r="P9" s="77"/>
      <c r="Q9" s="77"/>
      <c r="S9" s="67" t="s">
        <v>12</v>
      </c>
      <c r="T9" s="77" t="s">
        <v>193</v>
      </c>
      <c r="U9" s="74"/>
      <c r="V9" s="74"/>
      <c r="W9" s="74"/>
      <c r="X9" s="77" t="s">
        <v>194</v>
      </c>
      <c r="Y9" s="77"/>
      <c r="Z9" s="77"/>
      <c r="AA9" s="77"/>
      <c r="AB9" s="77" t="s">
        <v>195</v>
      </c>
      <c r="AC9" s="77"/>
      <c r="AD9" s="77"/>
      <c r="AE9" s="77"/>
      <c r="AF9" s="77" t="s">
        <v>196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1.44404</v>
      </c>
      <c r="F11" s="27" t="s">
        <v>20</v>
      </c>
      <c r="G11" s="27">
        <v>0</v>
      </c>
      <c r="H11" s="27">
        <v>6.1999999999999998E-3</v>
      </c>
      <c r="I11" s="27">
        <v>1.0940190000000001</v>
      </c>
      <c r="J11" s="27" t="s">
        <v>20</v>
      </c>
      <c r="K11" s="27">
        <v>0</v>
      </c>
      <c r="L11" s="27">
        <v>6.1999999999999998E-3</v>
      </c>
      <c r="M11" s="27">
        <v>1.1068819999999999</v>
      </c>
      <c r="N11" s="27" t="s">
        <v>20</v>
      </c>
      <c r="O11" s="27">
        <v>0</v>
      </c>
      <c r="P11" s="27">
        <v>6.1999999999999998E-3</v>
      </c>
      <c r="Q11" s="27">
        <v>1.118215</v>
      </c>
      <c r="S11" s="67"/>
      <c r="T11" t="s">
        <v>20</v>
      </c>
      <c r="U11">
        <v>0</v>
      </c>
      <c r="V11">
        <v>6.1999999999999998E-3</v>
      </c>
      <c r="W11">
        <v>1.676615</v>
      </c>
      <c r="X11" s="27" t="s">
        <v>20</v>
      </c>
      <c r="Y11" s="27">
        <v>0</v>
      </c>
      <c r="Z11" s="27">
        <v>6.1999999999999998E-3</v>
      </c>
      <c r="AA11" s="27">
        <v>1.2012989999999999</v>
      </c>
      <c r="AB11" s="27" t="s">
        <v>20</v>
      </c>
      <c r="AC11" s="27">
        <v>0</v>
      </c>
      <c r="AD11" s="27">
        <v>6.1999999999999998E-3</v>
      </c>
      <c r="AE11" s="27">
        <v>1.9378219999999999</v>
      </c>
      <c r="AF11" s="27" t="s">
        <v>20</v>
      </c>
      <c r="AG11" s="27">
        <v>0</v>
      </c>
      <c r="AH11" s="27">
        <v>6.1999999999999998E-3</v>
      </c>
      <c r="AI11" s="27">
        <v>1.196008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20.242760000000001</v>
      </c>
      <c r="F12" s="27" t="s">
        <v>21</v>
      </c>
      <c r="G12" s="27">
        <v>0</v>
      </c>
      <c r="H12" s="27">
        <v>8.038E-5</v>
      </c>
      <c r="I12" s="27">
        <v>22.346495999999998</v>
      </c>
      <c r="J12" s="27" t="s">
        <v>21</v>
      </c>
      <c r="K12" s="27">
        <v>0</v>
      </c>
      <c r="L12" s="27">
        <v>8.038E-5</v>
      </c>
      <c r="M12" s="27">
        <v>23.509246999999998</v>
      </c>
      <c r="N12" s="27" t="s">
        <v>21</v>
      </c>
      <c r="O12" s="27">
        <v>0</v>
      </c>
      <c r="P12" s="27">
        <v>8.038E-5</v>
      </c>
      <c r="Q12" s="27">
        <v>23.491949999999999</v>
      </c>
      <c r="S12" s="67"/>
      <c r="T12" t="s">
        <v>21</v>
      </c>
      <c r="U12">
        <v>0</v>
      </c>
      <c r="V12">
        <v>2.6219999999999998E-4</v>
      </c>
      <c r="W12">
        <v>17.626194999999999</v>
      </c>
      <c r="X12" s="27" t="s">
        <v>21</v>
      </c>
      <c r="Y12" s="27">
        <v>0</v>
      </c>
      <c r="Z12" s="27">
        <v>2.6219999999999998E-4</v>
      </c>
      <c r="AA12" s="27">
        <v>20.247543</v>
      </c>
      <c r="AB12" s="27" t="s">
        <v>21</v>
      </c>
      <c r="AC12" s="27">
        <v>0</v>
      </c>
      <c r="AD12" s="27">
        <v>2.6219999999999998E-4</v>
      </c>
      <c r="AE12" s="27">
        <v>20.677593000000002</v>
      </c>
      <c r="AF12" s="27" t="s">
        <v>21</v>
      </c>
      <c r="AG12" s="27">
        <v>0</v>
      </c>
      <c r="AH12" s="27">
        <v>2.6219999999999998E-4</v>
      </c>
      <c r="AI12" s="27">
        <v>19.491478000000001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269.9828</v>
      </c>
      <c r="F13" s="27" t="s">
        <v>22</v>
      </c>
      <c r="G13" s="27">
        <v>0</v>
      </c>
      <c r="H13" s="27">
        <v>2.0660000000000002E-6</v>
      </c>
      <c r="I13" s="27">
        <v>326.35323299999999</v>
      </c>
      <c r="J13" s="27" t="s">
        <v>22</v>
      </c>
      <c r="K13" s="27">
        <v>0</v>
      </c>
      <c r="L13" s="27">
        <v>2.3209999999999999E-6</v>
      </c>
      <c r="M13" s="27">
        <v>325.27800300000001</v>
      </c>
      <c r="N13" s="27" t="s">
        <v>22</v>
      </c>
      <c r="O13" s="27">
        <v>0</v>
      </c>
      <c r="P13" s="27">
        <v>2.5959999999999998E-6</v>
      </c>
      <c r="Q13" s="27">
        <v>335.47416600000003</v>
      </c>
      <c r="S13" s="67"/>
      <c r="T13" t="s">
        <v>22</v>
      </c>
      <c r="U13">
        <v>0</v>
      </c>
      <c r="V13">
        <v>2.3079999999999999E-5</v>
      </c>
      <c r="W13">
        <v>287.62328200000002</v>
      </c>
      <c r="X13" s="27" t="s">
        <v>22</v>
      </c>
      <c r="Y13" s="27">
        <v>0</v>
      </c>
      <c r="Z13" s="27">
        <v>2.4859999999999999E-5</v>
      </c>
      <c r="AA13" s="27">
        <v>285.05678599999999</v>
      </c>
      <c r="AB13" s="27" t="s">
        <v>22</v>
      </c>
      <c r="AC13" s="27">
        <v>0</v>
      </c>
      <c r="AD13" s="27">
        <v>2.675E-5</v>
      </c>
      <c r="AE13" s="27">
        <v>297.23360000000002</v>
      </c>
      <c r="AF13" s="27" t="s">
        <v>22</v>
      </c>
      <c r="AG13" s="27">
        <v>0</v>
      </c>
      <c r="AH13" s="27">
        <v>2.7699999999999999E-5</v>
      </c>
      <c r="AI13" s="27">
        <v>285.96970299999998</v>
      </c>
    </row>
    <row r="14" spans="1:35" x14ac:dyDescent="0.25"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27"/>
      <c r="AG14" s="27"/>
      <c r="AH14" s="27"/>
      <c r="AI14" s="27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193</v>
      </c>
      <c r="C16" s="74"/>
      <c r="D16" s="74"/>
      <c r="E16" s="74"/>
      <c r="F16" s="81" t="s">
        <v>194</v>
      </c>
      <c r="G16" s="81"/>
      <c r="H16" s="81"/>
      <c r="I16" s="81"/>
      <c r="J16" s="81" t="s">
        <v>195</v>
      </c>
      <c r="K16" s="81"/>
      <c r="L16" s="81"/>
      <c r="M16" s="81"/>
      <c r="N16" s="81" t="s">
        <v>196</v>
      </c>
      <c r="O16" s="81"/>
      <c r="P16" s="81"/>
      <c r="Q16" s="81"/>
      <c r="R16" s="35"/>
      <c r="S16" s="82" t="s">
        <v>23</v>
      </c>
      <c r="T16" s="77" t="s">
        <v>193</v>
      </c>
      <c r="U16" s="74"/>
      <c r="V16" s="74"/>
      <c r="W16" s="74"/>
      <c r="X16" s="81" t="s">
        <v>194</v>
      </c>
      <c r="Y16" s="81"/>
      <c r="Z16" s="81"/>
      <c r="AA16" s="81"/>
      <c r="AB16" s="81" t="s">
        <v>195</v>
      </c>
      <c r="AC16" s="81"/>
      <c r="AD16" s="81"/>
      <c r="AE16" s="81"/>
      <c r="AF16" s="81" t="s">
        <v>196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193</v>
      </c>
      <c r="C23" s="74"/>
      <c r="D23" s="74"/>
      <c r="E23" s="74"/>
      <c r="F23" s="77" t="s">
        <v>194</v>
      </c>
      <c r="G23" s="77"/>
      <c r="H23" s="77"/>
      <c r="I23" s="77"/>
      <c r="J23" s="77" t="s">
        <v>195</v>
      </c>
      <c r="K23" s="77"/>
      <c r="L23" s="77"/>
      <c r="M23" s="77"/>
      <c r="N23" s="77" t="s">
        <v>196</v>
      </c>
      <c r="O23" s="77"/>
      <c r="P23" s="77"/>
      <c r="Q23" s="77"/>
      <c r="S23" s="69" t="s">
        <v>24</v>
      </c>
      <c r="T23" s="77" t="s">
        <v>193</v>
      </c>
      <c r="U23" s="74"/>
      <c r="V23" s="74"/>
      <c r="W23" s="74"/>
      <c r="X23" s="77" t="s">
        <v>194</v>
      </c>
      <c r="Y23" s="77"/>
      <c r="Z23" s="77"/>
      <c r="AA23" s="77"/>
      <c r="AB23" s="77" t="s">
        <v>195</v>
      </c>
      <c r="AC23" s="77"/>
      <c r="AD23" s="77"/>
      <c r="AE23" s="77"/>
      <c r="AF23" s="77" t="s">
        <v>196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22.853238999999999</v>
      </c>
      <c r="F25" s="27">
        <v>0</v>
      </c>
      <c r="G25" s="28"/>
      <c r="H25" s="28"/>
      <c r="I25" s="27">
        <v>22.833698999999999</v>
      </c>
      <c r="J25" s="27">
        <v>0</v>
      </c>
      <c r="K25" s="28"/>
      <c r="L25" s="28"/>
      <c r="M25" s="27">
        <v>22.138853000000001</v>
      </c>
      <c r="N25" s="28">
        <v>0</v>
      </c>
      <c r="O25" s="28"/>
      <c r="P25" s="28"/>
      <c r="Q25" s="27">
        <v>21.92013</v>
      </c>
      <c r="S25" s="69"/>
      <c r="T25" s="5">
        <v>0</v>
      </c>
      <c r="U25" s="5"/>
      <c r="V25" s="5"/>
      <c r="W25">
        <v>24.813583999999999</v>
      </c>
      <c r="X25" s="28">
        <v>0</v>
      </c>
      <c r="Y25" s="27"/>
      <c r="Z25" s="28"/>
      <c r="AA25" s="27">
        <v>25.458724</v>
      </c>
      <c r="AB25" s="28">
        <v>0</v>
      </c>
      <c r="AC25" s="28"/>
      <c r="AD25" s="28"/>
      <c r="AE25" s="27">
        <v>22.748864000000001</v>
      </c>
      <c r="AF25" s="28">
        <v>0</v>
      </c>
      <c r="AG25" s="28"/>
      <c r="AH25" s="28"/>
      <c r="AI25" s="27">
        <v>26.690912999999998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193</v>
      </c>
      <c r="C30" s="74"/>
      <c r="D30" s="74"/>
      <c r="E30" s="74"/>
      <c r="F30" s="77" t="s">
        <v>194</v>
      </c>
      <c r="G30" s="77"/>
      <c r="H30" s="77"/>
      <c r="I30" s="77"/>
      <c r="J30" s="77" t="s">
        <v>195</v>
      </c>
      <c r="K30" s="77"/>
      <c r="L30" s="77"/>
      <c r="M30" s="77"/>
      <c r="N30" s="77" t="s">
        <v>196</v>
      </c>
      <c r="O30" s="77"/>
      <c r="P30" s="77"/>
      <c r="Q30" s="77"/>
      <c r="S30" s="67" t="s">
        <v>12</v>
      </c>
      <c r="T30" s="77" t="s">
        <v>193</v>
      </c>
      <c r="U30" s="74"/>
      <c r="V30" s="74"/>
      <c r="W30" s="74"/>
      <c r="X30" s="77" t="s">
        <v>194</v>
      </c>
      <c r="Y30" s="77"/>
      <c r="Z30" s="77"/>
      <c r="AA30" s="77"/>
      <c r="AB30" s="77" t="s">
        <v>195</v>
      </c>
      <c r="AC30" s="77"/>
      <c r="AD30" s="77"/>
      <c r="AE30" s="77"/>
      <c r="AF30" s="77" t="s">
        <v>196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1.535328</v>
      </c>
      <c r="F32" s="27" t="s">
        <v>20</v>
      </c>
      <c r="G32" s="27">
        <v>0</v>
      </c>
      <c r="H32" s="27">
        <v>6.1999999999999998E-3</v>
      </c>
      <c r="I32" s="27">
        <v>1.0343089999999999</v>
      </c>
      <c r="J32" s="27" t="s">
        <v>20</v>
      </c>
      <c r="K32" s="27">
        <v>0</v>
      </c>
      <c r="L32" s="27">
        <v>6.1999999999999998E-3</v>
      </c>
      <c r="M32" s="27">
        <v>1.1233789999999999</v>
      </c>
      <c r="N32" s="27" t="s">
        <v>20</v>
      </c>
      <c r="O32" s="27">
        <v>0</v>
      </c>
      <c r="P32" s="27">
        <v>6.1999999999999998E-3</v>
      </c>
      <c r="Q32" s="27">
        <v>1.0868819999999999</v>
      </c>
      <c r="S32" s="67"/>
      <c r="T32" t="s">
        <v>20</v>
      </c>
      <c r="U32">
        <v>0</v>
      </c>
      <c r="V32">
        <v>6.1999999999999998E-3</v>
      </c>
      <c r="W32">
        <v>1.128641</v>
      </c>
      <c r="X32" s="27" t="s">
        <v>20</v>
      </c>
      <c r="Y32" s="27">
        <v>0</v>
      </c>
      <c r="Z32" s="27">
        <v>6.1999999999999998E-3</v>
      </c>
      <c r="AA32" s="27">
        <v>0.97342399999999996</v>
      </c>
      <c r="AB32" s="27" t="s">
        <v>20</v>
      </c>
      <c r="AC32" s="27">
        <v>0</v>
      </c>
      <c r="AD32" s="27">
        <v>6.1999999999999998E-3</v>
      </c>
      <c r="AE32" s="27">
        <v>1.081396</v>
      </c>
      <c r="AF32" s="27" t="s">
        <v>20</v>
      </c>
      <c r="AG32" s="27">
        <v>0</v>
      </c>
      <c r="AH32" s="27">
        <v>6.1999999999999998E-3</v>
      </c>
      <c r="AI32" s="27">
        <v>1.078093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16.731648</v>
      </c>
      <c r="F33" s="27" t="s">
        <v>21</v>
      </c>
      <c r="G33" s="27">
        <v>0</v>
      </c>
      <c r="H33" s="27">
        <v>6.6879999999999999E-4</v>
      </c>
      <c r="I33" s="27">
        <v>18.412354000000001</v>
      </c>
      <c r="J33" s="27" t="s">
        <v>21</v>
      </c>
      <c r="K33" s="27">
        <v>0</v>
      </c>
      <c r="L33" s="27">
        <v>6.6879999999999999E-4</v>
      </c>
      <c r="M33" s="27">
        <v>17.638369000000001</v>
      </c>
      <c r="N33" s="27" t="s">
        <v>21</v>
      </c>
      <c r="O33" s="27">
        <v>0</v>
      </c>
      <c r="P33" s="27">
        <v>6.6879999999999999E-4</v>
      </c>
      <c r="Q33" s="27">
        <v>16.734753999999999</v>
      </c>
      <c r="S33" s="67"/>
      <c r="T33" t="s">
        <v>21</v>
      </c>
      <c r="U33">
        <v>0</v>
      </c>
      <c r="V33">
        <v>1.5E-3</v>
      </c>
      <c r="W33">
        <v>12.410366</v>
      </c>
      <c r="X33" s="27" t="s">
        <v>21</v>
      </c>
      <c r="Y33" s="27">
        <v>0</v>
      </c>
      <c r="Z33" s="27">
        <v>1.5E-3</v>
      </c>
      <c r="AA33" s="27">
        <v>13.659788000000001</v>
      </c>
      <c r="AB33" s="27" t="s">
        <v>21</v>
      </c>
      <c r="AC33" s="27">
        <v>0</v>
      </c>
      <c r="AD33" s="27">
        <v>1.5E-3</v>
      </c>
      <c r="AE33" s="27">
        <v>13.076191</v>
      </c>
      <c r="AF33" s="27" t="s">
        <v>21</v>
      </c>
      <c r="AG33" s="27">
        <v>0</v>
      </c>
      <c r="AH33" s="27">
        <v>1.5E-3</v>
      </c>
      <c r="AI33" s="27">
        <v>12.134036</v>
      </c>
    </row>
    <row r="34" spans="1:35" x14ac:dyDescent="0.25">
      <c r="A34" s="67"/>
      <c r="B34" t="s">
        <v>22</v>
      </c>
      <c r="C34">
        <v>0</v>
      </c>
      <c r="D34">
        <v>1.3229999999999999E-4</v>
      </c>
      <c r="E34">
        <v>237.06679700000001</v>
      </c>
      <c r="F34" s="27" t="s">
        <v>22</v>
      </c>
      <c r="G34" s="27">
        <v>0</v>
      </c>
      <c r="H34" s="27">
        <v>1.393E-4</v>
      </c>
      <c r="I34" s="27">
        <v>238.68977100000001</v>
      </c>
      <c r="J34" s="27" t="s">
        <v>22</v>
      </c>
      <c r="K34" s="27">
        <v>0</v>
      </c>
      <c r="L34" s="27">
        <v>1.4660000000000001E-4</v>
      </c>
      <c r="M34" s="27">
        <v>233.002194</v>
      </c>
      <c r="N34" s="27" t="s">
        <v>22</v>
      </c>
      <c r="O34" s="27">
        <v>0</v>
      </c>
      <c r="P34" s="27">
        <v>1.5430000000000001E-4</v>
      </c>
      <c r="Q34" s="27">
        <v>232.848961</v>
      </c>
      <c r="S34" s="67"/>
      <c r="T34" t="s">
        <v>22</v>
      </c>
      <c r="U34">
        <v>0</v>
      </c>
      <c r="V34">
        <v>5.2780000000000004E-4</v>
      </c>
      <c r="W34">
        <v>172.02302299999999</v>
      </c>
      <c r="X34" s="27" t="s">
        <v>22</v>
      </c>
      <c r="Y34" s="27">
        <v>0</v>
      </c>
      <c r="Z34" s="27">
        <v>5.4679999999999996E-4</v>
      </c>
      <c r="AA34" s="27">
        <v>174.618976</v>
      </c>
      <c r="AB34" s="27" t="s">
        <v>22</v>
      </c>
      <c r="AC34" s="27">
        <v>0</v>
      </c>
      <c r="AD34" s="27">
        <v>5.666E-4</v>
      </c>
      <c r="AE34" s="27">
        <v>177.11261099999999</v>
      </c>
      <c r="AF34" s="27" t="s">
        <v>22</v>
      </c>
      <c r="AG34" s="27">
        <v>0</v>
      </c>
      <c r="AH34" s="27">
        <v>5.666E-4</v>
      </c>
      <c r="AI34" s="27">
        <v>175.75191100000001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193</v>
      </c>
      <c r="C37" s="74"/>
      <c r="D37" s="74"/>
      <c r="E37" s="74"/>
      <c r="F37" s="81" t="s">
        <v>194</v>
      </c>
      <c r="G37" s="81"/>
      <c r="H37" s="81"/>
      <c r="I37" s="81"/>
      <c r="J37" s="81" t="s">
        <v>195</v>
      </c>
      <c r="K37" s="81"/>
      <c r="L37" s="81"/>
      <c r="M37" s="81"/>
      <c r="N37" s="81" t="s">
        <v>196</v>
      </c>
      <c r="O37" s="81"/>
      <c r="P37" s="81"/>
      <c r="Q37" s="81"/>
      <c r="R37" s="35"/>
      <c r="S37" s="82" t="s">
        <v>23</v>
      </c>
      <c r="T37" s="77" t="s">
        <v>193</v>
      </c>
      <c r="U37" s="74"/>
      <c r="V37" s="74"/>
      <c r="W37" s="74"/>
      <c r="X37" s="81" t="s">
        <v>194</v>
      </c>
      <c r="Y37" s="81"/>
      <c r="Z37" s="81"/>
      <c r="AA37" s="81"/>
      <c r="AB37" s="81" t="s">
        <v>195</v>
      </c>
      <c r="AC37" s="81"/>
      <c r="AD37" s="81"/>
      <c r="AE37" s="81"/>
      <c r="AF37" s="81" t="s">
        <v>196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193</v>
      </c>
      <c r="C44" s="74"/>
      <c r="D44" s="74"/>
      <c r="E44" s="74"/>
      <c r="F44" s="77" t="s">
        <v>194</v>
      </c>
      <c r="G44" s="77"/>
      <c r="H44" s="77"/>
      <c r="I44" s="77"/>
      <c r="J44" s="77" t="s">
        <v>195</v>
      </c>
      <c r="K44" s="77"/>
      <c r="L44" s="77"/>
      <c r="M44" s="77"/>
      <c r="N44" s="77" t="s">
        <v>196</v>
      </c>
      <c r="O44" s="77"/>
      <c r="P44" s="77"/>
      <c r="Q44" s="77"/>
      <c r="S44" s="69" t="s">
        <v>24</v>
      </c>
      <c r="T44" s="77" t="s">
        <v>193</v>
      </c>
      <c r="U44" s="74"/>
      <c r="V44" s="74"/>
      <c r="W44" s="74"/>
      <c r="X44" s="77" t="s">
        <v>194</v>
      </c>
      <c r="Y44" s="77"/>
      <c r="Z44" s="77"/>
      <c r="AA44" s="77"/>
      <c r="AB44" s="77" t="s">
        <v>195</v>
      </c>
      <c r="AC44" s="77"/>
      <c r="AD44" s="77"/>
      <c r="AE44" s="77"/>
      <c r="AF44" s="77" t="s">
        <v>196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24.546554</v>
      </c>
      <c r="F46" s="28">
        <v>0</v>
      </c>
      <c r="G46" s="28"/>
      <c r="H46" s="28"/>
      <c r="I46" s="27">
        <v>25.015675999999999</v>
      </c>
      <c r="J46" s="28">
        <v>0</v>
      </c>
      <c r="K46" s="28"/>
      <c r="L46" s="28"/>
      <c r="M46" s="27">
        <v>24.948640000000001</v>
      </c>
      <c r="N46" s="28">
        <v>0</v>
      </c>
      <c r="O46" s="28"/>
      <c r="P46" s="28"/>
      <c r="Q46" s="27">
        <v>23.856135999999999</v>
      </c>
      <c r="S46" s="69"/>
      <c r="T46" s="18">
        <v>1.0200000000000001E-5</v>
      </c>
      <c r="U46" s="5"/>
      <c r="V46" s="5"/>
      <c r="W46">
        <v>24.285941999999999</v>
      </c>
      <c r="X46" s="29">
        <v>1.01E-5</v>
      </c>
      <c r="Y46" s="28"/>
      <c r="Z46" s="28"/>
      <c r="AA46" s="27">
        <v>21.136547</v>
      </c>
      <c r="AB46" s="29">
        <v>9.9000000000000001E-6</v>
      </c>
      <c r="AC46" s="28"/>
      <c r="AD46" s="28"/>
      <c r="AE46" s="27">
        <v>26.323606999999999</v>
      </c>
      <c r="AF46" s="29">
        <v>1.08E-5</v>
      </c>
      <c r="AG46" s="28"/>
      <c r="AH46" s="28"/>
      <c r="AI46" s="27">
        <v>24.813033999999998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193</v>
      </c>
      <c r="C50" s="74"/>
      <c r="D50" s="74"/>
      <c r="E50" s="74"/>
      <c r="F50" s="77" t="s">
        <v>194</v>
      </c>
      <c r="G50" s="77"/>
      <c r="H50" s="77"/>
      <c r="I50" s="77"/>
      <c r="J50" s="77" t="s">
        <v>195</v>
      </c>
      <c r="K50" s="77"/>
      <c r="L50" s="77"/>
      <c r="M50" s="77"/>
      <c r="N50" s="77" t="s">
        <v>196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1.0293399999999999</v>
      </c>
      <c r="F52" s="27" t="s">
        <v>20</v>
      </c>
      <c r="G52" s="27">
        <v>0</v>
      </c>
      <c r="H52" s="27">
        <v>6.1999999999999998E-3</v>
      </c>
      <c r="I52" s="27">
        <v>1.086028</v>
      </c>
      <c r="J52" s="27" t="s">
        <v>20</v>
      </c>
      <c r="K52" s="27">
        <v>0</v>
      </c>
      <c r="L52" s="27">
        <v>6.1999999999999998E-3</v>
      </c>
      <c r="M52" s="27">
        <v>1.085164</v>
      </c>
      <c r="N52" s="27" t="s">
        <v>20</v>
      </c>
      <c r="O52" s="27">
        <v>0</v>
      </c>
      <c r="P52" s="27">
        <v>6.1999999999999998E-3</v>
      </c>
      <c r="Q52" s="27">
        <v>1.083628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6.382695</v>
      </c>
      <c r="F53" s="27" t="s">
        <v>21</v>
      </c>
      <c r="G53" s="27">
        <v>0</v>
      </c>
      <c r="H53" s="27">
        <v>3.3E-3</v>
      </c>
      <c r="I53" s="27">
        <v>7.0430970000000004</v>
      </c>
      <c r="J53" s="27" t="s">
        <v>21</v>
      </c>
      <c r="K53" s="27">
        <v>0</v>
      </c>
      <c r="L53" s="27">
        <v>3.3E-3</v>
      </c>
      <c r="M53" s="27">
        <v>6.4908869999999999</v>
      </c>
      <c r="N53" s="27" t="s">
        <v>21</v>
      </c>
      <c r="O53" s="27">
        <v>0</v>
      </c>
      <c r="P53" s="27">
        <v>3.3E-3</v>
      </c>
      <c r="Q53" s="27">
        <v>5.9553700000000003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85.291674999999998</v>
      </c>
      <c r="F54" s="27" t="s">
        <v>22</v>
      </c>
      <c r="G54" s="27">
        <v>0</v>
      </c>
      <c r="H54" s="27">
        <v>2.0999999999999999E-3</v>
      </c>
      <c r="I54" s="27">
        <v>87.683340000000001</v>
      </c>
      <c r="J54" s="27" t="s">
        <v>22</v>
      </c>
      <c r="K54" s="27">
        <v>0</v>
      </c>
      <c r="L54" s="27">
        <v>2.0999999999999999E-3</v>
      </c>
      <c r="M54" s="27">
        <v>87.062752000000003</v>
      </c>
      <c r="N54" s="27" t="s">
        <v>22</v>
      </c>
      <c r="O54" s="27">
        <v>0</v>
      </c>
      <c r="P54" s="27">
        <v>2.0999999999999999E-3</v>
      </c>
      <c r="Q54" s="27">
        <v>80.327082000000004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193</v>
      </c>
      <c r="C57" s="74"/>
      <c r="D57" s="74"/>
      <c r="E57" s="74"/>
      <c r="F57" s="81" t="s">
        <v>194</v>
      </c>
      <c r="G57" s="81"/>
      <c r="H57" s="81"/>
      <c r="I57" s="81"/>
      <c r="J57" s="81" t="s">
        <v>195</v>
      </c>
      <c r="K57" s="81"/>
      <c r="L57" s="81"/>
      <c r="M57" s="81"/>
      <c r="N57" s="81" t="s">
        <v>196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193</v>
      </c>
      <c r="C64" s="74"/>
      <c r="D64" s="74"/>
      <c r="E64" s="74"/>
      <c r="F64" s="77" t="s">
        <v>194</v>
      </c>
      <c r="G64" s="77"/>
      <c r="H64" s="77"/>
      <c r="I64" s="77"/>
      <c r="J64" s="77" t="s">
        <v>195</v>
      </c>
      <c r="K64" s="77"/>
      <c r="L64" s="77"/>
      <c r="M64" s="77"/>
      <c r="N64" s="77" t="s">
        <v>196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4.3360000000000002E-4</v>
      </c>
      <c r="C66" s="5"/>
      <c r="D66" s="5"/>
      <c r="E66">
        <v>23.460927000000002</v>
      </c>
      <c r="F66" s="29"/>
      <c r="G66" s="29">
        <v>4.261E-4</v>
      </c>
      <c r="H66" s="28"/>
      <c r="I66" s="27">
        <v>20.614121000000001</v>
      </c>
      <c r="J66" s="29">
        <v>4.284E-4</v>
      </c>
      <c r="K66" s="28"/>
      <c r="L66" s="28"/>
      <c r="M66" s="27">
        <v>25.145847</v>
      </c>
      <c r="N66" s="29">
        <v>4.347E-4</v>
      </c>
      <c r="O66" s="28"/>
      <c r="P66" s="28"/>
      <c r="Q66" s="27">
        <v>22.838090000000001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2.5380590000000001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45.686937999999998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42.589255999999999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1.8436999999999998E-6</v>
      </c>
      <c r="H75">
        <f t="shared" si="2"/>
        <v>596.33603300000004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1.8554000000000001E-6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1.8788000000000001E-6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1.9022000000000002E-6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3.6449410000000002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67.825790999999995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66.098502999999994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1.8554525000000003E-6</v>
      </c>
      <c r="H88">
        <f t="shared" si="20"/>
        <v>921.61403599999994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1.87901E-6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1.9264400000000001E-6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1.97429E-6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4.7631560000000004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89.745920999999996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89.590452999999997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1.8672573749999997E-6</v>
      </c>
      <c r="H101">
        <f t="shared" si="38"/>
        <v>1257.0882020000001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1.902829E-6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1.9749120000000003E-6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2.0482430000000003E-6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2.8779139999999996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50.272307999999995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37.873738000000003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2.3169000000000001E-5</v>
      </c>
      <c r="H114">
        <f t="shared" si="56"/>
        <v>572.68006800000001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2.3258E-5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2.3436000000000001E-5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2.3613999999999998E-5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4.8157359999999994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73.021172000000007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58.551331000000005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2.3258275000000002E-5</v>
      </c>
      <c r="H127">
        <f t="shared" si="74"/>
        <v>869.91366800000003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2.34371E-5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2.3796399999999998E-5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2.4157900000000001E-5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6.0117439999999993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99.712085000000002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78.042809000000005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2.3347693749999995E-5</v>
      </c>
      <c r="H140">
        <f t="shared" si="92"/>
        <v>1155.8833709999999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2.3616249999999999E-5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2.4152799999999997E-5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2.4683350000000001E-5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2.5696370000000002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49.56223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35.144002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1.3264999999999997E-4</v>
      </c>
      <c r="H153">
        <f t="shared" si="110"/>
        <v>475.75656800000002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1.3300000000000001E-4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1.337E-4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1.3439999999999999E-4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3.6930160000000001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74.510869999999997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52.782371000000005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1.3300074999999999E-4</v>
      </c>
      <c r="H166">
        <f t="shared" si="128"/>
        <v>708.75876199999993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1.3370300000000002E-4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1.35112E-4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1.36527E-4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4.7798980000000002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98.367006000000003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69.517124999999993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1.3335226249999997E-4</v>
      </c>
      <c r="H179">
        <f t="shared" si="146"/>
        <v>941.60772300000008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1.3440909999999997E-4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1.3653679999999998E-4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1.3868369999999998E-4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2.1020650000000001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1.0195E-5</v>
      </c>
      <c r="M190">
        <f>AA46+W46</f>
        <v>45.422488999999999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1.0190000000000001E-5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26.070154000000002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5.2875000000000003E-4</v>
      </c>
      <c r="H192">
        <f t="shared" si="164"/>
        <v>346.641999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5.2970000000000003E-4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1.0180000000000001E-5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1.0169999999999999E-5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5.3160000000000002E-4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5.3350000000000001E-4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3.1834609999999999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1.0189750000000002E-5</v>
      </c>
      <c r="M203">
        <f>AE46+AA46+W46</f>
        <v>71.746095999999994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1.0179000000000002E-5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39.146344999999997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5.2970200000000006E-4</v>
      </c>
      <c r="H205">
        <f t="shared" si="182"/>
        <v>523.75460999999996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5.3160800000000004E-4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1.0155999999999999E-5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1.0131000000000002E-5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5.3543199999999997E-4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5.3927200000000004E-4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4.2615540000000003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1.0184399999999999E-5</v>
      </c>
      <c r="M216">
        <f>AI46+AE46+AA46+W46</f>
        <v>96.55913000000001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1.01682E-5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51.280381000000006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5.30653425E-4</v>
      </c>
      <c r="H218">
        <f t="shared" si="199"/>
        <v>699.50652099999991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5.3350339999999998E-4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1.0137599999999999E-5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1.0115400000000001E-5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5.3913120000000005E-4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5.4455980000000007E-4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2.1153680000000001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4.3322500000000003E-4</v>
      </c>
      <c r="M229">
        <f>I66+E66</f>
        <v>44.075048000000002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4.3285000000000003E-4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13.425792000000001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172.97501499999998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4.3210000000000004E-4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4.3135E-4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3.2005319999999999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4.3287450000000009E-4</v>
      </c>
      <c r="M242">
        <f>M66+I66+E66</f>
        <v>69.220894999999999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4.3219800000000007E-4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19.916679000000002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260.03776700000003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4.3099200000000005E-4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4.2998200000000003E-4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4.28416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4.3254777499999997E-4</v>
      </c>
      <c r="M255">
        <f>Q66+M66+I66+E66</f>
        <v>92.058984999999993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4.3163819999999999E-4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25.872048999999997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2.0999999999999994E-3</v>
      </c>
      <c r="H257">
        <f t="shared" si="253"/>
        <v>340.36484899999999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2.0999999999999994E-3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4.3022959999999995E-4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4.2933940000000007E-4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2.0999999999999994E-3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2.0999999999999999E-3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  <pageSetup paperSize="9" orientation="portrait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263"/>
  <sheetViews>
    <sheetView topLeftCell="A42" zoomScale="55" zoomScaleNormal="55" workbookViewId="0">
      <selection activeCell="F65" sqref="F65:H65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0.777343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81" t="s">
        <v>11</v>
      </c>
      <c r="AG8" s="81"/>
      <c r="AH8" s="81"/>
      <c r="AI8" s="81"/>
    </row>
    <row r="9" spans="1:35" x14ac:dyDescent="0.25">
      <c r="A9" s="67" t="s">
        <v>12</v>
      </c>
      <c r="B9" s="77" t="s">
        <v>197</v>
      </c>
      <c r="C9" s="74"/>
      <c r="D9" s="74"/>
      <c r="E9" s="74"/>
      <c r="F9" s="77" t="s">
        <v>198</v>
      </c>
      <c r="G9" s="77"/>
      <c r="H9" s="77"/>
      <c r="I9" s="77"/>
      <c r="J9" s="77" t="s">
        <v>199</v>
      </c>
      <c r="K9" s="77"/>
      <c r="L9" s="77"/>
      <c r="M9" s="77"/>
      <c r="N9" s="77" t="s">
        <v>241</v>
      </c>
      <c r="O9" s="77"/>
      <c r="P9" s="77"/>
      <c r="Q9" s="77"/>
      <c r="S9" s="67" t="s">
        <v>12</v>
      </c>
      <c r="T9" s="77" t="s">
        <v>197</v>
      </c>
      <c r="U9" s="74"/>
      <c r="V9" s="74"/>
      <c r="W9" s="74"/>
      <c r="X9" s="77" t="s">
        <v>198</v>
      </c>
      <c r="Y9" s="77"/>
      <c r="Z9" s="77"/>
      <c r="AA9" s="77"/>
      <c r="AB9" s="77" t="s">
        <v>199</v>
      </c>
      <c r="AC9" s="77"/>
      <c r="AD9" s="77"/>
      <c r="AE9" s="77"/>
      <c r="AF9" s="81" t="s">
        <v>200</v>
      </c>
      <c r="AG9" s="81"/>
      <c r="AH9" s="81"/>
      <c r="AI9" s="81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35"/>
      <c r="AG10" s="35" t="s">
        <v>17</v>
      </c>
      <c r="AH10" s="35" t="s">
        <v>18</v>
      </c>
      <c r="AI10" s="35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2.6901079999999999</v>
      </c>
      <c r="F11" s="27" t="s">
        <v>20</v>
      </c>
      <c r="G11" s="27">
        <v>0</v>
      </c>
      <c r="H11" s="27">
        <v>6.1999999999999998E-3</v>
      </c>
      <c r="I11" s="27">
        <v>1.098527</v>
      </c>
      <c r="J11" s="27" t="s">
        <v>20</v>
      </c>
      <c r="K11" s="27">
        <v>0</v>
      </c>
      <c r="L11" s="27">
        <v>6.1999999999999998E-3</v>
      </c>
      <c r="M11" s="27">
        <v>1.435119</v>
      </c>
      <c r="N11" s="27" t="s">
        <v>20</v>
      </c>
      <c r="O11" s="27">
        <v>0</v>
      </c>
      <c r="P11" s="27">
        <v>6.1999999999999998E-3</v>
      </c>
      <c r="Q11" s="27">
        <v>1.507584</v>
      </c>
      <c r="S11" s="67"/>
      <c r="T11" t="s">
        <v>20</v>
      </c>
      <c r="U11">
        <v>0</v>
      </c>
      <c r="V11">
        <v>6.1999999999999998E-3</v>
      </c>
      <c r="W11">
        <v>1.218299</v>
      </c>
      <c r="X11" s="27" t="s">
        <v>20</v>
      </c>
      <c r="Y11" s="27">
        <v>0</v>
      </c>
      <c r="Z11" s="27">
        <v>6.1999999999999998E-3</v>
      </c>
      <c r="AA11" s="27">
        <v>1.2726249999999999</v>
      </c>
      <c r="AB11" s="27" t="s">
        <v>20</v>
      </c>
      <c r="AC11" s="27">
        <v>0</v>
      </c>
      <c r="AD11" s="27">
        <v>6.1999999999999998E-3</v>
      </c>
      <c r="AE11" s="27">
        <v>2.5231349999999999</v>
      </c>
      <c r="AF11" s="35" t="s">
        <v>20</v>
      </c>
      <c r="AG11">
        <v>0</v>
      </c>
      <c r="AH11">
        <v>6.1999999999999998E-3</v>
      </c>
      <c r="AI11" s="35">
        <v>1.8570180000000001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25.432458</v>
      </c>
      <c r="F12" s="27" t="s">
        <v>21</v>
      </c>
      <c r="G12" s="27">
        <v>0</v>
      </c>
      <c r="H12" s="27">
        <v>8.038E-5</v>
      </c>
      <c r="I12" s="27">
        <v>30.493369999999999</v>
      </c>
      <c r="J12" s="27" t="s">
        <v>21</v>
      </c>
      <c r="K12" s="27">
        <v>0</v>
      </c>
      <c r="L12" s="27">
        <v>8.038E-5</v>
      </c>
      <c r="M12" s="27">
        <v>28.882688999999999</v>
      </c>
      <c r="N12" s="27" t="s">
        <v>21</v>
      </c>
      <c r="O12" s="27">
        <v>0</v>
      </c>
      <c r="P12" s="27">
        <v>8.038E-5</v>
      </c>
      <c r="Q12" s="27">
        <v>30.520178999999999</v>
      </c>
      <c r="S12" s="67"/>
      <c r="T12" t="s">
        <v>21</v>
      </c>
      <c r="U12">
        <v>0</v>
      </c>
      <c r="V12">
        <v>2.6219999999999998E-4</v>
      </c>
      <c r="W12">
        <v>22.654817000000001</v>
      </c>
      <c r="X12" s="27" t="s">
        <v>21</v>
      </c>
      <c r="Y12" s="27">
        <v>0</v>
      </c>
      <c r="Z12" s="27">
        <v>2.6219999999999998E-4</v>
      </c>
      <c r="AA12" s="27">
        <v>22.617823000000001</v>
      </c>
      <c r="AB12" s="27" t="s">
        <v>21</v>
      </c>
      <c r="AC12" s="27">
        <v>0</v>
      </c>
      <c r="AD12" s="27">
        <v>2.6219999999999998E-4</v>
      </c>
      <c r="AE12" s="27">
        <v>23.839403000000001</v>
      </c>
      <c r="AF12" s="35" t="s">
        <v>21</v>
      </c>
      <c r="AG12">
        <v>0</v>
      </c>
      <c r="AH12">
        <v>2.6219999999999998E-4</v>
      </c>
      <c r="AI12" s="35">
        <v>24.485251999999999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370.00070899999997</v>
      </c>
      <c r="F13" s="27" t="s">
        <v>22</v>
      </c>
      <c r="G13" s="27">
        <v>0</v>
      </c>
      <c r="H13" s="27">
        <v>2.0559999999999999E-6</v>
      </c>
      <c r="I13" s="27">
        <v>438.94387799999998</v>
      </c>
      <c r="J13" s="27" t="s">
        <v>22</v>
      </c>
      <c r="K13" s="27">
        <v>0</v>
      </c>
      <c r="L13" s="27">
        <v>2.3099999999999999E-6</v>
      </c>
      <c r="M13" s="27">
        <v>388.15359599999999</v>
      </c>
      <c r="N13" s="27" t="s">
        <v>22</v>
      </c>
      <c r="O13" s="27">
        <v>0</v>
      </c>
      <c r="P13" s="27">
        <v>2.5780000000000001E-6</v>
      </c>
      <c r="Q13" s="27">
        <v>374.32906300000002</v>
      </c>
      <c r="S13" s="67"/>
      <c r="T13" t="s">
        <v>22</v>
      </c>
      <c r="U13">
        <v>0</v>
      </c>
      <c r="V13">
        <v>2.3050000000000001E-5</v>
      </c>
      <c r="W13">
        <v>332.72878500000002</v>
      </c>
      <c r="X13" s="27" t="s">
        <v>22</v>
      </c>
      <c r="Y13" s="27">
        <v>0</v>
      </c>
      <c r="Z13" s="27">
        <v>2.6639999999999999E-5</v>
      </c>
      <c r="AA13" s="27">
        <v>336.08747</v>
      </c>
      <c r="AB13" s="27" t="s">
        <v>22</v>
      </c>
      <c r="AC13" s="27">
        <v>0</v>
      </c>
      <c r="AD13" s="27">
        <v>2.6639999999999999E-5</v>
      </c>
      <c r="AE13" s="27">
        <v>345.475705</v>
      </c>
      <c r="AF13" s="35" t="s">
        <v>22</v>
      </c>
      <c r="AG13">
        <v>0</v>
      </c>
      <c r="AH13">
        <v>2.7699999999999999E-5</v>
      </c>
      <c r="AI13" s="35">
        <v>333.45550100000003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197</v>
      </c>
      <c r="C16" s="74"/>
      <c r="D16" s="74"/>
      <c r="E16" s="74"/>
      <c r="F16" s="81" t="s">
        <v>198</v>
      </c>
      <c r="G16" s="81"/>
      <c r="H16" s="81"/>
      <c r="I16" s="81"/>
      <c r="J16" s="81" t="s">
        <v>199</v>
      </c>
      <c r="K16" s="81"/>
      <c r="L16" s="81"/>
      <c r="M16" s="81"/>
      <c r="N16" s="81" t="s">
        <v>200</v>
      </c>
      <c r="O16" s="81"/>
      <c r="P16" s="81"/>
      <c r="Q16" s="81"/>
      <c r="R16" s="35"/>
      <c r="S16" s="82" t="s">
        <v>23</v>
      </c>
      <c r="T16" s="77" t="s">
        <v>197</v>
      </c>
      <c r="U16" s="74"/>
      <c r="V16" s="74"/>
      <c r="W16" s="74"/>
      <c r="X16" s="81" t="s">
        <v>198</v>
      </c>
      <c r="Y16" s="81"/>
      <c r="Z16" s="81"/>
      <c r="AA16" s="81"/>
      <c r="AB16" s="81" t="s">
        <v>199</v>
      </c>
      <c r="AC16" s="81"/>
      <c r="AD16" s="81"/>
      <c r="AE16" s="81"/>
      <c r="AF16" s="81" t="s">
        <v>200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197</v>
      </c>
      <c r="C23" s="74"/>
      <c r="D23" s="74"/>
      <c r="E23" s="74"/>
      <c r="F23" s="77" t="s">
        <v>198</v>
      </c>
      <c r="G23" s="77"/>
      <c r="H23" s="77"/>
      <c r="I23" s="77"/>
      <c r="J23" s="77" t="s">
        <v>199</v>
      </c>
      <c r="K23" s="77"/>
      <c r="L23" s="77"/>
      <c r="M23" s="77"/>
      <c r="N23" s="77" t="s">
        <v>241</v>
      </c>
      <c r="O23" s="77"/>
      <c r="P23" s="77"/>
      <c r="Q23" s="77"/>
      <c r="S23" s="69" t="s">
        <v>24</v>
      </c>
      <c r="T23" s="77" t="s">
        <v>197</v>
      </c>
      <c r="U23" s="74"/>
      <c r="V23" s="74"/>
      <c r="W23" s="74"/>
      <c r="X23" s="77" t="s">
        <v>198</v>
      </c>
      <c r="Y23" s="77"/>
      <c r="Z23" s="77"/>
      <c r="AA23" s="77"/>
      <c r="AB23" s="77" t="s">
        <v>199</v>
      </c>
      <c r="AC23" s="77"/>
      <c r="AD23" s="77"/>
      <c r="AE23" s="77"/>
      <c r="AF23" s="77" t="s">
        <v>241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28.879878000000001</v>
      </c>
      <c r="F25" s="27">
        <v>0</v>
      </c>
      <c r="G25" s="28"/>
      <c r="H25" s="28"/>
      <c r="I25" s="27">
        <v>24.985918999999999</v>
      </c>
      <c r="J25" s="27">
        <v>0</v>
      </c>
      <c r="K25" s="28"/>
      <c r="L25" s="28"/>
      <c r="M25" s="27">
        <v>33.946044999999998</v>
      </c>
      <c r="N25" s="28">
        <v>0</v>
      </c>
      <c r="O25" s="28"/>
      <c r="P25" s="28"/>
      <c r="Q25" s="27">
        <v>41.174467</v>
      </c>
      <c r="S25" s="69"/>
      <c r="T25" s="5">
        <v>0</v>
      </c>
      <c r="U25" s="5"/>
      <c r="V25" s="5"/>
      <c r="W25">
        <v>27.324304999999999</v>
      </c>
      <c r="X25" s="28">
        <v>0</v>
      </c>
      <c r="Y25" s="27"/>
      <c r="Z25" s="28"/>
      <c r="AA25" s="27">
        <v>24.315760000000001</v>
      </c>
      <c r="AB25" s="28">
        <v>0</v>
      </c>
      <c r="AC25" s="28"/>
      <c r="AD25" s="28"/>
      <c r="AE25" s="27">
        <v>24.274201000000001</v>
      </c>
      <c r="AF25" s="28">
        <v>0</v>
      </c>
      <c r="AG25" s="28"/>
      <c r="AH25" s="28"/>
      <c r="AI25" s="27">
        <v>29.880451999999998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197</v>
      </c>
      <c r="C30" s="74"/>
      <c r="D30" s="74"/>
      <c r="E30" s="74"/>
      <c r="F30" s="77" t="s">
        <v>198</v>
      </c>
      <c r="G30" s="77"/>
      <c r="H30" s="77"/>
      <c r="I30" s="77"/>
      <c r="J30" s="77" t="s">
        <v>199</v>
      </c>
      <c r="K30" s="77"/>
      <c r="L30" s="77"/>
      <c r="M30" s="77"/>
      <c r="N30" s="77" t="s">
        <v>241</v>
      </c>
      <c r="O30" s="77"/>
      <c r="P30" s="77"/>
      <c r="Q30" s="77"/>
      <c r="S30" s="67" t="s">
        <v>12</v>
      </c>
      <c r="T30" s="77" t="s">
        <v>197</v>
      </c>
      <c r="U30" s="74"/>
      <c r="V30" s="74"/>
      <c r="W30" s="74"/>
      <c r="X30" s="77" t="s">
        <v>198</v>
      </c>
      <c r="Y30" s="77"/>
      <c r="Z30" s="77"/>
      <c r="AA30" s="77"/>
      <c r="AB30" s="77" t="s">
        <v>199</v>
      </c>
      <c r="AC30" s="77"/>
      <c r="AD30" s="77"/>
      <c r="AE30" s="77"/>
      <c r="AF30" s="77" t="s">
        <v>241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1.120339</v>
      </c>
      <c r="F32" s="27" t="s">
        <v>20</v>
      </c>
      <c r="G32">
        <v>0</v>
      </c>
      <c r="H32">
        <v>6.1999999999999998E-3</v>
      </c>
      <c r="I32" s="27">
        <v>1.0872580000000001</v>
      </c>
      <c r="J32" s="27" t="s">
        <v>20</v>
      </c>
      <c r="K32" s="27">
        <v>0</v>
      </c>
      <c r="L32" s="27">
        <v>6.1999999999999998E-3</v>
      </c>
      <c r="M32" s="27">
        <v>1.0763819999999999</v>
      </c>
      <c r="N32" s="27" t="s">
        <v>20</v>
      </c>
      <c r="O32" s="27">
        <v>0</v>
      </c>
      <c r="P32" s="27">
        <v>6.1999999999999998E-3</v>
      </c>
      <c r="Q32" s="27">
        <v>1.8743030000000001</v>
      </c>
      <c r="S32" s="67"/>
      <c r="T32" t="s">
        <v>20</v>
      </c>
      <c r="U32">
        <v>0</v>
      </c>
      <c r="V32">
        <v>6.1999999999999998E-3</v>
      </c>
      <c r="W32">
        <v>1.44414</v>
      </c>
      <c r="X32" s="27" t="s">
        <v>20</v>
      </c>
      <c r="Y32" s="27">
        <v>0</v>
      </c>
      <c r="Z32" s="27">
        <v>6.1999999999999998E-3</v>
      </c>
      <c r="AA32" s="27">
        <v>1.1853450000000001</v>
      </c>
      <c r="AB32" s="27" t="s">
        <v>20</v>
      </c>
      <c r="AC32" s="27">
        <v>0</v>
      </c>
      <c r="AD32" s="27">
        <v>6.1999999999999998E-3</v>
      </c>
      <c r="AE32" s="27">
        <v>1.1123799999999999</v>
      </c>
      <c r="AF32" s="27" t="s">
        <v>20</v>
      </c>
      <c r="AG32" s="27">
        <v>0</v>
      </c>
      <c r="AH32" s="27">
        <v>6.1999999999999998E-3</v>
      </c>
      <c r="AI32" s="27">
        <v>1.217058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19.051537</v>
      </c>
      <c r="F33" s="27" t="s">
        <v>21</v>
      </c>
      <c r="G33">
        <v>0</v>
      </c>
      <c r="H33">
        <v>6.6879999999999999E-4</v>
      </c>
      <c r="I33" s="27">
        <v>19.870414</v>
      </c>
      <c r="J33" s="27" t="s">
        <v>21</v>
      </c>
      <c r="K33" s="27">
        <v>0</v>
      </c>
      <c r="L33" s="27">
        <v>6.6879999999999999E-4</v>
      </c>
      <c r="M33" s="27">
        <v>19.273192000000002</v>
      </c>
      <c r="N33" s="27" t="s">
        <v>21</v>
      </c>
      <c r="O33" s="27">
        <v>0</v>
      </c>
      <c r="P33" s="27">
        <v>6.6879999999999999E-4</v>
      </c>
      <c r="Q33" s="27">
        <v>24.057625999999999</v>
      </c>
      <c r="S33" s="67"/>
      <c r="T33" t="s">
        <v>21</v>
      </c>
      <c r="U33">
        <v>0</v>
      </c>
      <c r="V33">
        <v>1.5E-3</v>
      </c>
      <c r="W33">
        <v>14.497163</v>
      </c>
      <c r="X33" s="27" t="s">
        <v>21</v>
      </c>
      <c r="Y33" s="27">
        <v>0</v>
      </c>
      <c r="Z33" s="27">
        <v>1.5E-3</v>
      </c>
      <c r="AA33" s="27">
        <v>23.156316</v>
      </c>
      <c r="AB33" s="27" t="s">
        <v>21</v>
      </c>
      <c r="AC33" s="27">
        <v>0</v>
      </c>
      <c r="AD33" s="27">
        <v>1.5E-3</v>
      </c>
      <c r="AE33" s="27">
        <v>14.298731</v>
      </c>
      <c r="AF33" s="27" t="s">
        <v>21</v>
      </c>
      <c r="AG33" s="27">
        <v>0</v>
      </c>
      <c r="AH33" s="27">
        <v>1.5E-3</v>
      </c>
      <c r="AI33" s="27">
        <v>13.427749</v>
      </c>
    </row>
    <row r="34" spans="1:35" x14ac:dyDescent="0.25">
      <c r="A34" s="67"/>
      <c r="B34" t="s">
        <v>22</v>
      </c>
      <c r="C34">
        <v>0</v>
      </c>
      <c r="D34">
        <v>1.3190000000000001E-4</v>
      </c>
      <c r="E34">
        <v>278.61021099999999</v>
      </c>
      <c r="F34" s="27" t="s">
        <v>22</v>
      </c>
      <c r="G34">
        <v>0</v>
      </c>
      <c r="H34">
        <v>1.3870000000000001E-4</v>
      </c>
      <c r="I34" s="27">
        <v>274.98378100000002</v>
      </c>
      <c r="J34" s="27" t="s">
        <v>22</v>
      </c>
      <c r="K34" s="27">
        <v>0</v>
      </c>
      <c r="L34" s="27">
        <v>1.4579999999999999E-4</v>
      </c>
      <c r="M34" s="27">
        <v>276.05595699999998</v>
      </c>
      <c r="N34" s="27" t="s">
        <v>22</v>
      </c>
      <c r="O34" s="27">
        <v>0</v>
      </c>
      <c r="P34" s="27">
        <v>1.5320000000000001E-4</v>
      </c>
      <c r="Q34" s="27">
        <v>278.554192</v>
      </c>
      <c r="S34" s="67"/>
      <c r="T34" t="s">
        <v>22</v>
      </c>
      <c r="U34">
        <v>0</v>
      </c>
      <c r="V34">
        <v>5.2760000000000003E-4</v>
      </c>
      <c r="W34">
        <v>204.31567000000001</v>
      </c>
      <c r="X34" s="27" t="s">
        <v>22</v>
      </c>
      <c r="Y34" s="27">
        <v>0</v>
      </c>
      <c r="Z34" s="27">
        <v>5.4609999999999999E-4</v>
      </c>
      <c r="AA34" s="27">
        <v>206.78653800000001</v>
      </c>
      <c r="AB34" s="27" t="s">
        <v>22</v>
      </c>
      <c r="AC34" s="27">
        <v>0</v>
      </c>
      <c r="AD34" s="27">
        <v>5.6530000000000003E-4</v>
      </c>
      <c r="AE34" s="27">
        <v>202.01337899999999</v>
      </c>
      <c r="AF34" s="27" t="s">
        <v>22</v>
      </c>
      <c r="AG34" s="27">
        <v>0</v>
      </c>
      <c r="AH34" s="27">
        <v>5.8540000000000003E-4</v>
      </c>
      <c r="AI34" s="27">
        <v>201.42973499999999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197</v>
      </c>
      <c r="C37" s="74"/>
      <c r="D37" s="74"/>
      <c r="E37" s="74"/>
      <c r="F37" s="81" t="s">
        <v>198</v>
      </c>
      <c r="G37" s="81"/>
      <c r="H37" s="81"/>
      <c r="I37" s="81"/>
      <c r="J37" s="81" t="s">
        <v>199</v>
      </c>
      <c r="K37" s="81"/>
      <c r="L37" s="81"/>
      <c r="M37" s="81"/>
      <c r="N37" s="81" t="s">
        <v>200</v>
      </c>
      <c r="O37" s="81"/>
      <c r="P37" s="81"/>
      <c r="Q37" s="81"/>
      <c r="R37" s="35"/>
      <c r="S37" s="82" t="s">
        <v>23</v>
      </c>
      <c r="T37" s="77" t="s">
        <v>197</v>
      </c>
      <c r="U37" s="74"/>
      <c r="V37" s="74"/>
      <c r="W37" s="74"/>
      <c r="X37" s="81" t="s">
        <v>198</v>
      </c>
      <c r="Y37" s="81"/>
      <c r="Z37" s="81"/>
      <c r="AA37" s="81"/>
      <c r="AB37" s="81" t="s">
        <v>199</v>
      </c>
      <c r="AC37" s="81"/>
      <c r="AD37" s="81"/>
      <c r="AE37" s="81"/>
      <c r="AF37" s="81" t="s">
        <v>200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197</v>
      </c>
      <c r="C44" s="74"/>
      <c r="D44" s="74"/>
      <c r="E44" s="74"/>
      <c r="F44" s="77" t="s">
        <v>198</v>
      </c>
      <c r="G44" s="77"/>
      <c r="H44" s="77"/>
      <c r="I44" s="77"/>
      <c r="J44" s="77" t="s">
        <v>199</v>
      </c>
      <c r="K44" s="77"/>
      <c r="L44" s="77"/>
      <c r="M44" s="77"/>
      <c r="N44" s="77" t="s">
        <v>241</v>
      </c>
      <c r="O44" s="77"/>
      <c r="P44" s="77"/>
      <c r="Q44" s="77"/>
      <c r="S44" s="69" t="s">
        <v>24</v>
      </c>
      <c r="T44" s="77" t="s">
        <v>197</v>
      </c>
      <c r="U44" s="74"/>
      <c r="V44" s="74"/>
      <c r="W44" s="74"/>
      <c r="X44" s="77" t="s">
        <v>198</v>
      </c>
      <c r="Y44" s="77"/>
      <c r="Z44" s="77"/>
      <c r="AA44" s="77"/>
      <c r="AB44" s="77" t="s">
        <v>199</v>
      </c>
      <c r="AC44" s="77"/>
      <c r="AD44" s="77"/>
      <c r="AE44" s="77"/>
      <c r="AF44" s="77" t="s">
        <v>241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24.983625</v>
      </c>
      <c r="F46" s="28">
        <v>0</v>
      </c>
      <c r="G46" s="28"/>
      <c r="H46" s="28"/>
      <c r="I46" s="27">
        <v>27.458587999999999</v>
      </c>
      <c r="J46" s="28">
        <v>0</v>
      </c>
      <c r="K46" s="28"/>
      <c r="L46" s="28"/>
      <c r="M46" s="27">
        <v>30.954650999999998</v>
      </c>
      <c r="N46" s="28">
        <v>0</v>
      </c>
      <c r="O46" s="28"/>
      <c r="P46" s="28"/>
      <c r="Q46" s="27">
        <v>30.758393999999999</v>
      </c>
      <c r="S46" s="69"/>
      <c r="T46" s="19">
        <v>9.7999999999999993E-6</v>
      </c>
      <c r="U46" s="5"/>
      <c r="V46" s="5"/>
      <c r="W46">
        <v>24.643442</v>
      </c>
      <c r="X46" s="29">
        <v>1.03E-5</v>
      </c>
      <c r="Y46" s="28"/>
      <c r="Z46" s="28"/>
      <c r="AA46" s="27">
        <v>29.252741</v>
      </c>
      <c r="AB46" s="29">
        <v>1.06E-5</v>
      </c>
      <c r="AC46" s="28"/>
      <c r="AD46" s="28"/>
      <c r="AE46" s="27">
        <v>27.899695999999999</v>
      </c>
      <c r="AF46" s="29">
        <v>8.1999999999999994E-6</v>
      </c>
      <c r="AG46" s="28"/>
      <c r="AH46" s="28"/>
      <c r="AI46" s="27">
        <v>26.233131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27"/>
      <c r="K48" s="27"/>
      <c r="L48" s="27"/>
      <c r="M48" s="27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197</v>
      </c>
      <c r="C50" s="74"/>
      <c r="D50" s="74"/>
      <c r="E50" s="74"/>
      <c r="F50" s="77" t="s">
        <v>198</v>
      </c>
      <c r="G50" s="77"/>
      <c r="H50" s="77"/>
      <c r="I50" s="77"/>
      <c r="J50" s="77" t="s">
        <v>199</v>
      </c>
      <c r="K50" s="77"/>
      <c r="L50" s="77"/>
      <c r="M50" s="77"/>
      <c r="N50" s="77" t="s">
        <v>241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1.18337</v>
      </c>
      <c r="F52" s="27" t="s">
        <v>20</v>
      </c>
      <c r="G52" s="27">
        <v>0</v>
      </c>
      <c r="H52" s="27">
        <v>6.1999999999999998E-3</v>
      </c>
      <c r="I52" s="27">
        <v>1.41554</v>
      </c>
      <c r="J52" s="27" t="s">
        <v>20</v>
      </c>
      <c r="K52" s="27">
        <v>0</v>
      </c>
      <c r="L52" s="27">
        <v>6.1999999999999998E-3</v>
      </c>
      <c r="M52" s="27">
        <v>1.065547</v>
      </c>
      <c r="N52" s="27" t="s">
        <v>20</v>
      </c>
      <c r="O52" s="27">
        <v>0</v>
      </c>
      <c r="P52" s="27">
        <v>6.1999999999999998E-3</v>
      </c>
      <c r="Q52" s="27">
        <v>1.0894699999999999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7.0037779999999996</v>
      </c>
      <c r="F53" s="27" t="s">
        <v>21</v>
      </c>
      <c r="G53" s="27">
        <v>0</v>
      </c>
      <c r="H53" s="27">
        <v>3.3E-3</v>
      </c>
      <c r="I53" s="27">
        <v>7.7258820000000004</v>
      </c>
      <c r="J53" s="27" t="s">
        <v>21</v>
      </c>
      <c r="K53" s="27">
        <v>0</v>
      </c>
      <c r="L53" s="27">
        <v>3.3E-3</v>
      </c>
      <c r="M53" s="27">
        <v>7.071161</v>
      </c>
      <c r="N53" s="27" t="s">
        <v>21</v>
      </c>
      <c r="O53" s="27">
        <v>0</v>
      </c>
      <c r="P53" s="27">
        <v>3.3E-3</v>
      </c>
      <c r="Q53" s="27">
        <v>7.0781900000000002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97.457211000000001</v>
      </c>
      <c r="F54" s="27" t="s">
        <v>22</v>
      </c>
      <c r="G54" s="27">
        <v>0</v>
      </c>
      <c r="H54" s="27">
        <v>2.0999999999999999E-3</v>
      </c>
      <c r="I54" s="27">
        <v>99.598675</v>
      </c>
      <c r="J54" s="27" t="s">
        <v>22</v>
      </c>
      <c r="K54" s="27">
        <v>0</v>
      </c>
      <c r="L54" s="27">
        <v>2.0999999999999999E-3</v>
      </c>
      <c r="M54" s="27">
        <v>100.028752</v>
      </c>
      <c r="N54" s="27" t="s">
        <v>22</v>
      </c>
      <c r="O54" s="27">
        <v>0</v>
      </c>
      <c r="P54" s="27">
        <v>2.2000000000000001E-3</v>
      </c>
      <c r="Q54" s="27">
        <v>101.36758500000001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197</v>
      </c>
      <c r="C57" s="74"/>
      <c r="D57" s="74"/>
      <c r="E57" s="74"/>
      <c r="F57" s="81" t="s">
        <v>198</v>
      </c>
      <c r="G57" s="81"/>
      <c r="H57" s="81"/>
      <c r="I57" s="81"/>
      <c r="J57" s="81" t="s">
        <v>199</v>
      </c>
      <c r="K57" s="81"/>
      <c r="L57" s="81"/>
      <c r="M57" s="81"/>
      <c r="N57" s="81" t="s">
        <v>200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197</v>
      </c>
      <c r="C64" s="74"/>
      <c r="D64" s="74"/>
      <c r="E64" s="74"/>
      <c r="F64" s="77" t="s">
        <v>198</v>
      </c>
      <c r="G64" s="77"/>
      <c r="H64" s="77"/>
      <c r="I64" s="77"/>
      <c r="J64" s="77" t="s">
        <v>199</v>
      </c>
      <c r="K64" s="77"/>
      <c r="L64" s="77"/>
      <c r="M64" s="77"/>
      <c r="N64" s="77" t="s">
        <v>241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4.2119999999999999E-4</v>
      </c>
      <c r="C66" s="5"/>
      <c r="D66" s="5"/>
      <c r="E66">
        <v>24.650759999999998</v>
      </c>
      <c r="F66" s="29"/>
      <c r="G66" s="29">
        <v>4.305E-4</v>
      </c>
      <c r="H66" s="28"/>
      <c r="I66" s="27">
        <v>27.329433999999999</v>
      </c>
      <c r="J66" s="29">
        <v>4.2430000000000001E-4</v>
      </c>
      <c r="K66" s="28"/>
      <c r="L66" s="28"/>
      <c r="M66" s="27">
        <v>26.469692999999999</v>
      </c>
      <c r="N66" s="29">
        <v>4.37E-4</v>
      </c>
      <c r="O66" s="28"/>
      <c r="P66" s="28"/>
      <c r="Q66" s="27">
        <v>27.034631999999998</v>
      </c>
    </row>
    <row r="67" spans="1:27" x14ac:dyDescent="0.25">
      <c r="J67" t="s">
        <v>138</v>
      </c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3.7886350000000002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53.865797000000001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55.925827999999996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1.8432E-6</v>
      </c>
      <c r="H75">
        <f t="shared" si="2"/>
        <v>808.94458699999996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1.8544E-6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1.8768E-6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1.8992E-6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5.2237539999999996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87.811841999999999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84.808516999999995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1.8544750000000001E-6</v>
      </c>
      <c r="H88">
        <f t="shared" si="20"/>
        <v>1197.0981829999998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1.8771E-6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1.9228E-6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1.9691000000000003E-6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6.7313379999999992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128.98630899999998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115.32869599999999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1.8658229999999996E-6</v>
      </c>
      <c r="H101">
        <f t="shared" si="38"/>
        <v>1571.427246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1.9000839999999998E-6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1.9698720000000001E-6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2.0412680000000002E-6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2.4909239999999997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51.640065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45.272640000000003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2.3229500000000002E-5</v>
      </c>
      <c r="H114">
        <f t="shared" si="56"/>
        <v>668.81625499999996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2.3409000000000002E-5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2.3768000000000004E-5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2.4127000000000001E-5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5.0140589999999996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75.914265999999998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69.112043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2.3400025000000001E-5</v>
      </c>
      <c r="H127">
        <f t="shared" si="74"/>
        <v>1014.29196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2.3732100000000003E-5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2.4342399999999999E-5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2.4880900000000001E-5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6.8710769999999997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105.79471799999999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93.597295000000003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2.3562156249999998E-5</v>
      </c>
      <c r="H140">
        <f t="shared" si="92"/>
        <v>1347.7474609999999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2.4023950000000002E-5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2.4810399999999995E-5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2.5437250000000001E-5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2.2075969999999998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52.442212999999995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38.921951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1.3223999999999999E-4</v>
      </c>
      <c r="H153">
        <f t="shared" si="110"/>
        <v>553.59399200000007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1.3258000000000001E-4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1.3326000000000001E-4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1.3394000000000001E-4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3.283979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83.396863999999994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58.195143000000002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1.3258075000000002E-4</v>
      </c>
      <c r="H166">
        <f t="shared" si="128"/>
        <v>829.64994899999988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1.33263E-4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1.3463200000000001E-4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1.36007E-4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5.1582819999999998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114.15525799999999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82.252769000000001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1.3292224999999998E-4</v>
      </c>
      <c r="H179">
        <f t="shared" si="146"/>
        <v>1108.2041409999999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1.3394899999999999E-4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1.3601600000000001E-4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1.3810100000000001E-4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2.6294849999999999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9.8249999999999983E-6</v>
      </c>
      <c r="M190">
        <f>AA46+W46</f>
        <v>53.896183000000001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9.8500000000000006E-6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37.653479000000004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5.2852500000000007E-4</v>
      </c>
      <c r="H192">
        <f t="shared" si="164"/>
        <v>411.10220800000002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5.2944999999999999E-4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9.9000000000000001E-6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9.9499999999999979E-6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5.3130000000000007E-4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5.3315000000000003E-4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3.7418649999999998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9.8494999999999995E-6</v>
      </c>
      <c r="M203">
        <f>AE46+AA46+W46</f>
        <v>81.795878999999999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9.8979999999999991E-6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51.952210000000001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5.2945175000000005E-4</v>
      </c>
      <c r="H205">
        <f t="shared" si="182"/>
        <v>613.115587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5.3130700000000007E-4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9.9919999999999985E-6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1.0081999999999999E-5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5.35028E-4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5.3876300000000005E-4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4.9589229999999995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9.873187499999998E-6</v>
      </c>
      <c r="M216">
        <f>AI46+AE46+AA46+W46</f>
        <v>108.02901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9.9414999999999996E-6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65.379958999999999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5.3038027499999999E-4</v>
      </c>
      <c r="H218">
        <f t="shared" si="199"/>
        <v>814.54532199999994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5.331712E-4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1.0055999999999998E-5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1.0128500000000001E-5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5.3878559999999995E-4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5.4444439999999997E-4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2.5989100000000001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4.21665E-4</v>
      </c>
      <c r="M229">
        <f>I66+E66</f>
        <v>51.980193999999997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4.2213E-4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14.729659999999999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197.05588599999999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4.2306000000000006E-4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4.2398999999999996E-4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3.6644570000000001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4.2209125000000001E-4</v>
      </c>
      <c r="M242">
        <f>M66+I66+E66</f>
        <v>78.44988699999999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4.22905E-4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21.800820999999999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297.08463800000004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4.2430000000000001E-4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4.2538500000000002E-4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4.753927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4.2248304999999994E-4</v>
      </c>
      <c r="M255">
        <f>Q66+M66+I66+E66</f>
        <v>105.48451899999998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4.2355940000000003E-4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28.879011000000002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2.1000124999999998E-3</v>
      </c>
      <c r="H257">
        <f t="shared" si="253"/>
        <v>398.452223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2.1000999999999997E-3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4.2519519999999997E-4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4.2631380000000005E-4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2.1007999999999999E-3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2.1026999999999999E-3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263"/>
  <sheetViews>
    <sheetView topLeftCell="A60" zoomScale="55" zoomScaleNormal="55" workbookViewId="0">
      <selection activeCell="AA89" sqref="AA89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1.4414062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2.88671875"/>
    <col min="23" max="23" width="13.33203125" customWidth="1"/>
    <col min="24" max="24" width="10.6640625"/>
    <col min="25" max="25" width="9.6640625"/>
    <col min="26" max="26" width="12.88671875"/>
    <col min="27" max="27" width="13.44140625" customWidth="1"/>
    <col min="28" max="28" width="9.6640625"/>
    <col min="29" max="29" width="16.77734375" customWidth="1"/>
    <col min="30" max="30" width="12.8867187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81" t="s">
        <v>11</v>
      </c>
      <c r="O8" s="81"/>
      <c r="P8" s="81"/>
      <c r="Q8" s="81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201</v>
      </c>
      <c r="C9" s="74"/>
      <c r="D9" s="74"/>
      <c r="E9" s="74"/>
      <c r="F9" s="77" t="s">
        <v>202</v>
      </c>
      <c r="G9" s="77"/>
      <c r="H9" s="77"/>
      <c r="I9" s="77"/>
      <c r="J9" s="77" t="s">
        <v>203</v>
      </c>
      <c r="K9" s="77"/>
      <c r="L9" s="77"/>
      <c r="M9" s="77"/>
      <c r="N9" s="81" t="s">
        <v>204</v>
      </c>
      <c r="O9" s="81"/>
      <c r="P9" s="81"/>
      <c r="Q9" s="81"/>
      <c r="S9" s="67" t="s">
        <v>12</v>
      </c>
      <c r="T9" s="77" t="s">
        <v>201</v>
      </c>
      <c r="U9" s="74"/>
      <c r="V9" s="74"/>
      <c r="W9" s="74"/>
      <c r="X9" s="77" t="s">
        <v>202</v>
      </c>
      <c r="Y9" s="77"/>
      <c r="Z9" s="77"/>
      <c r="AA9" s="77"/>
      <c r="AB9" s="77" t="s">
        <v>203</v>
      </c>
      <c r="AC9" s="77"/>
      <c r="AD9" s="77"/>
      <c r="AE9" s="77"/>
      <c r="AF9" s="77" t="s">
        <v>240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35"/>
      <c r="O10" s="35" t="s">
        <v>17</v>
      </c>
      <c r="P10" s="35" t="s">
        <v>18</v>
      </c>
      <c r="Q10" s="35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2.825968</v>
      </c>
      <c r="F11" s="27" t="s">
        <v>20</v>
      </c>
      <c r="G11" s="27">
        <v>0</v>
      </c>
      <c r="H11" s="27">
        <v>6.1999999999999998E-3</v>
      </c>
      <c r="I11" s="27">
        <v>2.485519</v>
      </c>
      <c r="J11" s="27" t="s">
        <v>20</v>
      </c>
      <c r="K11" s="27">
        <v>0</v>
      </c>
      <c r="L11" s="27">
        <v>6.1999999999999998E-3</v>
      </c>
      <c r="M11" s="27">
        <v>2.1388410000000002</v>
      </c>
      <c r="N11" s="35" t="s">
        <v>20</v>
      </c>
      <c r="O11">
        <v>0</v>
      </c>
      <c r="P11">
        <v>6.1999999999999998E-3</v>
      </c>
      <c r="Q11" s="35">
        <v>2.485519</v>
      </c>
      <c r="S11" s="67"/>
      <c r="T11" t="s">
        <v>20</v>
      </c>
      <c r="U11">
        <v>0</v>
      </c>
      <c r="V11">
        <v>6.1999999999999998E-3</v>
      </c>
      <c r="W11">
        <v>1.1863950000000001</v>
      </c>
      <c r="X11" s="27" t="s">
        <v>20</v>
      </c>
      <c r="Y11" s="27">
        <v>0</v>
      </c>
      <c r="Z11" s="27">
        <v>6.1999999999999998E-3</v>
      </c>
      <c r="AA11" s="27">
        <v>1.738675</v>
      </c>
      <c r="AB11" s="27" t="s">
        <v>20</v>
      </c>
      <c r="AC11" s="27">
        <v>0</v>
      </c>
      <c r="AD11" s="27">
        <v>6.1999999999999998E-3</v>
      </c>
      <c r="AE11" s="27">
        <v>1.1224810000000001</v>
      </c>
      <c r="AF11" s="27" t="s">
        <v>20</v>
      </c>
      <c r="AG11" s="27">
        <v>0</v>
      </c>
      <c r="AH11" s="27">
        <v>6.1999999999999998E-3</v>
      </c>
      <c r="AI11" s="27">
        <v>2.5116139999999998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28.889994000000002</v>
      </c>
      <c r="F12" s="27" t="s">
        <v>21</v>
      </c>
      <c r="G12" s="27">
        <v>0</v>
      </c>
      <c r="H12" s="27">
        <v>8.038E-5</v>
      </c>
      <c r="I12" s="27">
        <v>28.753271000000002</v>
      </c>
      <c r="J12" s="27" t="s">
        <v>21</v>
      </c>
      <c r="K12" s="27">
        <v>0</v>
      </c>
      <c r="L12" s="27">
        <v>1.579E-5</v>
      </c>
      <c r="M12" s="27">
        <v>28.232590999999999</v>
      </c>
      <c r="N12" s="35" t="s">
        <v>21</v>
      </c>
      <c r="O12">
        <v>0</v>
      </c>
      <c r="P12">
        <v>8.038E-5</v>
      </c>
      <c r="Q12" s="35">
        <v>29.758579999999998</v>
      </c>
      <c r="S12" s="67"/>
      <c r="T12" t="s">
        <v>21</v>
      </c>
      <c r="U12">
        <v>0</v>
      </c>
      <c r="V12">
        <v>2.6219999999999998E-4</v>
      </c>
      <c r="W12">
        <v>25.521851999999999</v>
      </c>
      <c r="X12" s="27" t="s">
        <v>21</v>
      </c>
      <c r="Y12" s="27">
        <v>0</v>
      </c>
      <c r="Z12" s="27">
        <v>2.6219999999999998E-4</v>
      </c>
      <c r="AA12" s="27">
        <v>27.011548000000001</v>
      </c>
      <c r="AB12" s="27" t="s">
        <v>21</v>
      </c>
      <c r="AC12" s="27">
        <v>0</v>
      </c>
      <c r="AD12" s="27">
        <v>2.6219999999999998E-4</v>
      </c>
      <c r="AE12" s="27">
        <v>25.191091</v>
      </c>
      <c r="AF12" s="27" t="s">
        <v>21</v>
      </c>
      <c r="AG12" s="27">
        <v>0</v>
      </c>
      <c r="AH12" s="27">
        <v>2.6219999999999998E-4</v>
      </c>
      <c r="AI12" s="27">
        <v>25.974623000000001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435.63187499999998</v>
      </c>
      <c r="F13" s="27" t="s">
        <v>22</v>
      </c>
      <c r="G13" s="27">
        <v>0</v>
      </c>
      <c r="H13" s="27">
        <v>2.0559999999999999E-6</v>
      </c>
      <c r="I13" s="27">
        <v>438.05751099999998</v>
      </c>
      <c r="J13" s="27" t="s">
        <v>22</v>
      </c>
      <c r="K13" s="27">
        <v>0</v>
      </c>
      <c r="L13" s="27">
        <v>2.2989999999999999E-7</v>
      </c>
      <c r="M13" s="27">
        <v>442.75866600000001</v>
      </c>
      <c r="N13" s="35" t="s">
        <v>22</v>
      </c>
      <c r="O13">
        <v>0</v>
      </c>
      <c r="P13">
        <v>2.5620000000000002E-6</v>
      </c>
      <c r="Q13" s="35">
        <v>437.71058299999999</v>
      </c>
      <c r="S13" s="67"/>
      <c r="T13" t="s">
        <v>22</v>
      </c>
      <c r="U13">
        <v>0</v>
      </c>
      <c r="V13">
        <v>2.3030000000000001E-5</v>
      </c>
      <c r="W13">
        <v>389.28976499999999</v>
      </c>
      <c r="X13" s="27" t="s">
        <v>22</v>
      </c>
      <c r="Y13" s="27">
        <v>0</v>
      </c>
      <c r="Z13" s="27">
        <v>2.4729999999999999E-5</v>
      </c>
      <c r="AA13" s="27">
        <v>404.07904000000002</v>
      </c>
      <c r="AB13" s="27" t="s">
        <v>22</v>
      </c>
      <c r="AC13" s="27">
        <v>0</v>
      </c>
      <c r="AD13" s="27">
        <v>2.6550000000000002E-5</v>
      </c>
      <c r="AE13" s="27">
        <v>406.23942099999999</v>
      </c>
      <c r="AF13" s="27" t="s">
        <v>22</v>
      </c>
      <c r="AG13" s="27">
        <v>0</v>
      </c>
      <c r="AH13" s="27">
        <v>2.7699999999999999E-5</v>
      </c>
      <c r="AI13" s="27">
        <v>387.111673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201</v>
      </c>
      <c r="C16" s="74"/>
      <c r="D16" s="74"/>
      <c r="E16" s="74"/>
      <c r="F16" s="81" t="s">
        <v>202</v>
      </c>
      <c r="G16" s="81"/>
      <c r="H16" s="81"/>
      <c r="I16" s="81"/>
      <c r="J16" s="81" t="s">
        <v>203</v>
      </c>
      <c r="K16" s="81"/>
      <c r="L16" s="81"/>
      <c r="M16" s="81"/>
      <c r="N16" s="81" t="s">
        <v>204</v>
      </c>
      <c r="O16" s="81"/>
      <c r="P16" s="81"/>
      <c r="Q16" s="81"/>
      <c r="R16" s="35"/>
      <c r="S16" s="82" t="s">
        <v>23</v>
      </c>
      <c r="T16" s="77" t="s">
        <v>201</v>
      </c>
      <c r="U16" s="74"/>
      <c r="V16" s="74"/>
      <c r="W16" s="74"/>
      <c r="X16" s="81" t="s">
        <v>202</v>
      </c>
      <c r="Y16" s="81"/>
      <c r="Z16" s="81"/>
      <c r="AA16" s="81"/>
      <c r="AB16" s="81" t="s">
        <v>203</v>
      </c>
      <c r="AC16" s="81"/>
      <c r="AD16" s="81"/>
      <c r="AE16" s="81"/>
      <c r="AF16" s="81" t="s">
        <v>204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spans="1:35" x14ac:dyDescent="0.25">
      <c r="A23" s="69" t="s">
        <v>24</v>
      </c>
      <c r="B23" s="77" t="s">
        <v>201</v>
      </c>
      <c r="C23" s="74"/>
      <c r="D23" s="74"/>
      <c r="E23" s="74"/>
      <c r="F23" s="77" t="s">
        <v>202</v>
      </c>
      <c r="G23" s="77"/>
      <c r="H23" s="77"/>
      <c r="I23" s="77"/>
      <c r="J23" s="77" t="s">
        <v>203</v>
      </c>
      <c r="K23" s="77"/>
      <c r="L23" s="77"/>
      <c r="M23" s="77"/>
      <c r="N23" s="77" t="s">
        <v>240</v>
      </c>
      <c r="O23" s="77"/>
      <c r="P23" s="77"/>
      <c r="Q23" s="77"/>
      <c r="S23" s="69" t="s">
        <v>24</v>
      </c>
      <c r="T23" s="77" t="s">
        <v>201</v>
      </c>
      <c r="U23" s="74"/>
      <c r="V23" s="74"/>
      <c r="W23" s="74"/>
      <c r="X23" s="77" t="s">
        <v>202</v>
      </c>
      <c r="Y23" s="77"/>
      <c r="Z23" s="77"/>
      <c r="AA23" s="77"/>
      <c r="AB23" s="77" t="s">
        <v>203</v>
      </c>
      <c r="AC23" s="77"/>
      <c r="AD23" s="77"/>
      <c r="AE23" s="77"/>
      <c r="AF23" s="77" t="s">
        <v>240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29.095728999999999</v>
      </c>
      <c r="F25" s="27">
        <v>0</v>
      </c>
      <c r="G25" s="28"/>
      <c r="H25" s="28"/>
      <c r="I25" s="27">
        <v>26.910893000000002</v>
      </c>
      <c r="J25" s="27">
        <v>0</v>
      </c>
      <c r="K25" s="28"/>
      <c r="L25" s="28"/>
      <c r="M25" s="27">
        <v>29.659295</v>
      </c>
      <c r="N25" s="28">
        <v>0</v>
      </c>
      <c r="O25" s="28"/>
      <c r="P25" s="28"/>
      <c r="Q25" s="27">
        <v>27.344871999999999</v>
      </c>
      <c r="S25" s="69"/>
      <c r="T25" s="5">
        <v>0</v>
      </c>
      <c r="U25" s="5"/>
      <c r="V25" s="5"/>
      <c r="W25">
        <v>27.339397000000002</v>
      </c>
      <c r="X25" s="28">
        <v>0</v>
      </c>
      <c r="Y25" s="27"/>
      <c r="Z25" s="28"/>
      <c r="AA25" s="27">
        <v>28.563051999999999</v>
      </c>
      <c r="AB25" s="28">
        <v>0</v>
      </c>
      <c r="AC25" s="28"/>
      <c r="AD25" s="28"/>
      <c r="AE25" s="27">
        <v>29.655108999999999</v>
      </c>
      <c r="AF25" s="28">
        <v>0</v>
      </c>
      <c r="AG25" s="28"/>
      <c r="AH25" s="28"/>
      <c r="AI25" s="27">
        <v>29.465539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11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201</v>
      </c>
      <c r="C30" s="74"/>
      <c r="D30" s="74"/>
      <c r="E30" s="74"/>
      <c r="F30" s="77" t="s">
        <v>202</v>
      </c>
      <c r="G30" s="77"/>
      <c r="H30" s="77"/>
      <c r="I30" s="77"/>
      <c r="J30" s="77" t="s">
        <v>240</v>
      </c>
      <c r="K30" s="77"/>
      <c r="L30" s="77"/>
      <c r="M30" s="77"/>
      <c r="N30" s="77" t="s">
        <v>240</v>
      </c>
      <c r="O30" s="77"/>
      <c r="P30" s="77"/>
      <c r="Q30" s="77"/>
      <c r="S30" s="67" t="s">
        <v>12</v>
      </c>
      <c r="T30" s="77" t="s">
        <v>201</v>
      </c>
      <c r="U30" s="74"/>
      <c r="V30" s="74"/>
      <c r="W30" s="74"/>
      <c r="X30" s="77" t="s">
        <v>202</v>
      </c>
      <c r="Y30" s="77"/>
      <c r="Z30" s="77"/>
      <c r="AA30" s="77"/>
      <c r="AB30" s="77" t="s">
        <v>203</v>
      </c>
      <c r="AC30" s="77"/>
      <c r="AD30" s="77"/>
      <c r="AE30" s="77"/>
      <c r="AF30" s="77" t="s">
        <v>240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1.245404</v>
      </c>
      <c r="F32" s="27" t="s">
        <v>20</v>
      </c>
      <c r="G32" s="27">
        <v>0</v>
      </c>
      <c r="H32" s="27">
        <v>6.1999999999999998E-3</v>
      </c>
      <c r="I32" s="27">
        <v>1.4496169999999999</v>
      </c>
      <c r="J32" s="27" t="s">
        <v>20</v>
      </c>
      <c r="K32" s="27">
        <v>0</v>
      </c>
      <c r="L32" s="27">
        <v>6.1999999999999998E-3</v>
      </c>
      <c r="M32" s="27">
        <v>1.097642</v>
      </c>
      <c r="N32" s="27" t="s">
        <v>20</v>
      </c>
      <c r="O32" s="27">
        <v>0</v>
      </c>
      <c r="P32" s="27">
        <v>6.1999999999999998E-3</v>
      </c>
      <c r="Q32" s="27">
        <v>1.5967800000000001</v>
      </c>
      <c r="S32" s="67"/>
      <c r="T32" t="s">
        <v>20</v>
      </c>
      <c r="U32">
        <v>0</v>
      </c>
      <c r="V32">
        <v>6.1999999999999998E-3</v>
      </c>
      <c r="W32">
        <v>1.1578170000000001</v>
      </c>
      <c r="X32" s="27" t="s">
        <v>20</v>
      </c>
      <c r="Y32" s="27">
        <v>0</v>
      </c>
      <c r="Z32" s="27">
        <v>6.1999999999999998E-3</v>
      </c>
      <c r="AA32" s="27">
        <v>1.1021799999999999</v>
      </c>
      <c r="AB32" s="27" t="s">
        <v>20</v>
      </c>
      <c r="AC32" s="27">
        <v>0</v>
      </c>
      <c r="AD32" s="27">
        <v>6.1999999999999998E-3</v>
      </c>
      <c r="AE32" s="27">
        <v>1.108576</v>
      </c>
      <c r="AF32" s="27" t="s">
        <v>20</v>
      </c>
      <c r="AG32" s="27">
        <v>0</v>
      </c>
      <c r="AH32" s="27">
        <v>6.1999999999999998E-3</v>
      </c>
      <c r="AI32" s="27">
        <v>1.365192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21.577017000000001</v>
      </c>
      <c r="F33" s="27" t="s">
        <v>21</v>
      </c>
      <c r="G33" s="27">
        <v>0</v>
      </c>
      <c r="H33" s="27">
        <v>6.6879999999999999E-4</v>
      </c>
      <c r="I33" s="27">
        <v>22.623967</v>
      </c>
      <c r="J33" s="27" t="s">
        <v>21</v>
      </c>
      <c r="K33" s="27">
        <v>0</v>
      </c>
      <c r="L33" s="27">
        <v>6.6879999999999999E-4</v>
      </c>
      <c r="M33" s="27">
        <v>22.359736000000002</v>
      </c>
      <c r="N33" s="27" t="s">
        <v>21</v>
      </c>
      <c r="O33" s="27">
        <v>0</v>
      </c>
      <c r="P33" s="27">
        <v>6.6879999999999999E-4</v>
      </c>
      <c r="Q33" s="27">
        <v>21.814198000000001</v>
      </c>
      <c r="S33" s="67"/>
      <c r="T33" t="s">
        <v>21</v>
      </c>
      <c r="U33">
        <v>0</v>
      </c>
      <c r="V33">
        <v>1.5E-3</v>
      </c>
      <c r="W33">
        <v>18.649968000000001</v>
      </c>
      <c r="X33" s="27" t="s">
        <v>21</v>
      </c>
      <c r="Y33" s="27">
        <v>0</v>
      </c>
      <c r="Z33" s="27">
        <v>1.5E-3</v>
      </c>
      <c r="AA33" s="27">
        <v>17.000226000000001</v>
      </c>
      <c r="AB33" s="27" t="s">
        <v>21</v>
      </c>
      <c r="AC33" s="27">
        <v>0</v>
      </c>
      <c r="AD33" s="27">
        <v>1.5E-3</v>
      </c>
      <c r="AE33" s="27">
        <v>16.539017000000001</v>
      </c>
      <c r="AF33" s="27" t="s">
        <v>21</v>
      </c>
      <c r="AG33" s="27">
        <v>0</v>
      </c>
      <c r="AH33" s="27">
        <v>1.5E-3</v>
      </c>
      <c r="AI33" s="27">
        <v>15.528797000000001</v>
      </c>
    </row>
    <row r="34" spans="1:35" x14ac:dyDescent="0.25">
      <c r="A34" s="67"/>
      <c r="B34" t="s">
        <v>22</v>
      </c>
      <c r="C34">
        <v>0</v>
      </c>
      <c r="D34">
        <v>1.314E-4</v>
      </c>
      <c r="E34">
        <v>315.16777080000003</v>
      </c>
      <c r="F34" s="27" t="s">
        <v>22</v>
      </c>
      <c r="G34" s="27">
        <v>0</v>
      </c>
      <c r="H34" s="27">
        <v>1.3799999999999999E-4</v>
      </c>
      <c r="I34" s="27">
        <v>321.799239</v>
      </c>
      <c r="J34" s="27" t="s">
        <v>22</v>
      </c>
      <c r="K34" s="27">
        <v>0</v>
      </c>
      <c r="L34" s="27">
        <v>1.449E-4</v>
      </c>
      <c r="M34" s="27">
        <v>323.38650100000001</v>
      </c>
      <c r="N34" s="27" t="s">
        <v>22</v>
      </c>
      <c r="O34" s="27">
        <v>0</v>
      </c>
      <c r="P34" s="27">
        <v>1.5210000000000001E-4</v>
      </c>
      <c r="Q34" s="27">
        <v>322.62391700000001</v>
      </c>
      <c r="S34" s="67"/>
      <c r="T34" t="s">
        <v>22</v>
      </c>
      <c r="U34">
        <v>0</v>
      </c>
      <c r="V34">
        <v>5.2760000000000003E-4</v>
      </c>
      <c r="W34">
        <v>232.63854699999999</v>
      </c>
      <c r="X34" s="27" t="s">
        <v>22</v>
      </c>
      <c r="Y34" s="27">
        <v>0</v>
      </c>
      <c r="Z34" s="27">
        <v>5.4560000000000003E-4</v>
      </c>
      <c r="AA34" s="27">
        <v>236.12032400000001</v>
      </c>
      <c r="AB34" s="27" t="s">
        <v>22</v>
      </c>
      <c r="AC34" s="27">
        <v>0</v>
      </c>
      <c r="AD34" s="27">
        <v>5.6439999999999995E-4</v>
      </c>
      <c r="AE34" s="27">
        <v>235.89476400000001</v>
      </c>
      <c r="AF34" s="27" t="s">
        <v>22</v>
      </c>
      <c r="AG34" s="27">
        <v>0</v>
      </c>
      <c r="AH34" s="27">
        <v>5.8390000000000004E-4</v>
      </c>
      <c r="AI34" s="27">
        <v>235.06721999999999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201</v>
      </c>
      <c r="C37" s="74"/>
      <c r="D37" s="74"/>
      <c r="E37" s="74"/>
      <c r="F37" s="81" t="s">
        <v>202</v>
      </c>
      <c r="G37" s="81"/>
      <c r="H37" s="81"/>
      <c r="I37" s="81"/>
      <c r="J37" s="81" t="s">
        <v>203</v>
      </c>
      <c r="K37" s="81"/>
      <c r="L37" s="81"/>
      <c r="M37" s="81"/>
      <c r="N37" s="81" t="s">
        <v>204</v>
      </c>
      <c r="O37" s="81"/>
      <c r="P37" s="81"/>
      <c r="Q37" s="81"/>
      <c r="R37" s="35"/>
      <c r="S37" s="82" t="s">
        <v>23</v>
      </c>
      <c r="T37" s="77" t="s">
        <v>201</v>
      </c>
      <c r="U37" s="74"/>
      <c r="V37" s="74"/>
      <c r="W37" s="74"/>
      <c r="X37" s="81" t="s">
        <v>202</v>
      </c>
      <c r="Y37" s="81"/>
      <c r="Z37" s="81"/>
      <c r="AA37" s="81"/>
      <c r="AB37" s="81" t="s">
        <v>203</v>
      </c>
      <c r="AC37" s="81"/>
      <c r="AD37" s="81"/>
      <c r="AE37" s="81"/>
      <c r="AF37" s="81" t="s">
        <v>204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201</v>
      </c>
      <c r="C44" s="74"/>
      <c r="D44" s="74"/>
      <c r="E44" s="74"/>
      <c r="F44" s="77" t="s">
        <v>202</v>
      </c>
      <c r="G44" s="77"/>
      <c r="H44" s="77"/>
      <c r="I44" s="77"/>
      <c r="J44" s="77" t="s">
        <v>203</v>
      </c>
      <c r="K44" s="77"/>
      <c r="L44" s="77"/>
      <c r="M44" s="77"/>
      <c r="N44" s="77" t="s">
        <v>240</v>
      </c>
      <c r="O44" s="77"/>
      <c r="P44" s="77"/>
      <c r="Q44" s="77"/>
      <c r="S44" s="69" t="s">
        <v>24</v>
      </c>
      <c r="T44" s="77" t="s">
        <v>201</v>
      </c>
      <c r="U44" s="74"/>
      <c r="V44" s="74"/>
      <c r="W44" s="74"/>
      <c r="X44" s="77" t="s">
        <v>202</v>
      </c>
      <c r="Y44" s="77"/>
      <c r="Z44" s="77"/>
      <c r="AA44" s="77"/>
      <c r="AB44" s="77" t="s">
        <v>203</v>
      </c>
      <c r="AC44" s="77"/>
      <c r="AD44" s="77"/>
      <c r="AE44" s="77"/>
      <c r="AF44" s="77" t="s">
        <v>240</v>
      </c>
      <c r="AG44" s="77"/>
      <c r="AH44" s="77"/>
      <c r="AI44" s="77"/>
    </row>
    <row r="45" spans="1:35" x14ac:dyDescent="0.25">
      <c r="A45" s="69"/>
      <c r="B45" s="74" t="s">
        <v>25</v>
      </c>
      <c r="C45" s="74"/>
      <c r="D45" s="74"/>
      <c r="E45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5">
        <v>0</v>
      </c>
      <c r="C46" s="5"/>
      <c r="D46" s="5"/>
      <c r="E46">
        <v>27.307334999999998</v>
      </c>
      <c r="F46" s="28">
        <v>0</v>
      </c>
      <c r="G46" s="28"/>
      <c r="H46" s="28"/>
      <c r="I46" s="27">
        <v>29.479654</v>
      </c>
      <c r="J46" s="28">
        <v>0</v>
      </c>
      <c r="K46" s="28"/>
      <c r="L46" s="28"/>
      <c r="M46" s="27">
        <v>28.821563999999999</v>
      </c>
      <c r="N46" s="28">
        <v>0</v>
      </c>
      <c r="O46" s="28"/>
      <c r="P46" s="28"/>
      <c r="Q46" s="27">
        <v>30.157606000000001</v>
      </c>
      <c r="S46" s="69"/>
      <c r="T46" s="18">
        <v>1.01E-5</v>
      </c>
      <c r="U46" s="5"/>
      <c r="V46" s="5"/>
      <c r="W46">
        <v>26.947859999999999</v>
      </c>
      <c r="X46" s="29">
        <v>9.3000000000000007E-6</v>
      </c>
      <c r="Y46" s="28"/>
      <c r="Z46" s="28"/>
      <c r="AA46" s="27">
        <v>32.43967</v>
      </c>
      <c r="AB46" s="29">
        <v>9.0000000000000002E-6</v>
      </c>
      <c r="AC46" s="28"/>
      <c r="AD46" s="28"/>
      <c r="AE46" s="27">
        <v>32.432065999999999</v>
      </c>
      <c r="AF46" s="29">
        <v>1.1E-5</v>
      </c>
      <c r="AG46" s="28"/>
      <c r="AH46" s="28"/>
      <c r="AI46" s="27">
        <v>31.441476000000002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AF47" s="35"/>
      <c r="AG47" s="35"/>
      <c r="AH47" s="35"/>
      <c r="AI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201</v>
      </c>
      <c r="C50" s="74"/>
      <c r="D50" s="74"/>
      <c r="E50" s="74"/>
      <c r="F50" s="77" t="s">
        <v>202</v>
      </c>
      <c r="G50" s="77"/>
      <c r="H50" s="77"/>
      <c r="I50" s="77"/>
      <c r="J50" s="77" t="s">
        <v>203</v>
      </c>
      <c r="K50" s="77"/>
      <c r="L50" s="77"/>
      <c r="M50" s="77"/>
      <c r="N50" s="77" t="s">
        <v>240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1.0938000000000001</v>
      </c>
      <c r="F52" s="27" t="s">
        <v>20</v>
      </c>
      <c r="G52" s="27">
        <v>0</v>
      </c>
      <c r="H52" s="27">
        <v>2.5999999999999999E-3</v>
      </c>
      <c r="I52" s="27">
        <v>1.3021499999999999</v>
      </c>
      <c r="J52" s="27" t="s">
        <v>20</v>
      </c>
      <c r="K52" s="27">
        <v>0</v>
      </c>
      <c r="L52" s="27">
        <v>6.1999999999999998E-3</v>
      </c>
      <c r="M52" s="27">
        <v>1.0976919999999999</v>
      </c>
      <c r="N52" s="27" t="s">
        <v>20</v>
      </c>
      <c r="O52" s="27">
        <v>0</v>
      </c>
      <c r="P52" s="27">
        <v>6.1999999999999998E-3</v>
      </c>
      <c r="Q52" s="27">
        <v>3.6777920000000002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8.2591859999999997</v>
      </c>
      <c r="F53" s="27" t="s">
        <v>21</v>
      </c>
      <c r="G53" s="27">
        <v>0</v>
      </c>
      <c r="H53" s="27">
        <v>3.3E-3</v>
      </c>
      <c r="I53" s="27">
        <v>7.6859450000000002</v>
      </c>
      <c r="J53" s="27" t="s">
        <v>21</v>
      </c>
      <c r="K53" s="27">
        <v>0</v>
      </c>
      <c r="L53" s="27">
        <v>3.3E-3</v>
      </c>
      <c r="M53" s="27">
        <v>7.8085469999999999</v>
      </c>
      <c r="N53" s="27" t="s">
        <v>21</v>
      </c>
      <c r="O53" s="27">
        <v>0</v>
      </c>
      <c r="P53" s="27">
        <v>3.3E-3</v>
      </c>
      <c r="Q53" s="27">
        <v>7.1357869999999997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120.30571399999999</v>
      </c>
      <c r="F54" s="27" t="s">
        <v>22</v>
      </c>
      <c r="G54" s="27">
        <v>0</v>
      </c>
      <c r="H54" s="27">
        <v>2.0999999999999999E-3</v>
      </c>
      <c r="I54" s="27">
        <v>114.75764599999999</v>
      </c>
      <c r="J54" s="27" t="s">
        <v>22</v>
      </c>
      <c r="K54" s="27">
        <v>0</v>
      </c>
      <c r="L54" s="27">
        <v>2.0999999999999999E-3</v>
      </c>
      <c r="M54" s="27">
        <v>114.363223</v>
      </c>
      <c r="N54" s="27" t="s">
        <v>22</v>
      </c>
      <c r="O54" s="27">
        <v>0</v>
      </c>
      <c r="P54" s="27">
        <v>2.0999999999999999E-3</v>
      </c>
      <c r="Q54" s="27">
        <v>115.19026100000001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201</v>
      </c>
      <c r="C57" s="74"/>
      <c r="D57" s="74"/>
      <c r="E57" s="74"/>
      <c r="F57" s="81" t="s">
        <v>202</v>
      </c>
      <c r="G57" s="81"/>
      <c r="H57" s="81"/>
      <c r="I57" s="81"/>
      <c r="J57" s="81" t="s">
        <v>203</v>
      </c>
      <c r="K57" s="81"/>
      <c r="L57" s="81"/>
      <c r="M57" s="81"/>
      <c r="N57" s="81" t="s">
        <v>204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201</v>
      </c>
      <c r="C64" s="74"/>
      <c r="D64" s="74"/>
      <c r="E64" s="74"/>
      <c r="F64" s="77" t="s">
        <v>202</v>
      </c>
      <c r="G64" s="77"/>
      <c r="H64" s="77"/>
      <c r="I64" s="77"/>
      <c r="J64" s="77" t="s">
        <v>203</v>
      </c>
      <c r="K64" s="77"/>
      <c r="L64" s="77"/>
      <c r="M64" s="77"/>
      <c r="N64" s="77" t="s">
        <v>240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4.1169999999999998E-4</v>
      </c>
      <c r="C66" s="5"/>
      <c r="D66" s="5"/>
      <c r="E66">
        <v>27.756663</v>
      </c>
      <c r="F66" s="29"/>
      <c r="G66" s="29">
        <v>4.1310000000000001E-4</v>
      </c>
      <c r="H66" s="28"/>
      <c r="I66" s="27">
        <v>34.062854000000002</v>
      </c>
      <c r="J66" s="29">
        <v>4.1679999999999999E-4</v>
      </c>
      <c r="K66" s="28"/>
      <c r="L66" s="28"/>
      <c r="M66" s="27">
        <v>30.516365</v>
      </c>
      <c r="N66" s="29">
        <v>4.3570000000000002E-4</v>
      </c>
      <c r="O66" s="28"/>
      <c r="P66" s="28"/>
      <c r="Q66" s="27">
        <v>28.751785000000002</v>
      </c>
    </row>
    <row r="67" spans="1:27" x14ac:dyDescent="0.25">
      <c r="J67" t="s">
        <v>138</v>
      </c>
      <c r="N67" s="27"/>
      <c r="O67" s="27"/>
      <c r="P67" s="27"/>
      <c r="Q67" s="27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5.3114869999999996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56.006622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57.643265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1.8432E-6</v>
      </c>
      <c r="H75">
        <f t="shared" si="2"/>
        <v>873.68938600000001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1.8544E-6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1.8768E-6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1.8992E-6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7.4503280000000007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85.665917000000007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8.0218525000000013E-5</v>
      </c>
      <c r="H87">
        <f t="shared" si="20"/>
        <v>85.875855999999999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7.9734099999999999E-5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1.8492747500000001E-6</v>
      </c>
      <c r="H88">
        <f t="shared" si="20"/>
        <v>1316.448052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1.8562990000000001E-6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7.7796399999999986E-5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7.4566900000000013E-5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1.839596E-6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1.7818910000000002E-6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9.9358470000000008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113.01078899999999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7.9919796249999995E-5</v>
      </c>
      <c r="H100">
        <f t="shared" si="38"/>
        <v>115.63443599999999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7.8636070000000002E-5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1.8510002874999998E-6</v>
      </c>
      <c r="H101">
        <f t="shared" si="38"/>
        <v>1754.158635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1.8439053E-6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7.4179359999999994E-5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6.8172490000000004E-5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1.7700544E-6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1.6476971E-6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2.9250699999999998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55.902449000000004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52.5334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2.3115000000000001E-5</v>
      </c>
      <c r="H114">
        <f t="shared" si="56"/>
        <v>793.36880500000007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2.3200000000000001E-5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2.3370000000000002E-5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2.3540000000000002E-5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4.0475510000000003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85.557558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77.724491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2.3200300000000002E-5</v>
      </c>
      <c r="H127">
        <f t="shared" si="74"/>
        <v>1199.6082260000001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2.3371200000000004E-5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2.3714800000000002E-5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2.4060800000000002E-5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6.5591650000000001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115.02309700000001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103.69911399999999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2.3285801249999998E-5</v>
      </c>
      <c r="H140">
        <f t="shared" si="92"/>
        <v>1586.7198989999999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2.3542810000000002E-5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2.4058079999999998E-5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2.4571070000000004E-5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2.6950209999999997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56.786988999999998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44.200984000000005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1.3172999999999999E-4</v>
      </c>
      <c r="H153">
        <f t="shared" si="110"/>
        <v>636.96700980000003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1.3206000000000001E-4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1.3271999999999999E-4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1.3338E-4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3.7926630000000001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85.608553000000001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66.560720000000003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1.3206075000000002E-4</v>
      </c>
      <c r="H166">
        <f t="shared" si="128"/>
        <v>960.35351080000009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1.3272300000000001E-4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1.3405200000000001E-4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1.35387E-4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5.389443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0</v>
      </c>
      <c r="M177">
        <f>Q46+M46+I46+E46</f>
        <v>115.76615899999999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0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88.374917999999994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1.3239224999999998E-4</v>
      </c>
      <c r="H179">
        <f t="shared" si="146"/>
        <v>1282.9774278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1.3338899999999998E-4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0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0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1.3539599999999998E-4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1.3742100000000001E-4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2.2599970000000003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1.0059999999999999E-5</v>
      </c>
      <c r="M190">
        <f>AA46+W46</f>
        <v>59.387529999999998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1.0019999999999999E-5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35.650193999999999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5.285E-4</v>
      </c>
      <c r="H192">
        <f t="shared" si="164"/>
        <v>468.758871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5.2940000000000007E-4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9.9400000000000014E-6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9.8599999999999988E-6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5.3120000000000001E-4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5.3300000000000005E-4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3.368573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1.002125E-5</v>
      </c>
      <c r="M203">
        <f>AE46+AA46+W46</f>
        <v>91.81959599999999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9.9450000000000005E-6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52.189211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5.2940200000000011E-4</v>
      </c>
      <c r="H205">
        <f t="shared" si="182"/>
        <v>704.65363500000001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5.3120800000000003E-4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9.7999999999999993E-6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9.6650000000000015E-6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5.3483200000000006E-4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5.3847200000000013E-4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4.733765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9.9839749999999979E-6</v>
      </c>
      <c r="M216">
        <f>AI46+AE46+AA46+W46</f>
        <v>123.26107199999998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9.8768E-6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67.718007999999998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5.3030598749999997E-4</v>
      </c>
      <c r="H218">
        <f t="shared" si="199"/>
        <v>939.72085500000003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5.3302389999999996E-4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9.6943999999999999E-6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9.5636000000000011E-6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5.3849520000000001E-4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5.4401329999999998E-4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6.0199999999999993E-3</v>
      </c>
      <c r="H229">
        <f t="shared" ref="H229:H231" si="217">I52+E52</f>
        <v>2.39595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4.1177E-4</v>
      </c>
      <c r="M229">
        <f>I66+E66</f>
        <v>61.819517000000005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5.8399999999999997E-3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4.1184000000000001E-4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15.945131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235.06335999999999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5.4799999999999996E-3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4.1198E-4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5.1199999999999996E-3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4.1211999999999998E-4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5.8580000000000004E-3</v>
      </c>
      <c r="H242">
        <f t="shared" ref="H242:H244" si="235">M52+I52+E52</f>
        <v>3.4936419999999995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4.1184575000000002E-4</v>
      </c>
      <c r="M242">
        <f>M66+I66+E66</f>
        <v>92.335881999999998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5.5520000000000005E-3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4.1200299999999998E-4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23.753678000000001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349.42658299999999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5.0479999999999995E-3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4.1235199999999994E-4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4.6880000000000003E-3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4.1274699999999998E-4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5.7126499999999997E-3</v>
      </c>
      <c r="H255">
        <f t="shared" ref="H255:H257" si="253">Q52+M52+I52+E52</f>
        <v>7.1714340000000005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4.119288624999999E-4</v>
      </c>
      <c r="M255">
        <f>Q66+M66+I66+E66</f>
        <v>121.08766700000001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5.3251999999999996E-3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4.1220189999999999E-4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30.889465000000001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2.0999999999999994E-3</v>
      </c>
      <c r="H257">
        <f t="shared" si="253"/>
        <v>464.61684400000001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2.0999999999999994E-3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4.8175999999999991E-3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4.1291919999999994E-4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4.6124E-3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4.1392930000000005E-4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2.0999999999999994E-3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2.0999999999999999E-3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263"/>
  <sheetViews>
    <sheetView topLeftCell="A16" zoomScale="55" zoomScaleNormal="55" workbookViewId="0">
      <selection activeCell="F66" sqref="F66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4" customWidth="1"/>
    <col min="13" max="13" width="12.5546875" customWidth="1"/>
    <col min="14" max="15" width="9.6640625"/>
    <col min="16" max="16" width="13.88671875" bestFit="1" customWidth="1"/>
    <col min="17" max="17" width="10.6640625"/>
    <col min="18" max="18" width="12.88671875"/>
    <col min="19" max="19" width="12.21875" customWidth="1"/>
    <col min="20" max="20" width="9.6640625"/>
    <col min="21" max="21" width="11.77734375"/>
    <col min="22" max="22" width="13.6640625" customWidth="1"/>
    <col min="23" max="23" width="13.33203125" customWidth="1"/>
    <col min="24" max="24" width="10.6640625"/>
    <col min="25" max="25" width="9.6640625"/>
    <col min="26" max="26" width="14.109375" customWidth="1"/>
    <col min="27" max="27" width="13.44140625" customWidth="1"/>
    <col min="28" max="28" width="9.6640625"/>
    <col min="29" max="29" width="16.77734375" customWidth="1"/>
    <col min="30" max="30" width="12.88671875"/>
    <col min="31" max="31" width="13" customWidth="1"/>
    <col min="32" max="32" width="9.6640625"/>
    <col min="33" max="33" width="17.5546875" customWidth="1"/>
    <col min="34" max="34" width="13.8867187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35" x14ac:dyDescent="0.2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</row>
    <row r="3" spans="1:35" x14ac:dyDescent="0.2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</row>
    <row r="4" spans="1:35" x14ac:dyDescent="0.2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</row>
    <row r="5" spans="1:35" x14ac:dyDescent="0.2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</row>
    <row r="7" spans="1:35" x14ac:dyDescent="0.25">
      <c r="A7" s="1" t="s">
        <v>6</v>
      </c>
      <c r="S7" s="1" t="s">
        <v>7</v>
      </c>
    </row>
    <row r="8" spans="1:35" x14ac:dyDescent="0.25">
      <c r="B8" s="74" t="s">
        <v>8</v>
      </c>
      <c r="C8" s="74"/>
      <c r="D8" s="74"/>
      <c r="E8" s="74"/>
      <c r="F8" s="77" t="s">
        <v>9</v>
      </c>
      <c r="G8" s="77"/>
      <c r="H8" s="77"/>
      <c r="I8" s="77"/>
      <c r="J8" s="77" t="s">
        <v>10</v>
      </c>
      <c r="K8" s="77"/>
      <c r="L8" s="77"/>
      <c r="M8" s="77"/>
      <c r="N8" s="77" t="s">
        <v>11</v>
      </c>
      <c r="O8" s="77"/>
      <c r="P8" s="77"/>
      <c r="Q8" s="77"/>
      <c r="T8" s="74" t="s">
        <v>8</v>
      </c>
      <c r="U8" s="74"/>
      <c r="V8" s="74"/>
      <c r="W8" s="74"/>
      <c r="X8" s="77" t="s">
        <v>9</v>
      </c>
      <c r="Y8" s="77"/>
      <c r="Z8" s="77"/>
      <c r="AA8" s="77"/>
      <c r="AB8" s="77" t="s">
        <v>10</v>
      </c>
      <c r="AC8" s="77"/>
      <c r="AD8" s="77"/>
      <c r="AE8" s="77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7" t="s">
        <v>205</v>
      </c>
      <c r="C9" s="74"/>
      <c r="D9" s="74"/>
      <c r="E9" s="74"/>
      <c r="F9" s="77" t="s">
        <v>206</v>
      </c>
      <c r="G9" s="77"/>
      <c r="H9" s="77"/>
      <c r="I9" s="77"/>
      <c r="J9" s="77" t="s">
        <v>207</v>
      </c>
      <c r="K9" s="77"/>
      <c r="L9" s="77"/>
      <c r="M9" s="77"/>
      <c r="N9" s="77" t="s">
        <v>238</v>
      </c>
      <c r="O9" s="77"/>
      <c r="P9" s="77"/>
      <c r="Q9" s="77"/>
      <c r="S9" s="67" t="s">
        <v>12</v>
      </c>
      <c r="T9" s="77" t="s">
        <v>205</v>
      </c>
      <c r="U9" s="74"/>
      <c r="V9" s="74"/>
      <c r="W9" s="74"/>
      <c r="X9" s="77" t="s">
        <v>206</v>
      </c>
      <c r="Y9" s="77"/>
      <c r="Z9" s="77"/>
      <c r="AA9" s="77"/>
      <c r="AB9" s="77" t="s">
        <v>207</v>
      </c>
      <c r="AC9" s="77"/>
      <c r="AD9" s="77"/>
      <c r="AE9" s="77"/>
      <c r="AF9" s="77" t="s">
        <v>238</v>
      </c>
      <c r="AG9" s="77"/>
      <c r="AH9" s="77"/>
      <c r="AI9" s="77"/>
    </row>
    <row r="10" spans="1:35" x14ac:dyDescent="0.25">
      <c r="A10" s="67"/>
      <c r="C10" t="s">
        <v>17</v>
      </c>
      <c r="D10" t="s">
        <v>18</v>
      </c>
      <c r="E10" t="s">
        <v>19</v>
      </c>
      <c r="F10" s="27"/>
      <c r="G10" s="27" t="s">
        <v>17</v>
      </c>
      <c r="H10" s="27" t="s">
        <v>18</v>
      </c>
      <c r="I10" s="27" t="s">
        <v>19</v>
      </c>
      <c r="J10" s="27"/>
      <c r="K10" s="27" t="s">
        <v>17</v>
      </c>
      <c r="L10" s="27" t="s">
        <v>18</v>
      </c>
      <c r="M10" s="27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U10" t="s">
        <v>17</v>
      </c>
      <c r="V10" t="s">
        <v>18</v>
      </c>
      <c r="W10" t="s">
        <v>19</v>
      </c>
      <c r="X10" s="27"/>
      <c r="Y10" s="27" t="s">
        <v>17</v>
      </c>
      <c r="Z10" s="27" t="s">
        <v>18</v>
      </c>
      <c r="AA10" s="27" t="s">
        <v>19</v>
      </c>
      <c r="AB10" s="27"/>
      <c r="AC10" s="27" t="s">
        <v>17</v>
      </c>
      <c r="AD10" s="27" t="s">
        <v>18</v>
      </c>
      <c r="AE10" s="27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t="s">
        <v>20</v>
      </c>
      <c r="C11">
        <v>0</v>
      </c>
      <c r="D11">
        <v>6.1999999999999998E-3</v>
      </c>
      <c r="E11">
        <v>2.3068569999999999</v>
      </c>
      <c r="F11" s="27" t="s">
        <v>20</v>
      </c>
      <c r="G11" s="27">
        <v>0</v>
      </c>
      <c r="H11" s="27">
        <v>6.1999999999999998E-3</v>
      </c>
      <c r="I11" s="27">
        <v>3.0423619999999998</v>
      </c>
      <c r="J11" s="27" t="s">
        <v>20</v>
      </c>
      <c r="K11" s="27">
        <v>0</v>
      </c>
      <c r="L11" s="27">
        <v>6.1999999999999998E-3</v>
      </c>
      <c r="M11" s="27">
        <v>1.46431</v>
      </c>
      <c r="N11" s="27" t="s">
        <v>20</v>
      </c>
      <c r="O11" s="27">
        <v>0</v>
      </c>
      <c r="P11" s="27">
        <v>6.1999999999999998E-3</v>
      </c>
      <c r="Q11" s="27">
        <v>1.443262</v>
      </c>
      <c r="S11" s="67"/>
      <c r="T11" t="s">
        <v>20</v>
      </c>
      <c r="U11">
        <v>0</v>
      </c>
      <c r="V11">
        <v>6.1999999999999998E-3</v>
      </c>
      <c r="W11">
        <v>1.409222</v>
      </c>
      <c r="X11" s="27" t="s">
        <v>20</v>
      </c>
      <c r="Y11" s="27">
        <v>0</v>
      </c>
      <c r="Z11" s="27">
        <v>6.1999999999999998E-3</v>
      </c>
      <c r="AA11" s="27">
        <v>1.1247750000000001</v>
      </c>
      <c r="AB11" s="27" t="s">
        <v>20</v>
      </c>
      <c r="AC11" s="27">
        <v>0</v>
      </c>
      <c r="AD11" s="27">
        <v>6.1999999999999998E-3</v>
      </c>
      <c r="AE11" s="27">
        <v>1.3445609999999999</v>
      </c>
      <c r="AF11" s="27" t="s">
        <v>20</v>
      </c>
      <c r="AG11" s="27">
        <v>0</v>
      </c>
      <c r="AH11" s="27">
        <v>6.1999999999999998E-3</v>
      </c>
      <c r="AI11" s="27">
        <v>1.6304799999999999</v>
      </c>
    </row>
    <row r="12" spans="1:35" x14ac:dyDescent="0.25">
      <c r="A12" s="67"/>
      <c r="B12" t="s">
        <v>21</v>
      </c>
      <c r="C12">
        <v>0</v>
      </c>
      <c r="D12">
        <v>8.038E-5</v>
      </c>
      <c r="E12">
        <v>32.481839000000001</v>
      </c>
      <c r="F12" s="27" t="s">
        <v>21</v>
      </c>
      <c r="G12" s="27">
        <v>0</v>
      </c>
      <c r="H12" s="27">
        <v>8.038E-5</v>
      </c>
      <c r="I12" s="27">
        <v>36.160055</v>
      </c>
      <c r="J12" s="27" t="s">
        <v>21</v>
      </c>
      <c r="K12" s="27">
        <v>0</v>
      </c>
      <c r="L12" s="27">
        <v>8.038E-5</v>
      </c>
      <c r="M12" s="27">
        <v>32.592970000000001</v>
      </c>
      <c r="N12" s="27" t="s">
        <v>21</v>
      </c>
      <c r="O12" s="27">
        <v>0</v>
      </c>
      <c r="P12" s="27">
        <v>8.038E-5</v>
      </c>
      <c r="Q12" s="27">
        <v>32.583567000000002</v>
      </c>
      <c r="S12" s="67"/>
      <c r="T12" t="s">
        <v>21</v>
      </c>
      <c r="U12">
        <v>0</v>
      </c>
      <c r="V12">
        <v>2.6219999999999998E-4</v>
      </c>
      <c r="W12">
        <v>28.701673</v>
      </c>
      <c r="X12" s="27" t="s">
        <v>21</v>
      </c>
      <c r="Y12" s="27">
        <v>0</v>
      </c>
      <c r="Z12" s="27">
        <v>2.6219999999999998E-4</v>
      </c>
      <c r="AA12" s="27">
        <v>30.463459</v>
      </c>
      <c r="AB12" s="27" t="s">
        <v>21</v>
      </c>
      <c r="AC12" s="27">
        <v>0</v>
      </c>
      <c r="AD12" s="27">
        <v>2.6219999999999998E-4</v>
      </c>
      <c r="AE12" s="27">
        <v>30.274145000000001</v>
      </c>
      <c r="AF12" s="27" t="s">
        <v>21</v>
      </c>
      <c r="AG12" s="27">
        <v>0</v>
      </c>
      <c r="AH12" s="27">
        <v>2.6219999999999998E-4</v>
      </c>
      <c r="AI12" s="27">
        <v>29.803118000000001</v>
      </c>
    </row>
    <row r="13" spans="1:35" x14ac:dyDescent="0.25">
      <c r="A13" s="67"/>
      <c r="B13" t="s">
        <v>22</v>
      </c>
      <c r="C13">
        <v>0</v>
      </c>
      <c r="D13">
        <v>1.832E-6</v>
      </c>
      <c r="E13">
        <v>502.09860300000003</v>
      </c>
      <c r="F13" s="27" t="s">
        <v>22</v>
      </c>
      <c r="G13" s="27">
        <v>0</v>
      </c>
      <c r="H13" s="27">
        <v>2.052E-6</v>
      </c>
      <c r="I13" s="27">
        <v>586.80403699999999</v>
      </c>
      <c r="J13" s="27" t="s">
        <v>22</v>
      </c>
      <c r="K13" s="27">
        <v>0</v>
      </c>
      <c r="L13" s="27">
        <v>2.2900000000000001E-6</v>
      </c>
      <c r="M13" s="27">
        <v>511.2946</v>
      </c>
      <c r="N13" s="27" t="s">
        <v>22</v>
      </c>
      <c r="O13" s="27">
        <v>0</v>
      </c>
      <c r="P13" s="27">
        <v>2.5459999999999998E-6</v>
      </c>
      <c r="Q13" s="27">
        <v>504.90552300000002</v>
      </c>
      <c r="S13" s="67"/>
      <c r="T13" t="s">
        <v>22</v>
      </c>
      <c r="U13">
        <v>0</v>
      </c>
      <c r="V13">
        <v>2.3010000000000002E-5</v>
      </c>
      <c r="W13">
        <v>449.41373399999998</v>
      </c>
      <c r="X13" s="27" t="s">
        <v>22</v>
      </c>
      <c r="Y13" s="27">
        <v>0</v>
      </c>
      <c r="Z13" s="27">
        <v>2.4680000000000001E-5</v>
      </c>
      <c r="AA13" s="27">
        <v>461.00566400000002</v>
      </c>
      <c r="AB13" s="27" t="s">
        <v>22</v>
      </c>
      <c r="AC13" s="27">
        <v>0</v>
      </c>
      <c r="AD13" s="27">
        <v>2.6460000000000001E-5</v>
      </c>
      <c r="AE13" s="27">
        <v>463.36726800000002</v>
      </c>
      <c r="AF13" s="27" t="s">
        <v>22</v>
      </c>
      <c r="AG13" s="27">
        <v>0</v>
      </c>
      <c r="AH13" s="27">
        <v>2.7699999999999999E-5</v>
      </c>
      <c r="AI13" s="27">
        <v>435.92973799999999</v>
      </c>
    </row>
    <row r="14" spans="1:35" x14ac:dyDescent="0.25">
      <c r="F14" s="35"/>
      <c r="G14" s="35" t="s">
        <v>138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x14ac:dyDescent="0.25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x14ac:dyDescent="0.25">
      <c r="A16" s="68" t="s">
        <v>23</v>
      </c>
      <c r="B16" s="77" t="s">
        <v>205</v>
      </c>
      <c r="C16" s="74"/>
      <c r="D16" s="74"/>
      <c r="E16" s="74"/>
      <c r="F16" s="81" t="s">
        <v>206</v>
      </c>
      <c r="G16" s="81"/>
      <c r="H16" s="81"/>
      <c r="I16" s="81"/>
      <c r="J16" s="81" t="s">
        <v>207</v>
      </c>
      <c r="K16" s="81"/>
      <c r="L16" s="81"/>
      <c r="M16" s="81"/>
      <c r="N16" s="81" t="s">
        <v>208</v>
      </c>
      <c r="O16" s="81"/>
      <c r="P16" s="81"/>
      <c r="Q16" s="81"/>
      <c r="R16" s="35"/>
      <c r="S16" s="82" t="s">
        <v>23</v>
      </c>
      <c r="T16" s="77" t="s">
        <v>205</v>
      </c>
      <c r="U16" s="74"/>
      <c r="V16" s="74"/>
      <c r="W16" s="74"/>
      <c r="X16" s="81" t="s">
        <v>206</v>
      </c>
      <c r="Y16" s="81"/>
      <c r="Z16" s="81"/>
      <c r="AA16" s="81"/>
      <c r="AB16" s="81" t="s">
        <v>207</v>
      </c>
      <c r="AC16" s="81"/>
      <c r="AD16" s="81"/>
      <c r="AE16" s="81"/>
      <c r="AF16" s="81" t="s">
        <v>208</v>
      </c>
      <c r="AG16" s="81"/>
      <c r="AH16" s="81"/>
      <c r="AI16" s="81"/>
    </row>
    <row r="17" spans="1:35" x14ac:dyDescent="0.25">
      <c r="A17" s="68"/>
      <c r="B17" s="35"/>
      <c r="C17" s="35" t="s">
        <v>17</v>
      </c>
      <c r="D17" s="35" t="s">
        <v>18</v>
      </c>
      <c r="E17" s="35" t="s">
        <v>19</v>
      </c>
      <c r="F17" s="35"/>
      <c r="G17" s="35" t="s">
        <v>17</v>
      </c>
      <c r="H17" s="35" t="s">
        <v>18</v>
      </c>
      <c r="I17" s="35" t="s">
        <v>19</v>
      </c>
      <c r="J17" s="35"/>
      <c r="K17" s="35" t="s">
        <v>17</v>
      </c>
      <c r="L17" s="35" t="s">
        <v>18</v>
      </c>
      <c r="M17" s="35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5"/>
      <c r="U17" s="35" t="s">
        <v>17</v>
      </c>
      <c r="V17" s="35" t="s">
        <v>18</v>
      </c>
      <c r="W17" s="35" t="s">
        <v>19</v>
      </c>
      <c r="X17" s="35"/>
      <c r="Y17" s="35" t="s">
        <v>17</v>
      </c>
      <c r="Z17" s="35" t="s">
        <v>18</v>
      </c>
      <c r="AA17" s="35" t="s">
        <v>19</v>
      </c>
      <c r="AB17" s="35"/>
      <c r="AC17" s="35" t="s">
        <v>17</v>
      </c>
      <c r="AD17" s="35" t="s">
        <v>18</v>
      </c>
      <c r="AE17" s="35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5" t="s">
        <v>20</v>
      </c>
      <c r="C18" s="35">
        <v>1.2999999999999999E-3</v>
      </c>
      <c r="D18" s="35">
        <v>2.0199999999999999E-2</v>
      </c>
      <c r="E18" s="35">
        <v>30.079193</v>
      </c>
      <c r="F18" s="35" t="s">
        <v>20</v>
      </c>
      <c r="G18" s="35">
        <v>2.5999999999999999E-3</v>
      </c>
      <c r="H18" s="35">
        <v>2.1499999999999998E-2</v>
      </c>
      <c r="I18" s="35">
        <v>34.510630999999997</v>
      </c>
      <c r="J18" s="35" t="s">
        <v>20</v>
      </c>
      <c r="K18" s="35">
        <v>2.5999999999999999E-3</v>
      </c>
      <c r="L18" s="35">
        <v>2.2700000000000001E-2</v>
      </c>
      <c r="M18" s="35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5" t="s">
        <v>20</v>
      </c>
      <c r="U18" s="35">
        <v>1.2999999999999999E-3</v>
      </c>
      <c r="V18" s="35">
        <v>2.0199999999999999E-2</v>
      </c>
      <c r="W18" s="35">
        <v>28.892620000000001</v>
      </c>
      <c r="X18" s="35" t="s">
        <v>20</v>
      </c>
      <c r="Y18" s="35">
        <v>2.5999999999999999E-3</v>
      </c>
      <c r="Z18" s="35">
        <v>2.1499999999999998E-2</v>
      </c>
      <c r="AA18" s="35">
        <v>32.570383</v>
      </c>
      <c r="AB18" s="35" t="s">
        <v>20</v>
      </c>
      <c r="AC18" s="35">
        <v>2.5999999999999999E-3</v>
      </c>
      <c r="AD18" s="35">
        <v>2.2700000000000001E-2</v>
      </c>
      <c r="AE18" s="35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5" t="s">
        <v>21</v>
      </c>
      <c r="C19" s="35">
        <v>1.9699999999999999E-2</v>
      </c>
      <c r="D19" s="35">
        <v>2.0199999999999999E-2</v>
      </c>
      <c r="E19" s="35">
        <v>82.092314999999999</v>
      </c>
      <c r="F19" s="35" t="s">
        <v>21</v>
      </c>
      <c r="G19" s="35">
        <v>2.0899999999999998E-2</v>
      </c>
      <c r="H19" s="35">
        <v>2.1299999999999999E-2</v>
      </c>
      <c r="I19" s="35">
        <v>84.700119000000001</v>
      </c>
      <c r="J19" s="35" t="s">
        <v>21</v>
      </c>
      <c r="K19" s="35">
        <v>2.1999999999999999E-2</v>
      </c>
      <c r="L19" s="35">
        <v>2.2499999999999999E-2</v>
      </c>
      <c r="M19" s="35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5" t="s">
        <v>21</v>
      </c>
      <c r="U19" s="35">
        <v>1.77E-2</v>
      </c>
      <c r="V19" s="35">
        <v>1.9900000000000001E-2</v>
      </c>
      <c r="W19" s="35">
        <v>79.589035999999993</v>
      </c>
      <c r="X19" s="35" t="s">
        <v>21</v>
      </c>
      <c r="Y19" s="35">
        <v>1.8700000000000001E-2</v>
      </c>
      <c r="Z19" s="35">
        <v>2.0899999999999998E-2</v>
      </c>
      <c r="AA19" s="35">
        <v>81.277517000000003</v>
      </c>
      <c r="AB19" s="35" t="s">
        <v>21</v>
      </c>
      <c r="AC19" s="35">
        <v>1.9699999999999999E-2</v>
      </c>
      <c r="AD19" s="35">
        <v>2.2100000000000002E-2</v>
      </c>
      <c r="AE19" s="35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5" t="s">
        <v>22</v>
      </c>
      <c r="C20" s="35">
        <v>1.9699999999999999E-2</v>
      </c>
      <c r="D20" s="35">
        <v>1.9800000000000002E-2</v>
      </c>
      <c r="E20" s="35">
        <v>543.00650800000005</v>
      </c>
      <c r="F20" s="35" t="s">
        <v>22</v>
      </c>
      <c r="G20" s="35">
        <v>2.0899999999999998E-2</v>
      </c>
      <c r="H20" s="35">
        <v>2.0899999999999998E-2</v>
      </c>
      <c r="I20" s="35">
        <v>380.05642999999998</v>
      </c>
      <c r="J20" s="35" t="s">
        <v>22</v>
      </c>
      <c r="K20" s="35">
        <v>2.1999999999999999E-2</v>
      </c>
      <c r="L20" s="35">
        <v>2.2100000000000002E-2</v>
      </c>
      <c r="M20" s="35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5" t="s">
        <v>22</v>
      </c>
      <c r="U20" s="35">
        <v>1.7899999999999999E-2</v>
      </c>
      <c r="V20" s="35">
        <v>1.84E-2</v>
      </c>
      <c r="W20" s="35">
        <v>401.51507199999998</v>
      </c>
      <c r="X20" s="35" t="s">
        <v>22</v>
      </c>
      <c r="Y20" s="35">
        <v>1.89E-2</v>
      </c>
      <c r="Z20" s="35">
        <v>1.9400000000000001E-2</v>
      </c>
      <c r="AA20" s="35">
        <v>379.953823</v>
      </c>
      <c r="AB20" s="35" t="s">
        <v>22</v>
      </c>
      <c r="AC20" s="35">
        <v>1.9900000000000001E-2</v>
      </c>
      <c r="AD20" s="35">
        <v>2.0500000000000001E-2</v>
      </c>
      <c r="AE20" s="35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x14ac:dyDescent="0.25">
      <c r="F22" s="27"/>
      <c r="G22" s="27"/>
      <c r="H22" s="27"/>
      <c r="I22" s="27"/>
      <c r="J22" s="27"/>
      <c r="K22" s="27"/>
      <c r="L22" s="27"/>
      <c r="M22" s="27"/>
      <c r="N22" s="35"/>
      <c r="O22" s="35"/>
      <c r="P22" s="35"/>
      <c r="Q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x14ac:dyDescent="0.25">
      <c r="A23" s="69" t="s">
        <v>24</v>
      </c>
      <c r="B23" s="77" t="s">
        <v>205</v>
      </c>
      <c r="C23" s="74"/>
      <c r="D23" s="74"/>
      <c r="E23" s="74"/>
      <c r="F23" s="77" t="s">
        <v>206</v>
      </c>
      <c r="G23" s="77"/>
      <c r="H23" s="77"/>
      <c r="I23" s="77"/>
      <c r="J23" s="77" t="s">
        <v>207</v>
      </c>
      <c r="K23" s="77"/>
      <c r="L23" s="77"/>
      <c r="M23" s="77"/>
      <c r="N23" s="77" t="s">
        <v>238</v>
      </c>
      <c r="O23" s="77"/>
      <c r="P23" s="77"/>
      <c r="Q23" s="77"/>
      <c r="S23" s="69" t="s">
        <v>24</v>
      </c>
      <c r="T23" s="77" t="s">
        <v>205</v>
      </c>
      <c r="U23" s="74"/>
      <c r="V23" s="74"/>
      <c r="W23" s="74"/>
      <c r="X23" s="77" t="s">
        <v>206</v>
      </c>
      <c r="Y23" s="77"/>
      <c r="Z23" s="77"/>
      <c r="AA23" s="77"/>
      <c r="AB23" s="77" t="s">
        <v>207</v>
      </c>
      <c r="AC23" s="77"/>
      <c r="AD23" s="77"/>
      <c r="AE23" s="77"/>
      <c r="AF23" s="77" t="s">
        <v>238</v>
      </c>
      <c r="AG23" s="77"/>
      <c r="AH23" s="77"/>
      <c r="AI23" s="77"/>
    </row>
    <row r="24" spans="1:35" x14ac:dyDescent="0.25">
      <c r="A24" s="69"/>
      <c r="B24" s="74" t="s">
        <v>25</v>
      </c>
      <c r="C24" s="74"/>
      <c r="D24" s="74"/>
      <c r="E24" t="s">
        <v>19</v>
      </c>
      <c r="F24" s="77" t="s">
        <v>25</v>
      </c>
      <c r="G24" s="77"/>
      <c r="H24" s="77"/>
      <c r="I24" s="27" t="s">
        <v>19</v>
      </c>
      <c r="J24" s="77" t="s">
        <v>25</v>
      </c>
      <c r="K24" s="77"/>
      <c r="L24" s="77"/>
      <c r="M24" s="27" t="s">
        <v>19</v>
      </c>
      <c r="N24" s="77" t="s">
        <v>25</v>
      </c>
      <c r="O24" s="77"/>
      <c r="P24" s="77"/>
      <c r="Q24" s="27" t="s">
        <v>19</v>
      </c>
      <c r="S24" s="69"/>
      <c r="T24" s="74" t="s">
        <v>25</v>
      </c>
      <c r="U24" s="74"/>
      <c r="V24" s="74"/>
      <c r="W24" t="s">
        <v>19</v>
      </c>
      <c r="X24" s="77" t="s">
        <v>25</v>
      </c>
      <c r="Y24" s="77"/>
      <c r="Z24" s="77"/>
      <c r="AA24" s="27" t="s">
        <v>19</v>
      </c>
      <c r="AB24" s="77" t="s">
        <v>25</v>
      </c>
      <c r="AC24" s="77"/>
      <c r="AD24" s="77"/>
      <c r="AE24" s="27" t="s">
        <v>19</v>
      </c>
      <c r="AF24" s="77" t="s">
        <v>25</v>
      </c>
      <c r="AG24" s="77"/>
      <c r="AH24" s="77"/>
      <c r="AI24" s="27" t="s">
        <v>19</v>
      </c>
    </row>
    <row r="25" spans="1:35" x14ac:dyDescent="0.25">
      <c r="A25" s="69"/>
      <c r="B25" s="5">
        <v>0</v>
      </c>
      <c r="C25" s="5"/>
      <c r="D25" s="5"/>
      <c r="E25">
        <v>31.427274000000001</v>
      </c>
      <c r="F25" s="27">
        <v>0</v>
      </c>
      <c r="G25" s="28"/>
      <c r="H25" s="28"/>
      <c r="I25" s="27">
        <v>36.247892</v>
      </c>
      <c r="J25" s="27">
        <v>0</v>
      </c>
      <c r="K25" s="28"/>
      <c r="L25" s="28"/>
      <c r="M25" s="27">
        <v>35.227398999999998</v>
      </c>
      <c r="N25" s="28">
        <v>0</v>
      </c>
      <c r="O25" s="28"/>
      <c r="P25" s="28"/>
      <c r="Q25" s="27">
        <v>40.156036</v>
      </c>
      <c r="S25" s="69"/>
      <c r="T25" s="5">
        <v>0</v>
      </c>
      <c r="U25" s="5"/>
      <c r="V25" s="5"/>
      <c r="W25">
        <v>29.621839000000001</v>
      </c>
      <c r="X25" s="28">
        <v>0</v>
      </c>
      <c r="Y25" s="27"/>
      <c r="Z25" s="28"/>
      <c r="AA25" s="27">
        <v>33.045940000000002</v>
      </c>
      <c r="AB25" s="28">
        <v>0</v>
      </c>
      <c r="AC25" s="28"/>
      <c r="AD25" s="28"/>
      <c r="AE25" s="27">
        <v>34.537439999999997</v>
      </c>
      <c r="AF25" s="28">
        <v>0</v>
      </c>
      <c r="AG25" s="28"/>
      <c r="AH25" s="28"/>
      <c r="AI25" s="27">
        <v>31.911701000000001</v>
      </c>
    </row>
    <row r="26" spans="1:35" x14ac:dyDescent="0.25"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x14ac:dyDescent="0.25">
      <c r="A27" s="7"/>
      <c r="B27" s="7"/>
      <c r="C27" s="7"/>
      <c r="D27" s="7"/>
      <c r="E27" s="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7"/>
      <c r="S27" s="7"/>
      <c r="T27" s="7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x14ac:dyDescent="0.25">
      <c r="A28" s="1" t="s">
        <v>26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S28" s="1" t="s">
        <v>27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x14ac:dyDescent="0.25">
      <c r="B29" s="74" t="s">
        <v>8</v>
      </c>
      <c r="C29" s="74"/>
      <c r="D29" s="74"/>
      <c r="E29" s="74"/>
      <c r="F29" s="77" t="s">
        <v>9</v>
      </c>
      <c r="G29" s="77"/>
      <c r="H29" s="77"/>
      <c r="I29" s="77"/>
      <c r="J29" s="77" t="s">
        <v>10</v>
      </c>
      <c r="K29" s="77"/>
      <c r="L29" s="77"/>
      <c r="M29" s="77"/>
      <c r="N29" s="77" t="s">
        <v>11</v>
      </c>
      <c r="O29" s="77"/>
      <c r="P29" s="77"/>
      <c r="Q29" s="77"/>
      <c r="T29" s="74" t="s">
        <v>8</v>
      </c>
      <c r="U29" s="74"/>
      <c r="V29" s="74"/>
      <c r="W29" s="74"/>
      <c r="X29" s="77" t="s">
        <v>9</v>
      </c>
      <c r="Y29" s="77"/>
      <c r="Z29" s="77"/>
      <c r="AA29" s="77"/>
      <c r="AB29" s="77" t="s">
        <v>10</v>
      </c>
      <c r="AC29" s="77"/>
      <c r="AD29" s="77"/>
      <c r="AE29" s="77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7" t="s">
        <v>205</v>
      </c>
      <c r="C30" s="74"/>
      <c r="D30" s="74"/>
      <c r="E30" s="74"/>
      <c r="F30" s="77" t="s">
        <v>206</v>
      </c>
      <c r="G30" s="77"/>
      <c r="H30" s="77"/>
      <c r="I30" s="77"/>
      <c r="J30" s="77" t="s">
        <v>207</v>
      </c>
      <c r="K30" s="77"/>
      <c r="L30" s="77"/>
      <c r="M30" s="77"/>
      <c r="N30" s="77" t="s">
        <v>238</v>
      </c>
      <c r="O30" s="77"/>
      <c r="P30" s="77"/>
      <c r="Q30" s="77"/>
      <c r="S30" s="67" t="s">
        <v>12</v>
      </c>
      <c r="T30" s="77" t="s">
        <v>205</v>
      </c>
      <c r="U30" s="74"/>
      <c r="V30" s="74"/>
      <c r="W30" s="74"/>
      <c r="X30" s="77" t="s">
        <v>206</v>
      </c>
      <c r="Y30" s="77"/>
      <c r="Z30" s="77"/>
      <c r="AA30" s="77"/>
      <c r="AB30" s="77" t="s">
        <v>207</v>
      </c>
      <c r="AC30" s="77"/>
      <c r="AD30" s="77"/>
      <c r="AE30" s="77"/>
      <c r="AF30" s="77" t="s">
        <v>238</v>
      </c>
      <c r="AG30" s="77"/>
      <c r="AH30" s="77"/>
      <c r="AI30" s="77"/>
    </row>
    <row r="31" spans="1:35" x14ac:dyDescent="0.25">
      <c r="A31" s="67"/>
      <c r="C31" t="s">
        <v>17</v>
      </c>
      <c r="D31" t="s">
        <v>18</v>
      </c>
      <c r="E31" t="s">
        <v>19</v>
      </c>
      <c r="F31" s="27"/>
      <c r="G31" s="27" t="s">
        <v>17</v>
      </c>
      <c r="H31" s="27" t="s">
        <v>18</v>
      </c>
      <c r="I31" s="27" t="s">
        <v>19</v>
      </c>
      <c r="J31" s="27"/>
      <c r="K31" s="27" t="s">
        <v>17</v>
      </c>
      <c r="L31" s="27" t="s">
        <v>18</v>
      </c>
      <c r="M31" s="27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U31" t="s">
        <v>17</v>
      </c>
      <c r="V31" t="s">
        <v>18</v>
      </c>
      <c r="W31" t="s">
        <v>19</v>
      </c>
      <c r="X31" s="27"/>
      <c r="Y31" s="27" t="s">
        <v>17</v>
      </c>
      <c r="Z31" s="27" t="s">
        <v>18</v>
      </c>
      <c r="AA31" s="27" t="s">
        <v>19</v>
      </c>
      <c r="AB31" s="27"/>
      <c r="AC31" s="27" t="s">
        <v>17</v>
      </c>
      <c r="AD31" s="27" t="s">
        <v>18</v>
      </c>
      <c r="AE31" s="27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t="s">
        <v>20</v>
      </c>
      <c r="C32">
        <v>0</v>
      </c>
      <c r="D32">
        <v>6.1999999999999998E-3</v>
      </c>
      <c r="E32">
        <v>1.1972560000000001</v>
      </c>
      <c r="F32" s="27" t="s">
        <v>20</v>
      </c>
      <c r="G32" s="27">
        <v>0</v>
      </c>
      <c r="H32" s="27">
        <v>6.1999999999999998E-3</v>
      </c>
      <c r="I32" s="27">
        <v>1.34606</v>
      </c>
      <c r="J32" s="27" t="s">
        <v>20</v>
      </c>
      <c r="K32" s="27">
        <v>0</v>
      </c>
      <c r="L32" s="27">
        <v>6.1999999999999998E-3</v>
      </c>
      <c r="M32" s="27">
        <v>1.350913</v>
      </c>
      <c r="N32" s="27" t="s">
        <v>20</v>
      </c>
      <c r="O32" s="27">
        <v>0</v>
      </c>
      <c r="P32" s="27">
        <v>6.1999999999999998E-3</v>
      </c>
      <c r="Q32" s="27">
        <v>2.335826</v>
      </c>
      <c r="S32" s="67"/>
      <c r="T32" t="s">
        <v>20</v>
      </c>
      <c r="U32">
        <v>0</v>
      </c>
      <c r="V32">
        <v>6.1999999999999998E-3</v>
      </c>
      <c r="W32">
        <v>1.120279</v>
      </c>
      <c r="X32" s="27" t="s">
        <v>20</v>
      </c>
      <c r="Y32" s="27">
        <v>0</v>
      </c>
      <c r="Z32" s="27">
        <v>6.1999999999999998E-3</v>
      </c>
      <c r="AA32" s="27">
        <v>1.812273</v>
      </c>
      <c r="AB32" s="27" t="s">
        <v>20</v>
      </c>
      <c r="AC32" s="27">
        <v>0</v>
      </c>
      <c r="AD32" s="27">
        <v>6.1999999999999998E-3</v>
      </c>
      <c r="AE32" s="27">
        <v>1.1842710000000001</v>
      </c>
      <c r="AF32" s="27" t="s">
        <v>20</v>
      </c>
      <c r="AG32" s="27">
        <v>0</v>
      </c>
      <c r="AH32" s="27">
        <v>6.1999999999999998E-3</v>
      </c>
      <c r="AI32" s="27">
        <v>1.3787579999999999</v>
      </c>
    </row>
    <row r="33" spans="1:35" x14ac:dyDescent="0.25">
      <c r="A33" s="67"/>
      <c r="B33" t="s">
        <v>21</v>
      </c>
      <c r="C33">
        <v>0</v>
      </c>
      <c r="D33">
        <v>6.6879999999999999E-4</v>
      </c>
      <c r="E33">
        <v>24.075796</v>
      </c>
      <c r="F33" s="27" t="s">
        <v>21</v>
      </c>
      <c r="G33" s="27">
        <v>0</v>
      </c>
      <c r="H33" s="27">
        <v>6.6879999999999999E-4</v>
      </c>
      <c r="I33" s="27">
        <v>24.013574999999999</v>
      </c>
      <c r="J33" s="27" t="s">
        <v>21</v>
      </c>
      <c r="K33" s="27">
        <v>0</v>
      </c>
      <c r="L33" s="27">
        <v>6.6879999999999999E-4</v>
      </c>
      <c r="M33" s="27">
        <v>24.281058000000002</v>
      </c>
      <c r="N33" s="27" t="s">
        <v>21</v>
      </c>
      <c r="O33" s="27">
        <v>0</v>
      </c>
      <c r="P33" s="27">
        <v>6.6879999999999999E-4</v>
      </c>
      <c r="Q33" s="27">
        <v>23.321199</v>
      </c>
      <c r="S33" s="67"/>
      <c r="T33" t="s">
        <v>21</v>
      </c>
      <c r="U33">
        <v>0</v>
      </c>
      <c r="V33">
        <v>1.5E-3</v>
      </c>
      <c r="W33">
        <v>18.373783</v>
      </c>
      <c r="X33" s="27" t="s">
        <v>21</v>
      </c>
      <c r="Y33" s="27">
        <v>0</v>
      </c>
      <c r="Z33" s="27">
        <v>1.5E-3</v>
      </c>
      <c r="AA33" s="27">
        <v>18.823747999999998</v>
      </c>
      <c r="AB33" s="27" t="s">
        <v>21</v>
      </c>
      <c r="AC33" s="27">
        <v>0</v>
      </c>
      <c r="AD33" s="27">
        <v>1.5E-3</v>
      </c>
      <c r="AE33" s="27">
        <v>17.238159</v>
      </c>
      <c r="AF33" s="27" t="s">
        <v>21</v>
      </c>
      <c r="AG33" s="27">
        <v>0</v>
      </c>
      <c r="AH33" s="27">
        <v>1.5E-3</v>
      </c>
      <c r="AI33" s="27">
        <v>18.394705999999999</v>
      </c>
    </row>
    <row r="34" spans="1:35" x14ac:dyDescent="0.25">
      <c r="A34" s="67"/>
      <c r="B34" t="s">
        <v>22</v>
      </c>
      <c r="C34">
        <v>0</v>
      </c>
      <c r="D34">
        <v>1.3100000000000001E-4</v>
      </c>
      <c r="E34">
        <v>370.49640099999999</v>
      </c>
      <c r="F34" s="27" t="s">
        <v>22</v>
      </c>
      <c r="G34" s="27">
        <v>0</v>
      </c>
      <c r="H34" s="27">
        <v>1.3750000000000001E-4</v>
      </c>
      <c r="I34" s="27">
        <v>374.75119599999999</v>
      </c>
      <c r="J34" s="27" t="s">
        <v>22</v>
      </c>
      <c r="K34" s="27">
        <v>0</v>
      </c>
      <c r="L34" s="27">
        <v>1.4420000000000001E-4</v>
      </c>
      <c r="M34" s="27">
        <v>365.71638200000001</v>
      </c>
      <c r="N34" s="27" t="s">
        <v>22</v>
      </c>
      <c r="O34" s="27">
        <v>0</v>
      </c>
      <c r="P34" s="27">
        <v>1.5119999999999999E-4</v>
      </c>
      <c r="Q34" s="27">
        <v>363.63144999999997</v>
      </c>
      <c r="S34" s="67"/>
      <c r="T34" t="s">
        <v>22</v>
      </c>
      <c r="U34">
        <v>0</v>
      </c>
      <c r="V34">
        <v>5.2660000000000001E-4</v>
      </c>
      <c r="W34">
        <v>274.01880899999998</v>
      </c>
      <c r="X34" s="27" t="s">
        <v>22</v>
      </c>
      <c r="Y34" s="27">
        <v>0</v>
      </c>
      <c r="Z34" s="27">
        <v>5.4469999999999996E-4</v>
      </c>
      <c r="AA34" s="27">
        <v>277.42139100000003</v>
      </c>
      <c r="AB34" s="27" t="s">
        <v>22</v>
      </c>
      <c r="AC34" s="27">
        <v>0</v>
      </c>
      <c r="AD34" s="27">
        <v>5.6340000000000003E-4</v>
      </c>
      <c r="AE34" s="27">
        <v>267.55800299999999</v>
      </c>
      <c r="AF34" s="27" t="s">
        <v>22</v>
      </c>
      <c r="AG34" s="27">
        <v>0</v>
      </c>
      <c r="AH34" s="27">
        <v>5.8270000000000001E-4</v>
      </c>
      <c r="AI34" s="27">
        <v>265.58296200000001</v>
      </c>
    </row>
    <row r="35" spans="1:35" x14ac:dyDescent="0.25">
      <c r="C35" t="s">
        <v>138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x14ac:dyDescent="0.2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x14ac:dyDescent="0.25">
      <c r="A37" s="68" t="s">
        <v>23</v>
      </c>
      <c r="B37" s="77" t="s">
        <v>205</v>
      </c>
      <c r="C37" s="74"/>
      <c r="D37" s="74"/>
      <c r="E37" s="74"/>
      <c r="F37" s="81" t="s">
        <v>206</v>
      </c>
      <c r="G37" s="81"/>
      <c r="H37" s="81"/>
      <c r="I37" s="81"/>
      <c r="J37" s="81" t="s">
        <v>207</v>
      </c>
      <c r="K37" s="81"/>
      <c r="L37" s="81"/>
      <c r="M37" s="81"/>
      <c r="N37" s="81" t="s">
        <v>208</v>
      </c>
      <c r="O37" s="81"/>
      <c r="P37" s="81"/>
      <c r="Q37" s="81"/>
      <c r="R37" s="35"/>
      <c r="S37" s="82" t="s">
        <v>23</v>
      </c>
      <c r="T37" s="77" t="s">
        <v>205</v>
      </c>
      <c r="U37" s="74"/>
      <c r="V37" s="74"/>
      <c r="W37" s="74"/>
      <c r="X37" s="81" t="s">
        <v>206</v>
      </c>
      <c r="Y37" s="81"/>
      <c r="Z37" s="81"/>
      <c r="AA37" s="81"/>
      <c r="AB37" s="81" t="s">
        <v>207</v>
      </c>
      <c r="AC37" s="81"/>
      <c r="AD37" s="81"/>
      <c r="AE37" s="81"/>
      <c r="AF37" s="81" t="s">
        <v>208</v>
      </c>
      <c r="AG37" s="81"/>
      <c r="AH37" s="81"/>
      <c r="AI37" s="81"/>
    </row>
    <row r="38" spans="1:35" x14ac:dyDescent="0.25">
      <c r="A38" s="68"/>
      <c r="B38" s="35"/>
      <c r="C38" s="35" t="s">
        <v>17</v>
      </c>
      <c r="D38" s="35" t="s">
        <v>18</v>
      </c>
      <c r="E38" s="35" t="s">
        <v>19</v>
      </c>
      <c r="F38" s="35"/>
      <c r="G38" s="35" t="s">
        <v>17</v>
      </c>
      <c r="H38" s="35" t="s">
        <v>18</v>
      </c>
      <c r="I38" s="35" t="s">
        <v>19</v>
      </c>
      <c r="J38" s="35"/>
      <c r="K38" s="35" t="s">
        <v>17</v>
      </c>
      <c r="L38" s="35" t="s">
        <v>18</v>
      </c>
      <c r="M38" s="35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5"/>
      <c r="U38" s="35" t="s">
        <v>17</v>
      </c>
      <c r="V38" s="35" t="s">
        <v>18</v>
      </c>
      <c r="W38" s="35" t="s">
        <v>19</v>
      </c>
      <c r="X38" s="35"/>
      <c r="Y38" s="35" t="s">
        <v>17</v>
      </c>
      <c r="Z38" s="35" t="s">
        <v>18</v>
      </c>
      <c r="AA38" s="35" t="s">
        <v>19</v>
      </c>
      <c r="AB38" s="35"/>
      <c r="AC38" s="35" t="s">
        <v>17</v>
      </c>
      <c r="AD38" s="35" t="s">
        <v>18</v>
      </c>
      <c r="AE38" s="35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5" t="s">
        <v>20</v>
      </c>
      <c r="C39" s="35">
        <v>1.2999999999999999E-3</v>
      </c>
      <c r="D39" s="35">
        <v>2.0199999999999999E-2</v>
      </c>
      <c r="E39" s="35">
        <v>36.553438</v>
      </c>
      <c r="F39" s="35" t="s">
        <v>20</v>
      </c>
      <c r="G39" s="35">
        <v>2.5999999999999999E-3</v>
      </c>
      <c r="H39" s="35">
        <v>2.1499999999999998E-2</v>
      </c>
      <c r="I39" s="35">
        <v>28.815446000000001</v>
      </c>
      <c r="J39" s="35" t="s">
        <v>20</v>
      </c>
      <c r="K39" s="35">
        <v>2.5999999999999999E-3</v>
      </c>
      <c r="L39" s="35">
        <v>2.2700000000000001E-2</v>
      </c>
      <c r="M39" s="35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5" t="s">
        <v>20</v>
      </c>
      <c r="U39" s="35">
        <v>1.2999999999999999E-3</v>
      </c>
      <c r="V39" s="35">
        <v>2.0199999999999999E-2</v>
      </c>
      <c r="W39" s="35">
        <v>28.718575000000001</v>
      </c>
      <c r="X39" s="35" t="s">
        <v>20</v>
      </c>
      <c r="Y39" s="35">
        <v>2.5999999999999999E-3</v>
      </c>
      <c r="Z39" s="35">
        <v>2.1499999999999998E-2</v>
      </c>
      <c r="AA39" s="35">
        <v>28.701647000000001</v>
      </c>
      <c r="AB39" s="35" t="s">
        <v>20</v>
      </c>
      <c r="AC39" s="35">
        <v>2.5999999999999999E-3</v>
      </c>
      <c r="AD39" s="35">
        <v>2.2700000000000001E-2</v>
      </c>
      <c r="AE39" s="35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5" t="s">
        <v>21</v>
      </c>
      <c r="C40" s="35">
        <v>1.17E-2</v>
      </c>
      <c r="D40" s="35">
        <v>1.9099999999999999E-2</v>
      </c>
      <c r="E40" s="35">
        <v>77.832635999999994</v>
      </c>
      <c r="F40" s="35" t="s">
        <v>21</v>
      </c>
      <c r="G40" s="35">
        <v>1.23E-2</v>
      </c>
      <c r="H40" s="35">
        <v>1.9699999999999999E-2</v>
      </c>
      <c r="I40" s="35">
        <v>79.912403999999995</v>
      </c>
      <c r="J40" s="35" t="s">
        <v>21</v>
      </c>
      <c r="K40" s="35">
        <v>1.2800000000000001E-2</v>
      </c>
      <c r="L40" s="35">
        <v>2.0799999999999999E-2</v>
      </c>
      <c r="M40" s="35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5" t="s">
        <v>21</v>
      </c>
      <c r="U40" s="35">
        <v>6.1000000000000004E-3</v>
      </c>
      <c r="V40" s="35">
        <v>1.7000000000000001E-2</v>
      </c>
      <c r="W40" s="35">
        <v>82.519272999999998</v>
      </c>
      <c r="X40" s="35" t="s">
        <v>21</v>
      </c>
      <c r="Y40" s="35">
        <v>6.4999999999999997E-3</v>
      </c>
      <c r="Z40" s="35">
        <v>1.6799999999999999E-2</v>
      </c>
      <c r="AA40" s="35">
        <v>82.628365000000002</v>
      </c>
      <c r="AB40" s="35" t="s">
        <v>21</v>
      </c>
      <c r="AC40" s="35">
        <v>6.8999999999999999E-3</v>
      </c>
      <c r="AD40" s="35">
        <v>1.78E-2</v>
      </c>
      <c r="AE40" s="35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5" t="s">
        <v>22</v>
      </c>
      <c r="C41" s="35">
        <v>1.2999999999999999E-2</v>
      </c>
      <c r="D41" s="35">
        <v>1.6299999999999999E-2</v>
      </c>
      <c r="E41" s="35">
        <v>540.35019599999998</v>
      </c>
      <c r="F41" s="35" t="s">
        <v>22</v>
      </c>
      <c r="G41" s="35">
        <v>1.41E-2</v>
      </c>
      <c r="H41" s="35">
        <v>1.72E-2</v>
      </c>
      <c r="I41" s="35">
        <v>548.45995600000003</v>
      </c>
      <c r="J41" s="35" t="s">
        <v>22</v>
      </c>
      <c r="K41" s="35">
        <v>1.4800000000000001E-2</v>
      </c>
      <c r="L41" s="35">
        <v>1.8499999999999999E-2</v>
      </c>
      <c r="M41" s="35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5" t="s">
        <v>22</v>
      </c>
      <c r="U41" s="35">
        <v>7.4999999999999997E-3</v>
      </c>
      <c r="V41" s="35">
        <v>1.32E-2</v>
      </c>
      <c r="W41" s="35">
        <v>491.26918599999999</v>
      </c>
      <c r="X41" s="35" t="s">
        <v>22</v>
      </c>
      <c r="Y41" s="35">
        <v>8.3999999999999995E-3</v>
      </c>
      <c r="Z41" s="35">
        <v>1.3899999999999999E-2</v>
      </c>
      <c r="AA41" s="35">
        <v>673.61850000000004</v>
      </c>
      <c r="AB41" s="35" t="s">
        <v>22</v>
      </c>
      <c r="AC41" s="35">
        <v>8.8000000000000005E-3</v>
      </c>
      <c r="AD41" s="35">
        <v>1.47E-2</v>
      </c>
      <c r="AE41" s="35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x14ac:dyDescent="0.25"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x14ac:dyDescent="0.25">
      <c r="A44" s="69" t="s">
        <v>24</v>
      </c>
      <c r="B44" s="77" t="s">
        <v>239</v>
      </c>
      <c r="C44" s="77"/>
      <c r="D44" s="77"/>
      <c r="E44" s="77"/>
      <c r="F44" s="77" t="s">
        <v>206</v>
      </c>
      <c r="G44" s="77"/>
      <c r="H44" s="77"/>
      <c r="I44" s="77"/>
      <c r="J44" s="77" t="s">
        <v>207</v>
      </c>
      <c r="K44" s="77"/>
      <c r="L44" s="77"/>
      <c r="M44" s="77"/>
      <c r="N44" s="77" t="s">
        <v>238</v>
      </c>
      <c r="O44" s="77"/>
      <c r="P44" s="77"/>
      <c r="Q44" s="77"/>
      <c r="S44" s="69" t="s">
        <v>24</v>
      </c>
      <c r="T44" s="77" t="s">
        <v>205</v>
      </c>
      <c r="U44" s="74"/>
      <c r="V44" s="74"/>
      <c r="W44" s="74"/>
      <c r="X44" s="77" t="s">
        <v>206</v>
      </c>
      <c r="Y44" s="77"/>
      <c r="Z44" s="77"/>
      <c r="AA44" s="77"/>
      <c r="AB44" s="77" t="s">
        <v>207</v>
      </c>
      <c r="AC44" s="77"/>
      <c r="AD44" s="77"/>
      <c r="AE44" s="77"/>
      <c r="AF44" s="77" t="s">
        <v>238</v>
      </c>
      <c r="AG44" s="77"/>
      <c r="AH44" s="77"/>
      <c r="AI44" s="77"/>
    </row>
    <row r="45" spans="1:35" x14ac:dyDescent="0.25">
      <c r="A45" s="69"/>
      <c r="B45" s="77" t="s">
        <v>25</v>
      </c>
      <c r="C45" s="77"/>
      <c r="D45" s="77"/>
      <c r="E45" s="27" t="s">
        <v>19</v>
      </c>
      <c r="F45" s="77" t="s">
        <v>25</v>
      </c>
      <c r="G45" s="77"/>
      <c r="H45" s="77"/>
      <c r="I45" s="27" t="s">
        <v>19</v>
      </c>
      <c r="J45" s="77" t="s">
        <v>25</v>
      </c>
      <c r="K45" s="77"/>
      <c r="L45" s="77"/>
      <c r="M45" s="27" t="s">
        <v>19</v>
      </c>
      <c r="N45" s="77" t="s">
        <v>25</v>
      </c>
      <c r="O45" s="77"/>
      <c r="P45" s="77"/>
      <c r="Q45" s="27" t="s">
        <v>19</v>
      </c>
      <c r="S45" s="69"/>
      <c r="T45" s="74" t="s">
        <v>25</v>
      </c>
      <c r="U45" s="74"/>
      <c r="V45" s="74"/>
      <c r="W45" t="s">
        <v>19</v>
      </c>
      <c r="X45" s="77" t="s">
        <v>25</v>
      </c>
      <c r="Y45" s="77"/>
      <c r="Z45" s="77"/>
      <c r="AA45" s="27" t="s">
        <v>19</v>
      </c>
      <c r="AB45" s="77" t="s">
        <v>25</v>
      </c>
      <c r="AC45" s="77"/>
      <c r="AD45" s="77"/>
      <c r="AE45" s="27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28">
        <v>0</v>
      </c>
      <c r="C46" s="28"/>
      <c r="D46" s="28"/>
      <c r="E46" s="27">
        <v>28.881034</v>
      </c>
      <c r="F46" s="28">
        <v>0</v>
      </c>
      <c r="G46" s="28"/>
      <c r="H46" s="28"/>
      <c r="I46" s="27">
        <v>35.549714000000002</v>
      </c>
      <c r="J46" s="28">
        <v>0</v>
      </c>
      <c r="K46" s="28"/>
      <c r="L46" s="28"/>
      <c r="M46" s="27">
        <v>36.060578</v>
      </c>
      <c r="N46" s="29">
        <v>1.9999999999999999E-7</v>
      </c>
      <c r="O46" s="28"/>
      <c r="P46" s="28"/>
      <c r="Q46" s="27">
        <v>33.168593000000001</v>
      </c>
      <c r="S46" s="69"/>
      <c r="T46" s="18">
        <v>8.8999999999999995E-6</v>
      </c>
      <c r="U46" s="5"/>
      <c r="V46" s="5"/>
      <c r="W46">
        <v>30.232410000000002</v>
      </c>
      <c r="X46" s="29">
        <v>8.1999999999999994E-6</v>
      </c>
      <c r="Y46" s="28"/>
      <c r="Z46" s="28"/>
      <c r="AA46" s="27">
        <v>38.057650000000002</v>
      </c>
      <c r="AB46" s="29">
        <v>8.8999999999999995E-6</v>
      </c>
      <c r="AC46" s="28"/>
      <c r="AD46" s="28"/>
      <c r="AE46" s="27">
        <v>33.061754999999998</v>
      </c>
      <c r="AF46" s="29">
        <v>7.4000000000000003E-6</v>
      </c>
      <c r="AG46" s="28"/>
      <c r="AH46" s="28"/>
      <c r="AI46" s="27">
        <v>33.957811</v>
      </c>
    </row>
    <row r="47" spans="1:35" x14ac:dyDescent="0.25"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35" x14ac:dyDescent="0.25">
      <c r="A48" s="1" t="s">
        <v>31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 x14ac:dyDescent="0.25">
      <c r="B49" s="74" t="s">
        <v>8</v>
      </c>
      <c r="C49" s="74"/>
      <c r="D49" s="74"/>
      <c r="E49" s="74"/>
      <c r="F49" s="77" t="s">
        <v>9</v>
      </c>
      <c r="G49" s="77"/>
      <c r="H49" s="77"/>
      <c r="I49" s="77"/>
      <c r="J49" s="77" t="s">
        <v>10</v>
      </c>
      <c r="K49" s="77"/>
      <c r="L49" s="77"/>
      <c r="M49" s="77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7" t="s">
        <v>205</v>
      </c>
      <c r="C50" s="74"/>
      <c r="D50" s="74"/>
      <c r="E50" s="74"/>
      <c r="F50" s="77" t="s">
        <v>206</v>
      </c>
      <c r="G50" s="77"/>
      <c r="H50" s="77"/>
      <c r="I50" s="77"/>
      <c r="J50" s="77" t="s">
        <v>207</v>
      </c>
      <c r="K50" s="77"/>
      <c r="L50" s="77"/>
      <c r="M50" s="77"/>
      <c r="N50" s="77" t="s">
        <v>238</v>
      </c>
      <c r="O50" s="77"/>
      <c r="P50" s="77"/>
      <c r="Q50" s="77"/>
    </row>
    <row r="51" spans="1:17" x14ac:dyDescent="0.25">
      <c r="A51" s="67"/>
      <c r="C51" t="s">
        <v>17</v>
      </c>
      <c r="D51" t="s">
        <v>18</v>
      </c>
      <c r="E51" t="s">
        <v>19</v>
      </c>
      <c r="F51" s="27"/>
      <c r="G51" s="27" t="s">
        <v>17</v>
      </c>
      <c r="H51" s="27" t="s">
        <v>18</v>
      </c>
      <c r="I51" s="27" t="s">
        <v>19</v>
      </c>
      <c r="J51" s="27"/>
      <c r="K51" s="27" t="s">
        <v>17</v>
      </c>
      <c r="L51" s="27" t="s">
        <v>18</v>
      </c>
      <c r="M51" s="27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t="s">
        <v>20</v>
      </c>
      <c r="C52">
        <v>0</v>
      </c>
      <c r="D52">
        <v>6.1999999999999998E-3</v>
      </c>
      <c r="E52">
        <v>1.0667009999999999</v>
      </c>
      <c r="F52" s="27" t="s">
        <v>20</v>
      </c>
      <c r="G52" s="27">
        <v>0</v>
      </c>
      <c r="H52" s="27">
        <v>6.1999999999999998E-3</v>
      </c>
      <c r="I52" s="27">
        <v>1.3126249999999999</v>
      </c>
      <c r="J52" s="27" t="s">
        <v>20</v>
      </c>
      <c r="K52" s="27">
        <v>0</v>
      </c>
      <c r="L52" s="27">
        <v>6.1999999999999998E-3</v>
      </c>
      <c r="M52" s="27">
        <v>1.0881529999999999</v>
      </c>
      <c r="N52" s="27" t="s">
        <v>20</v>
      </c>
      <c r="O52" s="27">
        <v>0</v>
      </c>
      <c r="P52" s="27">
        <v>6.1999999999999998E-3</v>
      </c>
      <c r="Q52" s="27">
        <v>1.5505329999999999</v>
      </c>
    </row>
    <row r="53" spans="1:17" x14ac:dyDescent="0.25">
      <c r="A53" s="67"/>
      <c r="B53" t="s">
        <v>21</v>
      </c>
      <c r="C53">
        <v>0</v>
      </c>
      <c r="D53">
        <v>3.3E-3</v>
      </c>
      <c r="E53">
        <v>9.1018830000000008</v>
      </c>
      <c r="F53" s="27" t="s">
        <v>21</v>
      </c>
      <c r="G53" s="27">
        <v>0</v>
      </c>
      <c r="H53" s="27">
        <v>3.3E-3</v>
      </c>
      <c r="I53" s="27">
        <v>8.8099819999999998</v>
      </c>
      <c r="J53" s="27" t="s">
        <v>21</v>
      </c>
      <c r="K53" s="27">
        <v>0</v>
      </c>
      <c r="L53" s="27">
        <v>3.3E-3</v>
      </c>
      <c r="M53" s="27">
        <v>8.9750029999999992</v>
      </c>
      <c r="N53" s="27" t="s">
        <v>21</v>
      </c>
      <c r="O53" s="27">
        <v>0</v>
      </c>
      <c r="P53" s="27">
        <v>3.3E-3</v>
      </c>
      <c r="Q53" s="27">
        <v>7.7472380000000003</v>
      </c>
    </row>
    <row r="54" spans="1:17" x14ac:dyDescent="0.25">
      <c r="A54" s="67"/>
      <c r="B54" t="s">
        <v>22</v>
      </c>
      <c r="C54">
        <v>0</v>
      </c>
      <c r="D54">
        <v>2.0999999999999999E-3</v>
      </c>
      <c r="E54">
        <v>135.30528200000001</v>
      </c>
      <c r="F54" s="27" t="s">
        <v>22</v>
      </c>
      <c r="G54" s="27">
        <v>0</v>
      </c>
      <c r="H54" s="27">
        <v>2.0999999999999999E-3</v>
      </c>
      <c r="I54" s="27">
        <v>143.01503</v>
      </c>
      <c r="J54" s="27" t="s">
        <v>22</v>
      </c>
      <c r="K54" s="27">
        <v>0</v>
      </c>
      <c r="L54" s="27">
        <v>2.0999999999999999E-3</v>
      </c>
      <c r="M54" s="27">
        <v>126.48018999999999</v>
      </c>
      <c r="N54" s="27" t="s">
        <v>22</v>
      </c>
      <c r="O54" s="27">
        <v>0</v>
      </c>
      <c r="P54" s="27">
        <v>2.2000000000000001E-3</v>
      </c>
      <c r="Q54" s="27">
        <v>127.915622</v>
      </c>
    </row>
    <row r="55" spans="1:17" x14ac:dyDescent="0.25"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x14ac:dyDescent="0.25"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x14ac:dyDescent="0.25">
      <c r="A57" s="68" t="s">
        <v>23</v>
      </c>
      <c r="B57" s="77" t="s">
        <v>205</v>
      </c>
      <c r="C57" s="74"/>
      <c r="D57" s="74"/>
      <c r="E57" s="74"/>
      <c r="F57" s="81" t="s">
        <v>206</v>
      </c>
      <c r="G57" s="81"/>
      <c r="H57" s="81"/>
      <c r="I57" s="81"/>
      <c r="J57" s="81" t="s">
        <v>207</v>
      </c>
      <c r="K57" s="81"/>
      <c r="L57" s="81"/>
      <c r="M57" s="81"/>
      <c r="N57" s="81" t="s">
        <v>208</v>
      </c>
      <c r="O57" s="81"/>
      <c r="P57" s="81"/>
      <c r="Q57" s="81"/>
    </row>
    <row r="58" spans="1:17" x14ac:dyDescent="0.25">
      <c r="A58" s="68"/>
      <c r="B58" s="35"/>
      <c r="C58" s="35" t="s">
        <v>17</v>
      </c>
      <c r="D58" s="35" t="s">
        <v>18</v>
      </c>
      <c r="E58" s="35" t="s">
        <v>19</v>
      </c>
      <c r="F58" s="35"/>
      <c r="G58" s="35" t="s">
        <v>17</v>
      </c>
      <c r="H58" s="35" t="s">
        <v>18</v>
      </c>
      <c r="I58" s="35" t="s">
        <v>19</v>
      </c>
      <c r="J58" s="35"/>
      <c r="K58" s="35" t="s">
        <v>17</v>
      </c>
      <c r="L58" s="35" t="s">
        <v>18</v>
      </c>
      <c r="M58" s="35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5" t="s">
        <v>20</v>
      </c>
      <c r="C59" s="35">
        <v>1.2999999999999999E-3</v>
      </c>
      <c r="D59" s="35">
        <v>2.0199999999999999E-2</v>
      </c>
      <c r="E59" s="35">
        <v>28.641818000000001</v>
      </c>
      <c r="F59" s="35" t="s">
        <v>20</v>
      </c>
      <c r="G59" s="35">
        <v>2.5999999999999999E-3</v>
      </c>
      <c r="H59" s="35">
        <v>2.1499999999999998E-2</v>
      </c>
      <c r="I59" s="35">
        <v>28.722397000000001</v>
      </c>
      <c r="J59" s="35" t="s">
        <v>20</v>
      </c>
      <c r="K59" s="35">
        <v>2.5999999999999999E-3</v>
      </c>
      <c r="L59" s="35">
        <v>2.2700000000000001E-2</v>
      </c>
      <c r="M59" s="35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5" t="s">
        <v>21</v>
      </c>
      <c r="C60" s="35">
        <v>2.7000000000000001E-3</v>
      </c>
      <c r="D60" s="35">
        <v>1.15E-2</v>
      </c>
      <c r="E60" s="35">
        <v>77.611051000000003</v>
      </c>
      <c r="F60" s="35" t="s">
        <v>21</v>
      </c>
      <c r="G60" s="35">
        <v>3.2000000000000002E-3</v>
      </c>
      <c r="H60" s="35">
        <v>9.4000000000000004E-3</v>
      </c>
      <c r="I60" s="35">
        <v>78.046137000000002</v>
      </c>
      <c r="J60" s="35" t="s">
        <v>21</v>
      </c>
      <c r="K60" s="35">
        <v>3.8999999999999998E-3</v>
      </c>
      <c r="L60" s="35">
        <v>1.0200000000000001E-2</v>
      </c>
      <c r="M60" s="35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5" t="s">
        <v>22</v>
      </c>
      <c r="C61" s="35">
        <v>3.5999999999999999E-3</v>
      </c>
      <c r="D61" s="35">
        <v>8.2000000000000007E-3</v>
      </c>
      <c r="E61" s="35">
        <v>366.09894000000003</v>
      </c>
      <c r="F61" s="35" t="s">
        <v>22</v>
      </c>
      <c r="G61" s="35">
        <v>4.4000000000000003E-3</v>
      </c>
      <c r="H61" s="35">
        <v>8.0999999999999996E-3</v>
      </c>
      <c r="I61" s="35">
        <v>460.01891599999999</v>
      </c>
      <c r="J61" s="35" t="s">
        <v>22</v>
      </c>
      <c r="K61" s="35">
        <v>4.7000000000000002E-3</v>
      </c>
      <c r="L61" s="35">
        <v>7.7000000000000002E-3</v>
      </c>
      <c r="M61" s="35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1:17" x14ac:dyDescent="0.25"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1:17" x14ac:dyDescent="0.25">
      <c r="A64" s="69" t="s">
        <v>24</v>
      </c>
      <c r="B64" s="77" t="s">
        <v>205</v>
      </c>
      <c r="C64" s="74"/>
      <c r="D64" s="74"/>
      <c r="E64" s="74"/>
      <c r="F64" s="77" t="s">
        <v>206</v>
      </c>
      <c r="G64" s="77"/>
      <c r="H64" s="77"/>
      <c r="I64" s="77"/>
      <c r="J64" s="77" t="s">
        <v>207</v>
      </c>
      <c r="K64" s="77"/>
      <c r="L64" s="77"/>
      <c r="M64" s="77"/>
      <c r="N64" s="77" t="s">
        <v>238</v>
      </c>
      <c r="O64" s="77"/>
      <c r="P64" s="77"/>
      <c r="Q64" s="77"/>
    </row>
    <row r="65" spans="1:27" x14ac:dyDescent="0.25">
      <c r="A65" s="69"/>
      <c r="B65" s="74" t="s">
        <v>25</v>
      </c>
      <c r="C65" s="74"/>
      <c r="D65" s="74"/>
      <c r="E65" t="s">
        <v>19</v>
      </c>
      <c r="F65" s="77" t="s">
        <v>25</v>
      </c>
      <c r="G65" s="77"/>
      <c r="H65" s="77"/>
      <c r="I65" s="27" t="s">
        <v>19</v>
      </c>
      <c r="J65" s="77" t="s">
        <v>25</v>
      </c>
      <c r="K65" s="77"/>
      <c r="L65" s="77"/>
      <c r="M65" s="27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18">
        <v>4.1060000000000003E-5</v>
      </c>
      <c r="C66" s="5"/>
      <c r="D66" s="5"/>
      <c r="E66">
        <v>28.786045000000001</v>
      </c>
      <c r="F66" s="29"/>
      <c r="G66" s="29">
        <v>4.1560000000000002E-4</v>
      </c>
      <c r="H66" s="28"/>
      <c r="I66" s="27">
        <v>34.687984999999998</v>
      </c>
      <c r="J66" s="29">
        <v>4.3379999999999997E-4</v>
      </c>
      <c r="K66" s="28"/>
      <c r="L66" s="28"/>
      <c r="M66" s="27">
        <v>31.922218999999998</v>
      </c>
      <c r="N66" s="29">
        <v>4.2660000000000002E-4</v>
      </c>
      <c r="O66" s="28"/>
      <c r="P66" s="28"/>
      <c r="Q66" s="27">
        <v>38.362178999999998</v>
      </c>
    </row>
    <row r="67" spans="1:27" x14ac:dyDescent="0.25">
      <c r="J67" t="s">
        <v>138</v>
      </c>
      <c r="N67" s="4"/>
      <c r="O67" s="4"/>
      <c r="P67" s="4"/>
      <c r="Q67" s="4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5.3492189999999997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67.675166000000004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68.641894000000008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1.843E-6</v>
      </c>
      <c r="H75">
        <f t="shared" si="2"/>
        <v>1088.90264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1.854E-6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1.8759999999999999E-6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1.8979999999999999E-6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6.8135289999999999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102.902565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101.23486400000002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1.8540450000000001E-6</v>
      </c>
      <c r="H88">
        <f t="shared" si="20"/>
        <v>1600.19724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1.87618E-6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1.9207199999999998E-6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1.96562E-6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8.2567909999999998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143.05860100000001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133.818431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1.8651349999999996E-6</v>
      </c>
      <c r="H101">
        <f t="shared" si="38"/>
        <v>2105.1027629999999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1.8985399999999997E-6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1.9661600000000001E-6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2.0348600000000004E-6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2.5339970000000003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62.667779000000003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59.165132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2.3093499999999998E-5</v>
      </c>
      <c r="H114">
        <f t="shared" si="56"/>
        <v>910.419398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2.3177000000000002E-5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2.3344000000000006E-5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2.3510999999999999E-5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3.878558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97.205219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89.439277000000004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2.3177275000000004E-5</v>
      </c>
      <c r="H127">
        <f t="shared" si="74"/>
        <v>1373.786666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2.3345100000000005E-5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2.3682400000000002E-5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2.4021900000000001E-5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5.5090380000000003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129.11691999999999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119.242395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2.3261243750000002E-5</v>
      </c>
      <c r="H140">
        <f t="shared" si="92"/>
        <v>1809.716404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2.3513650000000001E-5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2.4019999999999997E-5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2.452515E-5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2.5433159999999999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0</v>
      </c>
      <c r="M151">
        <f>I46+E46</f>
        <v>64.430747999999994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0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48.089371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1.3132500000000001E-4</v>
      </c>
      <c r="H153">
        <f t="shared" si="110"/>
        <v>745.24759700000004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1.3165000000000003E-4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0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0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1.3230000000000002E-4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1.3295000000000001E-4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3.8942290000000002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0</v>
      </c>
      <c r="M164">
        <f>M46+I46+E46</f>
        <v>100.491326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0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72.370429000000001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1.3165050000000004E-4</v>
      </c>
      <c r="H166">
        <f t="shared" si="128"/>
        <v>1110.9639790000001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1.3230200000000002E-4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0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0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1.3360800000000001E-4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1.3491800000000004E-4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6.230055000000001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2.5000000000000004E-11</v>
      </c>
      <c r="M177">
        <f>Q46+M46+I46+E46</f>
        <v>133.659919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2.0000000000000003E-10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95.691627999999994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1.319765125E-4</v>
      </c>
      <c r="H179">
        <f t="shared" si="146"/>
        <v>1474.595429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1.329561E-4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1.6000000000000003E-9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5.3999999999999996E-9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1.349248E-4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1.369067E-4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2.9325520000000003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8.864999999999999E-6</v>
      </c>
      <c r="M190">
        <f>AA46+W46</f>
        <v>68.290060000000011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8.8300000000000002E-6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37.197530999999998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5.2750500000000005E-4</v>
      </c>
      <c r="H192">
        <f t="shared" si="164"/>
        <v>551.4402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5.2840999999999999E-4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8.7599999999999991E-6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8.6899999999999998E-6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5.3021999999999998E-4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5.3202999999999996E-4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4.1168230000000001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8.8335000000000011E-6</v>
      </c>
      <c r="M203">
        <f>AE46+AA46+W46</f>
        <v>101.351815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8.774000000000001E-6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54.435689999999994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5.2841150000000007E-4</v>
      </c>
      <c r="H205">
        <f t="shared" si="182"/>
        <v>818.99820299999988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5.3022600000000007E-4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8.6759999999999996E-6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8.6059999999999986E-6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5.33864E-4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5.37514E-4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5.4955810000000005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8.805049999999998E-6</v>
      </c>
      <c r="M216">
        <f>AI46+AE46+AA46+W46</f>
        <v>135.30962599999998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8.7283999999999993E-6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72.830395999999993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5.2931949999999995E-4</v>
      </c>
      <c r="H218">
        <f t="shared" si="199"/>
        <v>1084.5811650000001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5.3204800000000003E-4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8.6191999999999987E-6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8.5508000000000012E-6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5.3753199999999985E-4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5.4305200000000003E-4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2.3793259999999998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5.9787000000000002E-5</v>
      </c>
      <c r="M229">
        <f>I66+E66</f>
        <v>63.474029999999999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7.8514000000000014E-5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17.911864999999999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278.320312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1.1596800000000001E-4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1.5342200000000001E-4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3.467479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7.7623149999999996E-5</v>
      </c>
      <c r="M242">
        <f>M66+I66+E66</f>
        <v>95.396248999999997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1.1240460000000002E-4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26.886868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404.80050200000005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1.7662240000000003E-4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2.337134E-4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5.0180119999999997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9.4609817500000001E-5</v>
      </c>
      <c r="M255">
        <f>Q66+M66+I66+E66</f>
        <v>133.75842799999998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1.4306274000000003E-4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34.634106000000003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2.1000124999999998E-3</v>
      </c>
      <c r="H257">
        <f t="shared" si="253"/>
        <v>532.71612400000004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2.1000999999999997E-3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2.2567072000000008E-4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2.9086957999999998E-4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2.1007999999999999E-3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2.1026999999999999E-3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I263"/>
  <sheetViews>
    <sheetView topLeftCell="A61" zoomScale="55" zoomScaleNormal="55" workbookViewId="0">
      <selection activeCell="U61" sqref="U61"/>
    </sheetView>
  </sheetViews>
  <sheetFormatPr defaultColWidth="9" defaultRowHeight="14.4" x14ac:dyDescent="0.25"/>
  <cols>
    <col min="4" max="4" width="14.88671875" customWidth="1"/>
    <col min="5" max="5" width="10.109375" customWidth="1"/>
    <col min="6" max="6" width="12.88671875"/>
    <col min="7" max="7" width="13.6640625" customWidth="1"/>
    <col min="8" max="8" width="13.21875" customWidth="1"/>
    <col min="9" max="9" width="12.44140625" customWidth="1"/>
    <col min="10" max="10" width="12.88671875"/>
    <col min="11" max="11" width="9.6640625"/>
    <col min="12" max="12" width="11.5546875" customWidth="1"/>
    <col min="13" max="13" width="10.6640625"/>
    <col min="14" max="15" width="9.6640625"/>
    <col min="16" max="16" width="12.6640625" bestFit="1" customWidth="1"/>
    <col min="17" max="17" width="10.6640625"/>
    <col min="18" max="18" width="12.88671875"/>
    <col min="19" max="19" width="12.21875" customWidth="1"/>
    <col min="20" max="20" width="9.6640625"/>
    <col min="21" max="22" width="11.77734375"/>
    <col min="23" max="23" width="13.33203125" customWidth="1"/>
    <col min="24" max="24" width="10.6640625"/>
    <col min="25" max="26" width="9.6640625"/>
    <col min="27" max="27" width="13.44140625" customWidth="1"/>
    <col min="28" max="28" width="9.6640625"/>
    <col min="29" max="29" width="16.77734375" customWidth="1"/>
    <col min="30" max="30" width="9.6640625"/>
    <col min="31" max="31" width="10.6640625"/>
    <col min="32" max="32" width="9.6640625"/>
    <col min="33" max="33" width="17.5546875" customWidth="1"/>
    <col min="34" max="34" width="12.6640625" bestFit="1" customWidth="1"/>
    <col min="35" max="35" width="10.6640625"/>
    <col min="37" max="37" width="12.88671875" customWidth="1"/>
    <col min="38" max="38" width="9.6640625"/>
    <col min="40" max="40" width="9.6640625"/>
    <col min="41" max="41" width="15.5546875" customWidth="1"/>
    <col min="43" max="44" width="9.6640625"/>
    <col min="46" max="48" width="9.6640625"/>
    <col min="50" max="52" width="9.6640625"/>
    <col min="54" max="55" width="9.6640625"/>
    <col min="58" max="58" width="9.6640625"/>
  </cols>
  <sheetData>
    <row r="1" spans="1:35" x14ac:dyDescent="0.25">
      <c r="B1" s="30"/>
      <c r="C1" s="30"/>
      <c r="D1" s="30"/>
      <c r="E1" s="30"/>
      <c r="F1" s="30"/>
      <c r="G1" s="30"/>
      <c r="H1" s="30" t="s">
        <v>0</v>
      </c>
      <c r="I1" s="30" t="s">
        <v>1</v>
      </c>
      <c r="J1" s="30" t="s">
        <v>2</v>
      </c>
      <c r="K1" s="30" t="s">
        <v>3</v>
      </c>
      <c r="L1" s="30" t="s">
        <v>4</v>
      </c>
      <c r="M1" s="30" t="s">
        <v>5</v>
      </c>
    </row>
    <row r="2" spans="1:35" x14ac:dyDescent="0.25">
      <c r="B2" s="30"/>
      <c r="C2" s="30"/>
      <c r="D2" s="30"/>
      <c r="E2" s="30"/>
      <c r="F2" s="30"/>
      <c r="G2" s="30"/>
      <c r="H2" s="30">
        <v>0.05</v>
      </c>
      <c r="I2" s="30">
        <v>0.95</v>
      </c>
      <c r="J2" s="30">
        <v>0.05</v>
      </c>
      <c r="K2" s="30">
        <v>0.95</v>
      </c>
      <c r="L2" s="30">
        <v>0.05</v>
      </c>
      <c r="M2" s="30">
        <v>0.95</v>
      </c>
    </row>
    <row r="3" spans="1:35" x14ac:dyDescent="0.25">
      <c r="B3" s="30"/>
      <c r="C3" s="30"/>
      <c r="D3" s="30"/>
      <c r="E3" s="30"/>
      <c r="F3" s="30"/>
      <c r="G3" s="30"/>
      <c r="H3" s="30">
        <v>0.1</v>
      </c>
      <c r="I3" s="30">
        <v>0.9</v>
      </c>
      <c r="J3" s="30">
        <v>0.1</v>
      </c>
      <c r="K3" s="30">
        <v>0.9</v>
      </c>
      <c r="L3" s="30">
        <v>0.1</v>
      </c>
      <c r="M3" s="30">
        <v>0.9</v>
      </c>
    </row>
    <row r="4" spans="1:35" x14ac:dyDescent="0.25">
      <c r="B4" s="30"/>
      <c r="C4" s="30"/>
      <c r="D4" s="30"/>
      <c r="E4" s="30"/>
      <c r="F4" s="30"/>
      <c r="G4" s="30"/>
      <c r="H4" s="30">
        <v>0.2</v>
      </c>
      <c r="I4" s="30">
        <v>0.8</v>
      </c>
      <c r="J4" s="30">
        <v>0.2</v>
      </c>
      <c r="K4" s="30">
        <v>0.8</v>
      </c>
      <c r="L4" s="30">
        <v>0.2</v>
      </c>
      <c r="M4" s="30">
        <v>0.8</v>
      </c>
    </row>
    <row r="5" spans="1:35" x14ac:dyDescent="0.25">
      <c r="B5" s="30"/>
      <c r="C5" s="30"/>
      <c r="D5" s="30"/>
      <c r="E5" s="30"/>
      <c r="F5" s="30"/>
      <c r="G5" s="30"/>
      <c r="H5" s="30">
        <v>0.3</v>
      </c>
      <c r="I5" s="30">
        <v>0.7</v>
      </c>
      <c r="J5" s="30">
        <v>0.3</v>
      </c>
      <c r="K5" s="30">
        <v>0.7</v>
      </c>
      <c r="L5" s="30">
        <v>0.3</v>
      </c>
      <c r="M5" s="30">
        <v>0.7</v>
      </c>
    </row>
    <row r="6" spans="1:35" x14ac:dyDescent="0.2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35" x14ac:dyDescent="0.25">
      <c r="A7" s="1" t="s">
        <v>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S7" s="1" t="s">
        <v>7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5" x14ac:dyDescent="0.25">
      <c r="B8" s="78" t="s">
        <v>8</v>
      </c>
      <c r="C8" s="78"/>
      <c r="D8" s="78"/>
      <c r="E8" s="78"/>
      <c r="F8" s="78" t="s">
        <v>9</v>
      </c>
      <c r="G8" s="78"/>
      <c r="H8" s="78"/>
      <c r="I8" s="78"/>
      <c r="J8" s="78" t="s">
        <v>10</v>
      </c>
      <c r="K8" s="78"/>
      <c r="L8" s="78"/>
      <c r="M8" s="78"/>
      <c r="N8" s="77" t="s">
        <v>11</v>
      </c>
      <c r="O8" s="77"/>
      <c r="P8" s="77"/>
      <c r="Q8" s="77"/>
      <c r="T8" s="78" t="s">
        <v>8</v>
      </c>
      <c r="U8" s="78"/>
      <c r="V8" s="78"/>
      <c r="W8" s="78"/>
      <c r="X8" s="78" t="s">
        <v>9</v>
      </c>
      <c r="Y8" s="78"/>
      <c r="Z8" s="78"/>
      <c r="AA8" s="78"/>
      <c r="AB8" s="78" t="s">
        <v>10</v>
      </c>
      <c r="AC8" s="78"/>
      <c r="AD8" s="78"/>
      <c r="AE8" s="78"/>
      <c r="AF8" s="77" t="s">
        <v>11</v>
      </c>
      <c r="AG8" s="77"/>
      <c r="AH8" s="77"/>
      <c r="AI8" s="77"/>
    </row>
    <row r="9" spans="1:35" x14ac:dyDescent="0.25">
      <c r="A9" s="67" t="s">
        <v>12</v>
      </c>
      <c r="B9" s="79" t="s">
        <v>209</v>
      </c>
      <c r="C9" s="78"/>
      <c r="D9" s="78"/>
      <c r="E9" s="78"/>
      <c r="F9" s="79" t="s">
        <v>210</v>
      </c>
      <c r="G9" s="78"/>
      <c r="H9" s="78"/>
      <c r="I9" s="78"/>
      <c r="J9" s="79" t="s">
        <v>211</v>
      </c>
      <c r="K9" s="78"/>
      <c r="L9" s="78"/>
      <c r="M9" s="78"/>
      <c r="N9" s="77" t="s">
        <v>237</v>
      </c>
      <c r="O9" s="77"/>
      <c r="P9" s="77"/>
      <c r="Q9" s="77"/>
      <c r="S9" s="67" t="s">
        <v>12</v>
      </c>
      <c r="T9" s="79" t="s">
        <v>209</v>
      </c>
      <c r="U9" s="78"/>
      <c r="V9" s="78"/>
      <c r="W9" s="78"/>
      <c r="X9" s="79" t="s">
        <v>210</v>
      </c>
      <c r="Y9" s="78"/>
      <c r="Z9" s="78"/>
      <c r="AA9" s="78"/>
      <c r="AB9" s="79" t="s">
        <v>211</v>
      </c>
      <c r="AC9" s="78"/>
      <c r="AD9" s="78"/>
      <c r="AE9" s="78"/>
      <c r="AF9" s="77" t="s">
        <v>237</v>
      </c>
      <c r="AG9" s="77"/>
      <c r="AH9" s="77"/>
      <c r="AI9" s="77"/>
    </row>
    <row r="10" spans="1:35" x14ac:dyDescent="0.25">
      <c r="A10" s="67"/>
      <c r="B10" s="30"/>
      <c r="C10" s="30" t="s">
        <v>17</v>
      </c>
      <c r="D10" s="30" t="s">
        <v>18</v>
      </c>
      <c r="E10" s="30" t="s">
        <v>19</v>
      </c>
      <c r="F10" s="30"/>
      <c r="G10" s="30" t="s">
        <v>17</v>
      </c>
      <c r="H10" s="30" t="s">
        <v>18</v>
      </c>
      <c r="I10" s="30" t="s">
        <v>19</v>
      </c>
      <c r="J10" s="30"/>
      <c r="K10" s="30" t="s">
        <v>17</v>
      </c>
      <c r="L10" s="30" t="s">
        <v>18</v>
      </c>
      <c r="M10" s="30" t="s">
        <v>19</v>
      </c>
      <c r="N10" s="27"/>
      <c r="O10" s="27" t="s">
        <v>17</v>
      </c>
      <c r="P10" s="27" t="s">
        <v>18</v>
      </c>
      <c r="Q10" s="27" t="s">
        <v>19</v>
      </c>
      <c r="S10" s="67"/>
      <c r="T10" s="30"/>
      <c r="U10" s="30" t="s">
        <v>17</v>
      </c>
      <c r="V10" s="30" t="s">
        <v>18</v>
      </c>
      <c r="W10" s="30" t="s">
        <v>19</v>
      </c>
      <c r="X10" s="30"/>
      <c r="Y10" s="30" t="s">
        <v>17</v>
      </c>
      <c r="Z10" s="30" t="s">
        <v>18</v>
      </c>
      <c r="AA10" s="30" t="s">
        <v>19</v>
      </c>
      <c r="AB10" s="30"/>
      <c r="AC10" s="30" t="s">
        <v>17</v>
      </c>
      <c r="AD10" s="30" t="s">
        <v>18</v>
      </c>
      <c r="AE10" s="30" t="s">
        <v>19</v>
      </c>
      <c r="AF10" s="27"/>
      <c r="AG10" s="27" t="s">
        <v>17</v>
      </c>
      <c r="AH10" s="27" t="s">
        <v>18</v>
      </c>
      <c r="AI10" s="27" t="s">
        <v>19</v>
      </c>
    </row>
    <row r="11" spans="1:35" x14ac:dyDescent="0.25">
      <c r="A11" s="67"/>
      <c r="B11" s="30" t="s">
        <v>20</v>
      </c>
      <c r="C11" s="40">
        <v>0</v>
      </c>
      <c r="D11" s="40">
        <v>6.1999999999999998E-3</v>
      </c>
      <c r="E11" s="40">
        <v>2.8738239999999999</v>
      </c>
      <c r="F11" s="30" t="s">
        <v>20</v>
      </c>
      <c r="G11" s="40">
        <v>0</v>
      </c>
      <c r="H11" s="40">
        <v>6.1999999999999998E-3</v>
      </c>
      <c r="I11" s="40">
        <v>1.0610059999999999</v>
      </c>
      <c r="J11" s="30" t="s">
        <v>20</v>
      </c>
      <c r="K11" s="40">
        <v>0</v>
      </c>
      <c r="L11" s="40">
        <v>6.1999999999999998E-3</v>
      </c>
      <c r="M11" s="40">
        <v>1.0566180000000001</v>
      </c>
      <c r="N11" s="27" t="s">
        <v>20</v>
      </c>
      <c r="O11" s="41">
        <v>0</v>
      </c>
      <c r="P11" s="41">
        <v>6.1999999999999998E-3</v>
      </c>
      <c r="Q11" s="27">
        <v>1.1781839999999999</v>
      </c>
      <c r="S11" s="67"/>
      <c r="T11" s="30" t="s">
        <v>20</v>
      </c>
      <c r="U11" s="40">
        <v>0</v>
      </c>
      <c r="V11" s="40">
        <v>6.1999999999999998E-3</v>
      </c>
      <c r="W11" s="40">
        <v>1.063021</v>
      </c>
      <c r="X11" s="30" t="s">
        <v>20</v>
      </c>
      <c r="Y11" s="40">
        <v>0</v>
      </c>
      <c r="Z11" s="40">
        <v>6.1999999999999998E-3</v>
      </c>
      <c r="AA11" s="40">
        <v>0.93071700000000002</v>
      </c>
      <c r="AB11" s="30" t="s">
        <v>20</v>
      </c>
      <c r="AC11" s="40">
        <v>0</v>
      </c>
      <c r="AD11" s="40">
        <v>6.1999999999999998E-3</v>
      </c>
      <c r="AE11" s="40">
        <v>1.0853429999999999</v>
      </c>
      <c r="AF11" s="27" t="s">
        <v>20</v>
      </c>
      <c r="AG11" s="41">
        <v>0</v>
      </c>
      <c r="AH11" s="41">
        <v>6.1999999999999998E-3</v>
      </c>
      <c r="AI11" s="27">
        <v>2.3044630000000002</v>
      </c>
    </row>
    <row r="12" spans="1:35" x14ac:dyDescent="0.25">
      <c r="A12" s="67"/>
      <c r="B12" s="30" t="s">
        <v>21</v>
      </c>
      <c r="C12" s="40">
        <v>0</v>
      </c>
      <c r="D12" s="40">
        <v>8.038E-5</v>
      </c>
      <c r="E12" s="40">
        <v>36.136426999999998</v>
      </c>
      <c r="F12" s="30" t="s">
        <v>21</v>
      </c>
      <c r="G12" s="40">
        <v>0</v>
      </c>
      <c r="H12" s="40">
        <v>8.038E-5</v>
      </c>
      <c r="I12" s="40">
        <v>35.483153000000001</v>
      </c>
      <c r="J12" s="30" t="s">
        <v>21</v>
      </c>
      <c r="K12" s="40">
        <v>0</v>
      </c>
      <c r="L12" s="40">
        <v>8.038E-5</v>
      </c>
      <c r="M12" s="40">
        <v>35.017471</v>
      </c>
      <c r="N12" s="27" t="s">
        <v>21</v>
      </c>
      <c r="O12" s="41">
        <v>0</v>
      </c>
      <c r="P12" s="41">
        <v>8.038E-5</v>
      </c>
      <c r="Q12" s="27">
        <v>38.983694999999997</v>
      </c>
      <c r="S12" s="67"/>
      <c r="T12" s="30" t="s">
        <v>21</v>
      </c>
      <c r="U12" s="40">
        <v>0</v>
      </c>
      <c r="V12" s="40">
        <v>2.6219999999999998E-4</v>
      </c>
      <c r="W12" s="40">
        <v>30.912903</v>
      </c>
      <c r="X12" s="30" t="s">
        <v>21</v>
      </c>
      <c r="Y12" s="40">
        <v>0</v>
      </c>
      <c r="Z12" s="40">
        <v>2.6219999999999998E-4</v>
      </c>
      <c r="AA12" s="40">
        <v>30.184272</v>
      </c>
      <c r="AB12" s="30" t="s">
        <v>21</v>
      </c>
      <c r="AC12" s="40">
        <v>0</v>
      </c>
      <c r="AD12" s="40">
        <v>2.6219999999999998E-4</v>
      </c>
      <c r="AE12" s="40">
        <v>31.103270999999999</v>
      </c>
      <c r="AF12" s="27" t="s">
        <v>21</v>
      </c>
      <c r="AG12" s="41">
        <v>0</v>
      </c>
      <c r="AH12" s="41">
        <v>2.6219999999999998E-4</v>
      </c>
      <c r="AI12" s="27">
        <v>35.540464999999998</v>
      </c>
    </row>
    <row r="13" spans="1:35" x14ac:dyDescent="0.25">
      <c r="A13" s="67"/>
      <c r="B13" s="30" t="s">
        <v>22</v>
      </c>
      <c r="C13" s="40">
        <v>0</v>
      </c>
      <c r="D13" s="40">
        <v>1.832E-6</v>
      </c>
      <c r="E13" s="40">
        <v>563.77373499999999</v>
      </c>
      <c r="F13" s="30" t="s">
        <v>22</v>
      </c>
      <c r="G13" s="40">
        <v>0</v>
      </c>
      <c r="H13" s="40">
        <v>1.832E-6</v>
      </c>
      <c r="I13" s="40">
        <v>561.23371099999997</v>
      </c>
      <c r="J13" s="30" t="s">
        <v>22</v>
      </c>
      <c r="K13" s="40">
        <v>0</v>
      </c>
      <c r="L13" s="40">
        <v>1.832E-6</v>
      </c>
      <c r="M13" s="40">
        <v>563.60006499999997</v>
      </c>
      <c r="N13" s="27" t="s">
        <v>22</v>
      </c>
      <c r="O13" s="41">
        <v>0</v>
      </c>
      <c r="P13" s="41">
        <v>1.832E-6</v>
      </c>
      <c r="Q13" s="27">
        <v>621.20565399999998</v>
      </c>
      <c r="S13" s="67"/>
      <c r="T13" s="30" t="s">
        <v>22</v>
      </c>
      <c r="U13" s="40">
        <v>0</v>
      </c>
      <c r="V13" s="40">
        <v>2.3E-5</v>
      </c>
      <c r="W13" s="40">
        <v>502.31411400000002</v>
      </c>
      <c r="X13" s="30" t="s">
        <v>22</v>
      </c>
      <c r="Y13" s="40">
        <v>0</v>
      </c>
      <c r="Z13" s="38">
        <v>2.4640000000000001E-5</v>
      </c>
      <c r="AA13" s="40">
        <v>511.91387500000002</v>
      </c>
      <c r="AB13" s="30" t="s">
        <v>22</v>
      </c>
      <c r="AC13" s="40">
        <v>0</v>
      </c>
      <c r="AD13" s="40">
        <v>2.6380000000000002E-5</v>
      </c>
      <c r="AE13" s="40">
        <v>490.74580200000003</v>
      </c>
      <c r="AF13" s="27" t="s">
        <v>22</v>
      </c>
      <c r="AG13" s="41">
        <v>0</v>
      </c>
      <c r="AH13" s="41">
        <v>2.7699999999999999E-5</v>
      </c>
      <c r="AI13" s="27">
        <v>536.20199400000001</v>
      </c>
    </row>
    <row r="14" spans="1:35" x14ac:dyDescent="0.25">
      <c r="B14" s="30"/>
      <c r="C14" s="30"/>
      <c r="D14" s="30"/>
      <c r="E14" s="30"/>
      <c r="F14" s="30"/>
      <c r="G14" s="30" t="s">
        <v>138</v>
      </c>
      <c r="H14" s="30"/>
      <c r="I14" s="30"/>
      <c r="J14" s="30"/>
      <c r="K14" s="30"/>
      <c r="L14" s="30"/>
      <c r="M14" s="30"/>
      <c r="N14" s="35"/>
      <c r="O14" s="35"/>
      <c r="P14" s="35"/>
      <c r="Q14" s="35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5"/>
      <c r="AG14" s="35"/>
      <c r="AH14" s="35"/>
      <c r="AI14" s="35"/>
    </row>
    <row r="15" spans="1:35" x14ac:dyDescent="0.2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5"/>
      <c r="O15" s="35"/>
      <c r="P15" s="35"/>
      <c r="Q15" s="35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5"/>
      <c r="AG15" s="35"/>
      <c r="AH15" s="35"/>
      <c r="AI15" s="35"/>
    </row>
    <row r="16" spans="1:35" x14ac:dyDescent="0.25">
      <c r="A16" s="68" t="s">
        <v>23</v>
      </c>
      <c r="B16" s="79" t="s">
        <v>209</v>
      </c>
      <c r="C16" s="78"/>
      <c r="D16" s="78"/>
      <c r="E16" s="78"/>
      <c r="F16" s="79" t="s">
        <v>210</v>
      </c>
      <c r="G16" s="78"/>
      <c r="H16" s="78"/>
      <c r="I16" s="78"/>
      <c r="J16" s="79" t="s">
        <v>211</v>
      </c>
      <c r="K16" s="78"/>
      <c r="L16" s="78"/>
      <c r="M16" s="78"/>
      <c r="N16" s="81" t="s">
        <v>212</v>
      </c>
      <c r="O16" s="81"/>
      <c r="P16" s="81"/>
      <c r="Q16" s="81"/>
      <c r="R16" s="35"/>
      <c r="S16" s="82" t="s">
        <v>23</v>
      </c>
      <c r="T16" s="79" t="s">
        <v>209</v>
      </c>
      <c r="U16" s="78"/>
      <c r="V16" s="78"/>
      <c r="W16" s="78"/>
      <c r="X16" s="79" t="s">
        <v>210</v>
      </c>
      <c r="Y16" s="78"/>
      <c r="Z16" s="78"/>
      <c r="AA16" s="78"/>
      <c r="AB16" s="79" t="s">
        <v>211</v>
      </c>
      <c r="AC16" s="78"/>
      <c r="AD16" s="78"/>
      <c r="AE16" s="78"/>
      <c r="AF16" s="81" t="s">
        <v>212</v>
      </c>
      <c r="AG16" s="81"/>
      <c r="AH16" s="81"/>
      <c r="AI16" s="81"/>
    </row>
    <row r="17" spans="1:35" x14ac:dyDescent="0.25">
      <c r="A17" s="68"/>
      <c r="B17" s="34"/>
      <c r="C17" s="34" t="s">
        <v>17</v>
      </c>
      <c r="D17" s="34" t="s">
        <v>18</v>
      </c>
      <c r="E17" s="34" t="s">
        <v>19</v>
      </c>
      <c r="F17" s="34"/>
      <c r="G17" s="34" t="s">
        <v>17</v>
      </c>
      <c r="H17" s="34" t="s">
        <v>18</v>
      </c>
      <c r="I17" s="34" t="s">
        <v>19</v>
      </c>
      <c r="J17" s="34"/>
      <c r="K17" s="34" t="s">
        <v>17</v>
      </c>
      <c r="L17" s="34" t="s">
        <v>18</v>
      </c>
      <c r="M17" s="34" t="s">
        <v>19</v>
      </c>
      <c r="N17" s="35"/>
      <c r="O17" s="35" t="s">
        <v>17</v>
      </c>
      <c r="P17" s="35" t="s">
        <v>18</v>
      </c>
      <c r="Q17" s="35" t="s">
        <v>19</v>
      </c>
      <c r="R17" s="35"/>
      <c r="S17" s="82"/>
      <c r="T17" s="34"/>
      <c r="U17" s="34" t="s">
        <v>17</v>
      </c>
      <c r="V17" s="34" t="s">
        <v>18</v>
      </c>
      <c r="W17" s="34" t="s">
        <v>19</v>
      </c>
      <c r="X17" s="34"/>
      <c r="Y17" s="34" t="s">
        <v>17</v>
      </c>
      <c r="Z17" s="34" t="s">
        <v>18</v>
      </c>
      <c r="AA17" s="34" t="s">
        <v>19</v>
      </c>
      <c r="AB17" s="34"/>
      <c r="AC17" s="34" t="s">
        <v>17</v>
      </c>
      <c r="AD17" s="34" t="s">
        <v>18</v>
      </c>
      <c r="AE17" s="34" t="s">
        <v>19</v>
      </c>
      <c r="AF17" s="35"/>
      <c r="AG17" s="35" t="s">
        <v>17</v>
      </c>
      <c r="AH17" s="35" t="s">
        <v>18</v>
      </c>
      <c r="AI17" s="35" t="s">
        <v>19</v>
      </c>
    </row>
    <row r="18" spans="1:35" x14ac:dyDescent="0.25">
      <c r="A18" s="68"/>
      <c r="B18" s="34" t="s">
        <v>20</v>
      </c>
      <c r="C18" s="34">
        <v>1.2999999999999999E-3</v>
      </c>
      <c r="D18" s="34">
        <v>2.0199999999999999E-2</v>
      </c>
      <c r="E18" s="34">
        <v>30.079193</v>
      </c>
      <c r="F18" s="34" t="s">
        <v>20</v>
      </c>
      <c r="G18" s="34">
        <v>2.5999999999999999E-3</v>
      </c>
      <c r="H18" s="34">
        <v>2.1499999999999998E-2</v>
      </c>
      <c r="I18" s="34">
        <v>34.510630999999997</v>
      </c>
      <c r="J18" s="34" t="s">
        <v>20</v>
      </c>
      <c r="K18" s="34">
        <v>2.5999999999999999E-3</v>
      </c>
      <c r="L18" s="34">
        <v>2.2700000000000001E-2</v>
      </c>
      <c r="M18" s="34">
        <v>28.601323000000001</v>
      </c>
      <c r="N18" s="35" t="s">
        <v>20</v>
      </c>
      <c r="O18" s="35">
        <v>2.5999999999999999E-3</v>
      </c>
      <c r="P18" s="35">
        <v>2.3900000000000001E-2</v>
      </c>
      <c r="Q18" s="35">
        <v>28.720002000000001</v>
      </c>
      <c r="R18" s="35"/>
      <c r="S18" s="82"/>
      <c r="T18" s="34" t="s">
        <v>20</v>
      </c>
      <c r="U18" s="34">
        <v>1.2999999999999999E-3</v>
      </c>
      <c r="V18" s="34">
        <v>2.0199999999999999E-2</v>
      </c>
      <c r="W18" s="34">
        <v>28.892620000000001</v>
      </c>
      <c r="X18" s="34" t="s">
        <v>20</v>
      </c>
      <c r="Y18" s="34">
        <v>2.5999999999999999E-3</v>
      </c>
      <c r="Z18" s="34">
        <v>2.1499999999999998E-2</v>
      </c>
      <c r="AA18" s="34">
        <v>32.570383</v>
      </c>
      <c r="AB18" s="34" t="s">
        <v>20</v>
      </c>
      <c r="AC18" s="34">
        <v>2.5999999999999999E-3</v>
      </c>
      <c r="AD18" s="34">
        <v>2.2700000000000001E-2</v>
      </c>
      <c r="AE18" s="34">
        <v>33.057918000000001</v>
      </c>
      <c r="AF18" s="35" t="s">
        <v>20</v>
      </c>
      <c r="AG18" s="35">
        <v>2.5999999999999999E-3</v>
      </c>
      <c r="AH18" s="35">
        <v>2.3900000000000001E-2</v>
      </c>
      <c r="AI18" s="35">
        <v>30.236464999999999</v>
      </c>
    </row>
    <row r="19" spans="1:35" x14ac:dyDescent="0.25">
      <c r="A19" s="68"/>
      <c r="B19" s="34" t="s">
        <v>21</v>
      </c>
      <c r="C19" s="34">
        <v>1.9699999999999999E-2</v>
      </c>
      <c r="D19" s="34">
        <v>2.0199999999999999E-2</v>
      </c>
      <c r="E19" s="34">
        <v>82.092314999999999</v>
      </c>
      <c r="F19" s="34" t="s">
        <v>21</v>
      </c>
      <c r="G19" s="34">
        <v>2.0899999999999998E-2</v>
      </c>
      <c r="H19" s="34">
        <v>2.1299999999999999E-2</v>
      </c>
      <c r="I19" s="34">
        <v>84.700119000000001</v>
      </c>
      <c r="J19" s="34" t="s">
        <v>21</v>
      </c>
      <c r="K19" s="34">
        <v>2.1999999999999999E-2</v>
      </c>
      <c r="L19" s="34">
        <v>2.2499999999999999E-2</v>
      </c>
      <c r="M19" s="34">
        <v>77.806233000000006</v>
      </c>
      <c r="N19" s="35" t="s">
        <v>21</v>
      </c>
      <c r="O19" s="35">
        <v>2.3199999999999998E-2</v>
      </c>
      <c r="P19" s="35">
        <v>2.3699999999999999E-2</v>
      </c>
      <c r="Q19" s="35">
        <v>76.667008999999993</v>
      </c>
      <c r="R19" s="35"/>
      <c r="S19" s="82"/>
      <c r="T19" s="34" t="s">
        <v>21</v>
      </c>
      <c r="U19" s="34">
        <v>1.77E-2</v>
      </c>
      <c r="V19" s="34">
        <v>1.9900000000000001E-2</v>
      </c>
      <c r="W19" s="34">
        <v>79.589035999999993</v>
      </c>
      <c r="X19" s="34" t="s">
        <v>21</v>
      </c>
      <c r="Y19" s="34">
        <v>1.8700000000000001E-2</v>
      </c>
      <c r="Z19" s="34">
        <v>2.0899999999999998E-2</v>
      </c>
      <c r="AA19" s="34">
        <v>81.277517000000003</v>
      </c>
      <c r="AB19" s="34" t="s">
        <v>21</v>
      </c>
      <c r="AC19" s="34">
        <v>1.9699999999999999E-2</v>
      </c>
      <c r="AD19" s="34">
        <v>2.2100000000000002E-2</v>
      </c>
      <c r="AE19" s="34">
        <v>79.607797000000005</v>
      </c>
      <c r="AF19" s="35" t="s">
        <v>21</v>
      </c>
      <c r="AG19" s="35">
        <v>2.07E-2</v>
      </c>
      <c r="AH19" s="35">
        <v>2.3300000000000001E-2</v>
      </c>
      <c r="AI19" s="35">
        <v>77.369028</v>
      </c>
    </row>
    <row r="20" spans="1:35" x14ac:dyDescent="0.25">
      <c r="A20" s="68"/>
      <c r="B20" s="34" t="s">
        <v>22</v>
      </c>
      <c r="C20" s="34">
        <v>1.9699999999999999E-2</v>
      </c>
      <c r="D20" s="34">
        <v>1.9800000000000002E-2</v>
      </c>
      <c r="E20" s="34">
        <v>543.00650800000005</v>
      </c>
      <c r="F20" s="34" t="s">
        <v>22</v>
      </c>
      <c r="G20" s="34">
        <v>2.0899999999999998E-2</v>
      </c>
      <c r="H20" s="34">
        <v>2.0899999999999998E-2</v>
      </c>
      <c r="I20" s="34">
        <v>380.05642999999998</v>
      </c>
      <c r="J20" s="34" t="s">
        <v>22</v>
      </c>
      <c r="K20" s="34">
        <v>2.1999999999999999E-2</v>
      </c>
      <c r="L20" s="34">
        <v>2.2100000000000002E-2</v>
      </c>
      <c r="M20" s="34">
        <v>335.71965999999998</v>
      </c>
      <c r="N20" s="35" t="s">
        <v>22</v>
      </c>
      <c r="O20" s="35">
        <v>2.3199999999999998E-2</v>
      </c>
      <c r="P20" s="35">
        <v>2.3199999999999998E-2</v>
      </c>
      <c r="Q20" s="35">
        <v>378.594853</v>
      </c>
      <c r="R20" s="35"/>
      <c r="S20" s="82"/>
      <c r="T20" s="34" t="s">
        <v>22</v>
      </c>
      <c r="U20" s="34">
        <v>1.7899999999999999E-2</v>
      </c>
      <c r="V20" s="34">
        <v>1.84E-2</v>
      </c>
      <c r="W20" s="34">
        <v>401.51507199999998</v>
      </c>
      <c r="X20" s="34" t="s">
        <v>22</v>
      </c>
      <c r="Y20" s="34">
        <v>1.89E-2</v>
      </c>
      <c r="Z20" s="34">
        <v>1.9400000000000001E-2</v>
      </c>
      <c r="AA20" s="34">
        <v>379.953823</v>
      </c>
      <c r="AB20" s="34" t="s">
        <v>22</v>
      </c>
      <c r="AC20" s="34">
        <v>1.9900000000000001E-2</v>
      </c>
      <c r="AD20" s="34">
        <v>2.0500000000000001E-2</v>
      </c>
      <c r="AE20" s="34">
        <v>520.54528300000004</v>
      </c>
      <c r="AF20" s="35" t="s">
        <v>22</v>
      </c>
      <c r="AG20" s="35">
        <v>2.0899999999999998E-2</v>
      </c>
      <c r="AH20" s="35">
        <v>2.1499999999999998E-2</v>
      </c>
      <c r="AI20" s="35">
        <v>454.306647</v>
      </c>
    </row>
    <row r="21" spans="1:35" x14ac:dyDescent="0.25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5"/>
      <c r="O21" s="35"/>
      <c r="P21" s="35"/>
      <c r="Q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5"/>
      <c r="AG21" s="35"/>
      <c r="AH21" s="35"/>
      <c r="AI21" s="35"/>
    </row>
    <row r="22" spans="1:35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5"/>
      <c r="O22" s="35"/>
      <c r="P22" s="35"/>
      <c r="Q22" s="3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5"/>
      <c r="AG22" s="35"/>
      <c r="AH22" s="35"/>
      <c r="AI22" s="35"/>
    </row>
    <row r="23" spans="1:35" x14ac:dyDescent="0.25">
      <c r="A23" s="69" t="s">
        <v>24</v>
      </c>
      <c r="B23" s="79" t="s">
        <v>209</v>
      </c>
      <c r="C23" s="78"/>
      <c r="D23" s="78"/>
      <c r="E23" s="78"/>
      <c r="F23" s="79" t="s">
        <v>210</v>
      </c>
      <c r="G23" s="78"/>
      <c r="H23" s="78"/>
      <c r="I23" s="78"/>
      <c r="J23" s="79" t="s">
        <v>211</v>
      </c>
      <c r="K23" s="78"/>
      <c r="L23" s="78"/>
      <c r="M23" s="78"/>
      <c r="N23" s="77" t="s">
        <v>237</v>
      </c>
      <c r="O23" s="77"/>
      <c r="P23" s="77"/>
      <c r="Q23" s="77"/>
      <c r="S23" s="69" t="s">
        <v>24</v>
      </c>
      <c r="T23" s="79" t="s">
        <v>209</v>
      </c>
      <c r="U23" s="78"/>
      <c r="V23" s="78"/>
      <c r="W23" s="78"/>
      <c r="X23" s="79" t="s">
        <v>210</v>
      </c>
      <c r="Y23" s="78"/>
      <c r="Z23" s="78"/>
      <c r="AA23" s="78"/>
      <c r="AB23" s="79" t="s">
        <v>211</v>
      </c>
      <c r="AC23" s="78"/>
      <c r="AD23" s="78"/>
      <c r="AE23" s="78"/>
      <c r="AF23" s="81" t="s">
        <v>212</v>
      </c>
      <c r="AG23" s="81"/>
      <c r="AH23" s="81"/>
      <c r="AI23" s="81"/>
    </row>
    <row r="24" spans="1:35" x14ac:dyDescent="0.25">
      <c r="A24" s="69"/>
      <c r="B24" s="78" t="s">
        <v>25</v>
      </c>
      <c r="C24" s="78"/>
      <c r="D24" s="78"/>
      <c r="E24" s="30" t="s">
        <v>19</v>
      </c>
      <c r="F24" s="78" t="s">
        <v>25</v>
      </c>
      <c r="G24" s="78"/>
      <c r="H24" s="78"/>
      <c r="I24" s="30" t="s">
        <v>19</v>
      </c>
      <c r="J24" s="78" t="s">
        <v>25</v>
      </c>
      <c r="K24" s="78"/>
      <c r="L24" s="78"/>
      <c r="M24" s="30" t="s">
        <v>19</v>
      </c>
      <c r="N24" s="77" t="s">
        <v>25</v>
      </c>
      <c r="O24" s="77"/>
      <c r="P24" s="77"/>
      <c r="Q24" s="27" t="s">
        <v>19</v>
      </c>
      <c r="S24" s="69"/>
      <c r="T24" s="78" t="s">
        <v>25</v>
      </c>
      <c r="U24" s="78"/>
      <c r="V24" s="78"/>
      <c r="W24" s="30" t="s">
        <v>19</v>
      </c>
      <c r="X24" s="78" t="s">
        <v>25</v>
      </c>
      <c r="Y24" s="78"/>
      <c r="Z24" s="78"/>
      <c r="AA24" s="30" t="s">
        <v>19</v>
      </c>
      <c r="AB24" s="78" t="s">
        <v>25</v>
      </c>
      <c r="AC24" s="78"/>
      <c r="AD24" s="78"/>
      <c r="AE24" s="30" t="s">
        <v>19</v>
      </c>
      <c r="AF24" s="81" t="s">
        <v>25</v>
      </c>
      <c r="AG24" s="81"/>
      <c r="AH24" s="81"/>
      <c r="AI24" s="35" t="s">
        <v>19</v>
      </c>
    </row>
    <row r="25" spans="1:35" x14ac:dyDescent="0.25">
      <c r="A25" s="69"/>
      <c r="B25" s="31">
        <v>0</v>
      </c>
      <c r="C25" s="31"/>
      <c r="D25" s="31"/>
      <c r="E25" s="40">
        <v>39.657221</v>
      </c>
      <c r="F25" s="30">
        <v>0</v>
      </c>
      <c r="G25" s="31"/>
      <c r="H25" s="31"/>
      <c r="I25" s="40">
        <v>42.304513999999998</v>
      </c>
      <c r="J25" s="30">
        <v>0</v>
      </c>
      <c r="K25" s="31"/>
      <c r="L25" s="31"/>
      <c r="M25" s="40">
        <v>38.808802</v>
      </c>
      <c r="N25" s="28">
        <v>0</v>
      </c>
      <c r="O25" s="28"/>
      <c r="P25" s="28"/>
      <c r="Q25" s="27">
        <v>54.803555000000003</v>
      </c>
      <c r="S25" s="69"/>
      <c r="T25" s="31">
        <v>0</v>
      </c>
      <c r="U25" s="31"/>
      <c r="V25" s="31"/>
      <c r="W25" s="40">
        <v>43.022376999999999</v>
      </c>
      <c r="X25" s="31">
        <v>0</v>
      </c>
      <c r="Y25" s="30"/>
      <c r="Z25" s="31"/>
      <c r="AA25" s="40">
        <v>37.694935999999998</v>
      </c>
      <c r="AB25" s="31">
        <v>0</v>
      </c>
      <c r="AC25" s="31"/>
      <c r="AD25" s="31"/>
      <c r="AE25" s="40">
        <v>34.233632</v>
      </c>
      <c r="AF25" s="37">
        <v>0</v>
      </c>
      <c r="AG25" s="37"/>
      <c r="AH25" s="37"/>
      <c r="AI25" s="35">
        <v>37.793520000000001</v>
      </c>
    </row>
    <row r="26" spans="1:35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5"/>
      <c r="O26" s="35"/>
      <c r="P26" s="35"/>
      <c r="Q26" s="35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5"/>
      <c r="AG26" s="35"/>
      <c r="AH26" s="35"/>
      <c r="AI26" s="35"/>
    </row>
    <row r="27" spans="1:35" x14ac:dyDescent="0.25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9"/>
      <c r="O27" s="39"/>
      <c r="P27" s="39"/>
      <c r="Q27" s="39"/>
      <c r="R27" s="7"/>
      <c r="S27" s="7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5"/>
      <c r="AG27" s="35"/>
      <c r="AH27" s="35"/>
      <c r="AI27" s="35"/>
    </row>
    <row r="28" spans="1:35" x14ac:dyDescent="0.25">
      <c r="A28" s="1" t="s">
        <v>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5"/>
      <c r="O28" s="35"/>
      <c r="P28" s="35"/>
      <c r="Q28" s="35"/>
      <c r="S28" s="1" t="s">
        <v>27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5"/>
      <c r="AG28" s="35"/>
      <c r="AH28" s="35"/>
      <c r="AI28" s="35"/>
    </row>
    <row r="29" spans="1:35" x14ac:dyDescent="0.25">
      <c r="B29" s="78" t="s">
        <v>8</v>
      </c>
      <c r="C29" s="78"/>
      <c r="D29" s="78"/>
      <c r="E29" s="78"/>
      <c r="F29" s="78" t="s">
        <v>9</v>
      </c>
      <c r="G29" s="78"/>
      <c r="H29" s="78"/>
      <c r="I29" s="78"/>
      <c r="J29" s="78" t="s">
        <v>10</v>
      </c>
      <c r="K29" s="78"/>
      <c r="L29" s="78"/>
      <c r="M29" s="78"/>
      <c r="N29" s="77" t="s">
        <v>11</v>
      </c>
      <c r="O29" s="77"/>
      <c r="P29" s="77"/>
      <c r="Q29" s="77"/>
      <c r="T29" s="78" t="s">
        <v>8</v>
      </c>
      <c r="U29" s="78"/>
      <c r="V29" s="78"/>
      <c r="W29" s="78"/>
      <c r="X29" s="78" t="s">
        <v>9</v>
      </c>
      <c r="Y29" s="78"/>
      <c r="Z29" s="78"/>
      <c r="AA29" s="78"/>
      <c r="AB29" s="78" t="s">
        <v>10</v>
      </c>
      <c r="AC29" s="78"/>
      <c r="AD29" s="78"/>
      <c r="AE29" s="78"/>
      <c r="AF29" s="77" t="s">
        <v>11</v>
      </c>
      <c r="AG29" s="77"/>
      <c r="AH29" s="77"/>
      <c r="AI29" s="77"/>
    </row>
    <row r="30" spans="1:35" x14ac:dyDescent="0.25">
      <c r="A30" s="67" t="s">
        <v>12</v>
      </c>
      <c r="B30" s="79" t="s">
        <v>209</v>
      </c>
      <c r="C30" s="78"/>
      <c r="D30" s="78"/>
      <c r="E30" s="78"/>
      <c r="F30" s="79" t="s">
        <v>210</v>
      </c>
      <c r="G30" s="78"/>
      <c r="H30" s="78"/>
      <c r="I30" s="78"/>
      <c r="J30" s="79" t="s">
        <v>211</v>
      </c>
      <c r="K30" s="78"/>
      <c r="L30" s="78"/>
      <c r="M30" s="78"/>
      <c r="N30" s="77" t="s">
        <v>237</v>
      </c>
      <c r="O30" s="77"/>
      <c r="P30" s="77"/>
      <c r="Q30" s="77"/>
      <c r="S30" s="67" t="s">
        <v>12</v>
      </c>
      <c r="T30" s="79" t="s">
        <v>209</v>
      </c>
      <c r="U30" s="78"/>
      <c r="V30" s="78"/>
      <c r="W30" s="78"/>
      <c r="X30" s="79" t="s">
        <v>210</v>
      </c>
      <c r="Y30" s="78"/>
      <c r="Z30" s="78"/>
      <c r="AA30" s="78"/>
      <c r="AB30" s="79" t="s">
        <v>211</v>
      </c>
      <c r="AC30" s="78"/>
      <c r="AD30" s="78"/>
      <c r="AE30" s="78"/>
      <c r="AF30" s="77" t="s">
        <v>237</v>
      </c>
      <c r="AG30" s="77"/>
      <c r="AH30" s="77"/>
      <c r="AI30" s="77"/>
    </row>
    <row r="31" spans="1:35" x14ac:dyDescent="0.25">
      <c r="A31" s="67"/>
      <c r="B31" s="30"/>
      <c r="C31" s="30" t="s">
        <v>17</v>
      </c>
      <c r="D31" s="30" t="s">
        <v>18</v>
      </c>
      <c r="E31" s="30" t="s">
        <v>19</v>
      </c>
      <c r="F31" s="30"/>
      <c r="G31" s="30" t="s">
        <v>17</v>
      </c>
      <c r="H31" s="30" t="s">
        <v>18</v>
      </c>
      <c r="I31" s="30" t="s">
        <v>19</v>
      </c>
      <c r="J31" s="30"/>
      <c r="K31" s="30" t="s">
        <v>17</v>
      </c>
      <c r="L31" s="30" t="s">
        <v>18</v>
      </c>
      <c r="M31" s="30" t="s">
        <v>19</v>
      </c>
      <c r="N31" s="27"/>
      <c r="O31" s="27" t="s">
        <v>17</v>
      </c>
      <c r="P31" s="27" t="s">
        <v>18</v>
      </c>
      <c r="Q31" s="27" t="s">
        <v>19</v>
      </c>
      <c r="S31" s="67"/>
      <c r="T31" s="30"/>
      <c r="U31" s="30" t="s">
        <v>17</v>
      </c>
      <c r="V31" s="30" t="s">
        <v>18</v>
      </c>
      <c r="W31" s="30" t="s">
        <v>19</v>
      </c>
      <c r="X31" s="30"/>
      <c r="Y31" s="30" t="s">
        <v>17</v>
      </c>
      <c r="Z31" s="30" t="s">
        <v>18</v>
      </c>
      <c r="AA31" s="30" t="s">
        <v>19</v>
      </c>
      <c r="AB31" s="30"/>
      <c r="AC31" s="30" t="s">
        <v>17</v>
      </c>
      <c r="AD31" s="30" t="s">
        <v>18</v>
      </c>
      <c r="AE31" s="30" t="s">
        <v>19</v>
      </c>
      <c r="AF31" s="27"/>
      <c r="AG31" s="27" t="s">
        <v>17</v>
      </c>
      <c r="AH31" s="27" t="s">
        <v>18</v>
      </c>
      <c r="AI31" s="27" t="s">
        <v>19</v>
      </c>
    </row>
    <row r="32" spans="1:35" x14ac:dyDescent="0.25">
      <c r="A32" s="67"/>
      <c r="B32" s="30" t="s">
        <v>20</v>
      </c>
      <c r="C32" s="40">
        <v>0</v>
      </c>
      <c r="D32" s="40">
        <v>6.1999999999999998E-3</v>
      </c>
      <c r="E32" s="40">
        <v>1.131502</v>
      </c>
      <c r="F32" s="30" t="s">
        <v>20</v>
      </c>
      <c r="G32" s="40">
        <v>0</v>
      </c>
      <c r="H32" s="40">
        <v>6.1999999999999998E-3</v>
      </c>
      <c r="I32" s="40">
        <v>0.98603200000000002</v>
      </c>
      <c r="J32" s="30" t="s">
        <v>20</v>
      </c>
      <c r="K32" s="40">
        <v>0</v>
      </c>
      <c r="L32" s="40">
        <v>6.1999999999999998E-3</v>
      </c>
      <c r="M32" s="40">
        <v>0.98283500000000001</v>
      </c>
      <c r="N32" s="27" t="s">
        <v>20</v>
      </c>
      <c r="O32" s="41">
        <v>0</v>
      </c>
      <c r="P32" s="41">
        <v>6.1999999999999998E-3</v>
      </c>
      <c r="Q32" s="27">
        <v>1.6857740000000001</v>
      </c>
      <c r="S32" s="67"/>
      <c r="T32" s="30" t="s">
        <v>20</v>
      </c>
      <c r="U32" s="40">
        <v>0</v>
      </c>
      <c r="V32" s="40">
        <v>6.1999999999999998E-3</v>
      </c>
      <c r="W32" s="40">
        <v>1.0577989999999999</v>
      </c>
      <c r="X32" s="30" t="s">
        <v>20</v>
      </c>
      <c r="Y32" s="40">
        <v>0</v>
      </c>
      <c r="Z32" s="40">
        <v>6.1999999999999998E-3</v>
      </c>
      <c r="AA32" s="40">
        <v>0.95946299999999995</v>
      </c>
      <c r="AB32" s="30" t="s">
        <v>20</v>
      </c>
      <c r="AC32" s="40">
        <v>0</v>
      </c>
      <c r="AD32" s="40">
        <v>6.1999999999999998E-3</v>
      </c>
      <c r="AE32" s="40">
        <v>1.2081230000000001</v>
      </c>
      <c r="AF32" s="27" t="s">
        <v>20</v>
      </c>
      <c r="AG32" s="40">
        <v>0</v>
      </c>
      <c r="AH32" s="40">
        <v>6.1999999999999998E-3</v>
      </c>
      <c r="AI32" s="27">
        <v>1.388568</v>
      </c>
    </row>
    <row r="33" spans="1:35" x14ac:dyDescent="0.25">
      <c r="A33" s="67"/>
      <c r="B33" s="30" t="s">
        <v>21</v>
      </c>
      <c r="C33" s="40">
        <v>0</v>
      </c>
      <c r="D33" s="40">
        <v>6.6879999999999999E-4</v>
      </c>
      <c r="E33" s="40">
        <v>26.890363000000001</v>
      </c>
      <c r="F33" s="30" t="s">
        <v>21</v>
      </c>
      <c r="G33" s="40">
        <v>0</v>
      </c>
      <c r="H33" s="40">
        <v>6.6879999999999999E-4</v>
      </c>
      <c r="I33" s="40">
        <v>25.793137999999999</v>
      </c>
      <c r="J33" s="30" t="s">
        <v>21</v>
      </c>
      <c r="K33" s="40">
        <v>0</v>
      </c>
      <c r="L33" s="40">
        <v>6.6879999999999999E-4</v>
      </c>
      <c r="M33" s="40">
        <v>25.944133000000001</v>
      </c>
      <c r="N33" s="27" t="s">
        <v>21</v>
      </c>
      <c r="O33" s="41">
        <v>0</v>
      </c>
      <c r="P33" s="41">
        <v>6.6879999999999999E-4</v>
      </c>
      <c r="Q33" s="27">
        <v>29.130361000000001</v>
      </c>
      <c r="S33" s="67"/>
      <c r="T33" s="30" t="s">
        <v>21</v>
      </c>
      <c r="U33" s="40">
        <v>0</v>
      </c>
      <c r="V33" s="40">
        <v>1.5E-3</v>
      </c>
      <c r="W33" s="40">
        <v>19.959584</v>
      </c>
      <c r="X33" s="30" t="s">
        <v>21</v>
      </c>
      <c r="Y33" s="40">
        <v>0</v>
      </c>
      <c r="Z33" s="40">
        <v>1.5E-3</v>
      </c>
      <c r="AA33" s="40">
        <v>19.006506999999999</v>
      </c>
      <c r="AB33" s="30" t="s">
        <v>21</v>
      </c>
      <c r="AC33" s="40">
        <v>0</v>
      </c>
      <c r="AD33" s="40">
        <v>1.5E-3</v>
      </c>
      <c r="AE33" s="40">
        <v>18.943821</v>
      </c>
      <c r="AF33" s="27" t="s">
        <v>21</v>
      </c>
      <c r="AG33" s="40">
        <v>0</v>
      </c>
      <c r="AH33" s="40">
        <v>1.5E-3</v>
      </c>
      <c r="AI33" s="27">
        <v>21.003215999999998</v>
      </c>
    </row>
    <row r="34" spans="1:35" x14ac:dyDescent="0.25">
      <c r="A34" s="67"/>
      <c r="B34" s="30" t="s">
        <v>22</v>
      </c>
      <c r="C34" s="40">
        <v>0</v>
      </c>
      <c r="D34" s="40">
        <v>1.306E-4</v>
      </c>
      <c r="E34" s="40">
        <v>421.30130400000002</v>
      </c>
      <c r="F34" s="30" t="s">
        <v>22</v>
      </c>
      <c r="G34" s="40">
        <v>0</v>
      </c>
      <c r="H34" s="40">
        <v>1.37E-4</v>
      </c>
      <c r="I34" s="40">
        <v>408.51088399999998</v>
      </c>
      <c r="J34" s="30" t="s">
        <v>22</v>
      </c>
      <c r="K34" s="40">
        <v>0</v>
      </c>
      <c r="L34" s="40">
        <v>1.4349999999999999E-4</v>
      </c>
      <c r="M34" s="40">
        <v>409.499144</v>
      </c>
      <c r="N34" s="27" t="s">
        <v>22</v>
      </c>
      <c r="O34" s="41">
        <v>0</v>
      </c>
      <c r="P34" s="41">
        <v>1.504E-4</v>
      </c>
      <c r="Q34" s="27">
        <v>444.84067499999998</v>
      </c>
      <c r="S34" s="67"/>
      <c r="T34" s="30" t="s">
        <v>22</v>
      </c>
      <c r="U34" s="40">
        <v>0</v>
      </c>
      <c r="V34" s="40">
        <v>5.2579999999999999E-4</v>
      </c>
      <c r="W34" s="40">
        <v>302.941508</v>
      </c>
      <c r="X34" s="30" t="s">
        <v>22</v>
      </c>
      <c r="Y34" s="40">
        <v>0</v>
      </c>
      <c r="Z34" s="40">
        <v>5.4339999999999998E-4</v>
      </c>
      <c r="AA34" s="40">
        <v>301.97340700000001</v>
      </c>
      <c r="AB34" s="30" t="s">
        <v>22</v>
      </c>
      <c r="AC34" s="40">
        <v>0</v>
      </c>
      <c r="AD34" s="40">
        <v>5.6159999999999999E-4</v>
      </c>
      <c r="AE34" s="40">
        <v>302.83417700000001</v>
      </c>
      <c r="AF34" s="27" t="s">
        <v>22</v>
      </c>
      <c r="AG34" s="40">
        <v>0</v>
      </c>
      <c r="AH34" s="40">
        <v>5.8049999999999996E-4</v>
      </c>
      <c r="AI34" s="27">
        <v>326.75620300000003</v>
      </c>
    </row>
    <row r="35" spans="1:35" x14ac:dyDescent="0.25">
      <c r="B35" s="30"/>
      <c r="C35" s="30" t="s">
        <v>138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5"/>
      <c r="O35" s="35"/>
      <c r="P35" s="35"/>
      <c r="Q35" s="35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5"/>
      <c r="AG35" s="35"/>
      <c r="AH35" s="35"/>
      <c r="AI35" s="35"/>
    </row>
    <row r="36" spans="1:35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5"/>
      <c r="O36" s="35"/>
      <c r="P36" s="35"/>
      <c r="Q36" s="35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5"/>
      <c r="AG36" s="35"/>
      <c r="AH36" s="35"/>
      <c r="AI36" s="35"/>
    </row>
    <row r="37" spans="1:35" x14ac:dyDescent="0.25">
      <c r="A37" s="68" t="s">
        <v>23</v>
      </c>
      <c r="B37" s="79" t="s">
        <v>209</v>
      </c>
      <c r="C37" s="78"/>
      <c r="D37" s="78"/>
      <c r="E37" s="78"/>
      <c r="F37" s="79" t="s">
        <v>210</v>
      </c>
      <c r="G37" s="78"/>
      <c r="H37" s="78"/>
      <c r="I37" s="78"/>
      <c r="J37" s="79" t="s">
        <v>211</v>
      </c>
      <c r="K37" s="78"/>
      <c r="L37" s="78"/>
      <c r="M37" s="78"/>
      <c r="N37" s="81" t="s">
        <v>212</v>
      </c>
      <c r="O37" s="81"/>
      <c r="P37" s="81"/>
      <c r="Q37" s="81"/>
      <c r="R37" s="35"/>
      <c r="S37" s="82" t="s">
        <v>23</v>
      </c>
      <c r="T37" s="79" t="s">
        <v>209</v>
      </c>
      <c r="U37" s="78"/>
      <c r="V37" s="78"/>
      <c r="W37" s="78"/>
      <c r="X37" s="79" t="s">
        <v>210</v>
      </c>
      <c r="Y37" s="78"/>
      <c r="Z37" s="78"/>
      <c r="AA37" s="78"/>
      <c r="AB37" s="79" t="s">
        <v>211</v>
      </c>
      <c r="AC37" s="78"/>
      <c r="AD37" s="78"/>
      <c r="AE37" s="78"/>
      <c r="AF37" s="81" t="s">
        <v>212</v>
      </c>
      <c r="AG37" s="81"/>
      <c r="AH37" s="81"/>
      <c r="AI37" s="81"/>
    </row>
    <row r="38" spans="1:35" x14ac:dyDescent="0.25">
      <c r="A38" s="68"/>
      <c r="B38" s="34"/>
      <c r="C38" s="34" t="s">
        <v>17</v>
      </c>
      <c r="D38" s="34" t="s">
        <v>18</v>
      </c>
      <c r="E38" s="34" t="s">
        <v>19</v>
      </c>
      <c r="F38" s="34"/>
      <c r="G38" s="34" t="s">
        <v>17</v>
      </c>
      <c r="H38" s="34" t="s">
        <v>18</v>
      </c>
      <c r="I38" s="34" t="s">
        <v>19</v>
      </c>
      <c r="J38" s="34"/>
      <c r="K38" s="34" t="s">
        <v>17</v>
      </c>
      <c r="L38" s="34" t="s">
        <v>18</v>
      </c>
      <c r="M38" s="34" t="s">
        <v>19</v>
      </c>
      <c r="N38" s="35"/>
      <c r="O38" s="35" t="s">
        <v>17</v>
      </c>
      <c r="P38" s="35" t="s">
        <v>18</v>
      </c>
      <c r="Q38" s="35" t="s">
        <v>19</v>
      </c>
      <c r="R38" s="35"/>
      <c r="S38" s="82"/>
      <c r="T38" s="34"/>
      <c r="U38" s="34" t="s">
        <v>17</v>
      </c>
      <c r="V38" s="34" t="s">
        <v>18</v>
      </c>
      <c r="W38" s="34" t="s">
        <v>19</v>
      </c>
      <c r="X38" s="34"/>
      <c r="Y38" s="34" t="s">
        <v>17</v>
      </c>
      <c r="Z38" s="34" t="s">
        <v>18</v>
      </c>
      <c r="AA38" s="34" t="s">
        <v>19</v>
      </c>
      <c r="AB38" s="34"/>
      <c r="AC38" s="34" t="s">
        <v>17</v>
      </c>
      <c r="AD38" s="34" t="s">
        <v>18</v>
      </c>
      <c r="AE38" s="34" t="s">
        <v>19</v>
      </c>
      <c r="AF38" s="35"/>
      <c r="AG38" s="35" t="s">
        <v>17</v>
      </c>
      <c r="AH38" s="35" t="s">
        <v>18</v>
      </c>
      <c r="AI38" s="35" t="s">
        <v>19</v>
      </c>
    </row>
    <row r="39" spans="1:35" x14ac:dyDescent="0.25">
      <c r="A39" s="68"/>
      <c r="B39" s="34" t="s">
        <v>20</v>
      </c>
      <c r="C39" s="34">
        <v>1.2999999999999999E-3</v>
      </c>
      <c r="D39" s="34">
        <v>2.0199999999999999E-2</v>
      </c>
      <c r="E39" s="34">
        <v>36.553438</v>
      </c>
      <c r="F39" s="34" t="s">
        <v>20</v>
      </c>
      <c r="G39" s="34">
        <v>2.5999999999999999E-3</v>
      </c>
      <c r="H39" s="34">
        <v>2.1499999999999998E-2</v>
      </c>
      <c r="I39" s="34">
        <v>28.815446000000001</v>
      </c>
      <c r="J39" s="34" t="s">
        <v>20</v>
      </c>
      <c r="K39" s="34">
        <v>2.5999999999999999E-3</v>
      </c>
      <c r="L39" s="34">
        <v>2.2700000000000001E-2</v>
      </c>
      <c r="M39" s="34">
        <v>35.726975000000003</v>
      </c>
      <c r="N39" s="35" t="s">
        <v>20</v>
      </c>
      <c r="O39" s="35">
        <v>2.5999999999999999E-3</v>
      </c>
      <c r="P39" s="35">
        <v>2.3900000000000001E-2</v>
      </c>
      <c r="Q39" s="35">
        <v>29.099378999999999</v>
      </c>
      <c r="R39" s="35"/>
      <c r="S39" s="82"/>
      <c r="T39" s="34" t="s">
        <v>20</v>
      </c>
      <c r="U39" s="34">
        <v>1.2999999999999999E-3</v>
      </c>
      <c r="V39" s="34">
        <v>2.0199999999999999E-2</v>
      </c>
      <c r="W39" s="34">
        <v>28.718575000000001</v>
      </c>
      <c r="X39" s="34" t="s">
        <v>20</v>
      </c>
      <c r="Y39" s="34">
        <v>2.5999999999999999E-3</v>
      </c>
      <c r="Z39" s="34">
        <v>2.1499999999999998E-2</v>
      </c>
      <c r="AA39" s="34">
        <v>28.701647000000001</v>
      </c>
      <c r="AB39" s="34" t="s">
        <v>20</v>
      </c>
      <c r="AC39" s="34">
        <v>2.5999999999999999E-3</v>
      </c>
      <c r="AD39" s="34">
        <v>2.2700000000000001E-2</v>
      </c>
      <c r="AE39" s="34">
        <v>28.789135000000002</v>
      </c>
      <c r="AF39" s="35" t="s">
        <v>20</v>
      </c>
      <c r="AG39" s="35">
        <v>2.5999999999999999E-3</v>
      </c>
      <c r="AH39" s="35">
        <v>2.3900000000000001E-2</v>
      </c>
      <c r="AI39" s="35">
        <v>33.677200999999997</v>
      </c>
    </row>
    <row r="40" spans="1:35" x14ac:dyDescent="0.25">
      <c r="A40" s="68"/>
      <c r="B40" s="34" t="s">
        <v>21</v>
      </c>
      <c r="C40" s="34">
        <v>1.17E-2</v>
      </c>
      <c r="D40" s="34">
        <v>1.9099999999999999E-2</v>
      </c>
      <c r="E40" s="34">
        <v>77.832635999999994</v>
      </c>
      <c r="F40" s="34" t="s">
        <v>21</v>
      </c>
      <c r="G40" s="34">
        <v>1.23E-2</v>
      </c>
      <c r="H40" s="34">
        <v>1.9699999999999999E-2</v>
      </c>
      <c r="I40" s="34">
        <v>79.912403999999995</v>
      </c>
      <c r="J40" s="34" t="s">
        <v>21</v>
      </c>
      <c r="K40" s="34">
        <v>1.2800000000000001E-2</v>
      </c>
      <c r="L40" s="34">
        <v>2.0799999999999999E-2</v>
      </c>
      <c r="M40" s="34">
        <v>86.851117000000002</v>
      </c>
      <c r="N40" s="35" t="s">
        <v>21</v>
      </c>
      <c r="O40" s="35">
        <v>1.34E-2</v>
      </c>
      <c r="P40" s="35">
        <v>2.1999999999999999E-2</v>
      </c>
      <c r="Q40" s="35">
        <v>79.884422000000001</v>
      </c>
      <c r="R40" s="35"/>
      <c r="S40" s="82"/>
      <c r="T40" s="34" t="s">
        <v>21</v>
      </c>
      <c r="U40" s="34">
        <v>6.1000000000000004E-3</v>
      </c>
      <c r="V40" s="34">
        <v>1.7000000000000001E-2</v>
      </c>
      <c r="W40" s="34">
        <v>82.519272999999998</v>
      </c>
      <c r="X40" s="34" t="s">
        <v>21</v>
      </c>
      <c r="Y40" s="34">
        <v>6.4999999999999997E-3</v>
      </c>
      <c r="Z40" s="34">
        <v>1.6799999999999999E-2</v>
      </c>
      <c r="AA40" s="34">
        <v>82.628365000000002</v>
      </c>
      <c r="AB40" s="34" t="s">
        <v>21</v>
      </c>
      <c r="AC40" s="34">
        <v>6.8999999999999999E-3</v>
      </c>
      <c r="AD40" s="34">
        <v>1.78E-2</v>
      </c>
      <c r="AE40" s="34">
        <v>82.184139000000002</v>
      </c>
      <c r="AF40" s="35" t="s">
        <v>21</v>
      </c>
      <c r="AG40" s="35">
        <v>7.3000000000000001E-3</v>
      </c>
      <c r="AH40" s="35">
        <v>1.89E-2</v>
      </c>
      <c r="AI40" s="35">
        <v>78.689691999999994</v>
      </c>
    </row>
    <row r="41" spans="1:35" x14ac:dyDescent="0.25">
      <c r="A41" s="68"/>
      <c r="B41" s="34" t="s">
        <v>22</v>
      </c>
      <c r="C41" s="34">
        <v>1.2999999999999999E-2</v>
      </c>
      <c r="D41" s="34">
        <v>1.6299999999999999E-2</v>
      </c>
      <c r="E41" s="34">
        <v>540.35019599999998</v>
      </c>
      <c r="F41" s="34" t="s">
        <v>22</v>
      </c>
      <c r="G41" s="34">
        <v>1.41E-2</v>
      </c>
      <c r="H41" s="34">
        <v>1.72E-2</v>
      </c>
      <c r="I41" s="34">
        <v>548.45995600000003</v>
      </c>
      <c r="J41" s="34" t="s">
        <v>22</v>
      </c>
      <c r="K41" s="34">
        <v>1.4800000000000001E-2</v>
      </c>
      <c r="L41" s="34">
        <v>1.8499999999999999E-2</v>
      </c>
      <c r="M41" s="34">
        <v>565.99071100000003</v>
      </c>
      <c r="N41" s="35" t="s">
        <v>22</v>
      </c>
      <c r="O41" s="35">
        <v>1.54E-2</v>
      </c>
      <c r="P41" s="35">
        <v>1.9E-2</v>
      </c>
      <c r="Q41" s="35">
        <v>510.50530700000002</v>
      </c>
      <c r="R41" s="35"/>
      <c r="S41" s="82"/>
      <c r="T41" s="34" t="s">
        <v>22</v>
      </c>
      <c r="U41" s="34">
        <v>7.4999999999999997E-3</v>
      </c>
      <c r="V41" s="34">
        <v>1.32E-2</v>
      </c>
      <c r="W41" s="34">
        <v>491.26918599999999</v>
      </c>
      <c r="X41" s="34" t="s">
        <v>22</v>
      </c>
      <c r="Y41" s="34">
        <v>8.3999999999999995E-3</v>
      </c>
      <c r="Z41" s="34">
        <v>1.3899999999999999E-2</v>
      </c>
      <c r="AA41" s="34">
        <v>673.61850000000004</v>
      </c>
      <c r="AB41" s="34" t="s">
        <v>22</v>
      </c>
      <c r="AC41" s="34">
        <v>8.8000000000000005E-3</v>
      </c>
      <c r="AD41" s="34">
        <v>1.47E-2</v>
      </c>
      <c r="AE41" s="34">
        <v>809.07302900000002</v>
      </c>
      <c r="AF41" s="35" t="s">
        <v>22</v>
      </c>
      <c r="AG41" s="35">
        <v>9.1999999999999998E-3</v>
      </c>
      <c r="AH41" s="35">
        <v>1.5599999999999999E-2</v>
      </c>
      <c r="AI41" s="35">
        <v>809.11852099999999</v>
      </c>
    </row>
    <row r="42" spans="1:35" x14ac:dyDescent="0.2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5"/>
      <c r="O42" s="35"/>
      <c r="P42" s="35"/>
      <c r="Q42" s="35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5"/>
      <c r="AG42" s="35"/>
      <c r="AH42" s="35"/>
      <c r="AI42" s="35"/>
    </row>
    <row r="43" spans="1:35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7"/>
      <c r="O43" s="27"/>
      <c r="P43" s="27"/>
      <c r="Q43" s="27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5"/>
      <c r="AG43" s="35"/>
      <c r="AH43" s="35"/>
      <c r="AI43" s="35"/>
    </row>
    <row r="44" spans="1:35" x14ac:dyDescent="0.25">
      <c r="A44" s="69" t="s">
        <v>24</v>
      </c>
      <c r="B44" s="79" t="s">
        <v>209</v>
      </c>
      <c r="C44" s="78"/>
      <c r="D44" s="78"/>
      <c r="E44" s="78"/>
      <c r="F44" s="79" t="s">
        <v>210</v>
      </c>
      <c r="G44" s="78"/>
      <c r="H44" s="78"/>
      <c r="I44" s="78"/>
      <c r="J44" s="79" t="s">
        <v>211</v>
      </c>
      <c r="K44" s="78"/>
      <c r="L44" s="78"/>
      <c r="M44" s="78"/>
      <c r="N44" s="77" t="s">
        <v>237</v>
      </c>
      <c r="O44" s="77"/>
      <c r="P44" s="77"/>
      <c r="Q44" s="77"/>
      <c r="S44" s="69" t="s">
        <v>24</v>
      </c>
      <c r="T44" s="79" t="s">
        <v>209</v>
      </c>
      <c r="U44" s="78"/>
      <c r="V44" s="78"/>
      <c r="W44" s="78"/>
      <c r="X44" s="79" t="s">
        <v>210</v>
      </c>
      <c r="Y44" s="78"/>
      <c r="Z44" s="78"/>
      <c r="AA44" s="78"/>
      <c r="AB44" s="79" t="s">
        <v>211</v>
      </c>
      <c r="AC44" s="78"/>
      <c r="AD44" s="78"/>
      <c r="AE44" s="78"/>
      <c r="AF44" s="77" t="s">
        <v>237</v>
      </c>
      <c r="AG44" s="77"/>
      <c r="AH44" s="77"/>
      <c r="AI44" s="77"/>
    </row>
    <row r="45" spans="1:35" x14ac:dyDescent="0.25">
      <c r="A45" s="69"/>
      <c r="B45" s="78" t="s">
        <v>25</v>
      </c>
      <c r="C45" s="78"/>
      <c r="D45" s="78"/>
      <c r="E45" s="30" t="s">
        <v>19</v>
      </c>
      <c r="F45" s="78" t="s">
        <v>25</v>
      </c>
      <c r="G45" s="78"/>
      <c r="H45" s="78"/>
      <c r="I45" s="30" t="s">
        <v>19</v>
      </c>
      <c r="J45" s="78" t="s">
        <v>25</v>
      </c>
      <c r="K45" s="78"/>
      <c r="L45" s="78"/>
      <c r="M45" s="30" t="s">
        <v>19</v>
      </c>
      <c r="N45" s="77" t="s">
        <v>25</v>
      </c>
      <c r="O45" s="77"/>
      <c r="P45" s="77"/>
      <c r="Q45" s="27" t="s">
        <v>19</v>
      </c>
      <c r="S45" s="69"/>
      <c r="T45" s="78" t="s">
        <v>25</v>
      </c>
      <c r="U45" s="78"/>
      <c r="V45" s="78"/>
      <c r="W45" s="30" t="s">
        <v>19</v>
      </c>
      <c r="X45" s="78" t="s">
        <v>25</v>
      </c>
      <c r="Y45" s="78"/>
      <c r="Z45" s="78"/>
      <c r="AA45" s="30" t="s">
        <v>19</v>
      </c>
      <c r="AB45" s="78" t="s">
        <v>25</v>
      </c>
      <c r="AC45" s="78"/>
      <c r="AD45" s="78"/>
      <c r="AE45" s="30" t="s">
        <v>19</v>
      </c>
      <c r="AF45" s="77" t="s">
        <v>25</v>
      </c>
      <c r="AG45" s="77"/>
      <c r="AH45" s="77"/>
      <c r="AI45" s="27" t="s">
        <v>19</v>
      </c>
    </row>
    <row r="46" spans="1:35" x14ac:dyDescent="0.25">
      <c r="A46" s="69"/>
      <c r="B46" s="32">
        <v>1.9999999999999999E-7</v>
      </c>
      <c r="C46" s="31"/>
      <c r="D46" s="31"/>
      <c r="E46" s="40">
        <v>35.453802000000003</v>
      </c>
      <c r="F46" s="31">
        <v>0</v>
      </c>
      <c r="G46" s="31"/>
      <c r="H46" s="31"/>
      <c r="I46" s="40">
        <v>39.366264000000001</v>
      </c>
      <c r="J46" s="32">
        <v>9.9999999999999995E-8</v>
      </c>
      <c r="K46" s="31"/>
      <c r="L46" s="31"/>
      <c r="M46" s="40">
        <v>37.492046000000002</v>
      </c>
      <c r="N46" s="28">
        <v>0</v>
      </c>
      <c r="O46" s="28"/>
      <c r="P46" s="28"/>
      <c r="Q46" s="27">
        <v>35.007823000000002</v>
      </c>
      <c r="S46" s="69"/>
      <c r="T46" s="32">
        <v>7.7999999999999999E-6</v>
      </c>
      <c r="U46" s="31"/>
      <c r="V46" s="31"/>
      <c r="W46" s="40">
        <v>36.127580999999999</v>
      </c>
      <c r="X46" s="32">
        <v>8.4999999999999999E-6</v>
      </c>
      <c r="Y46" s="31"/>
      <c r="Z46" s="31"/>
      <c r="AA46" s="40">
        <v>38.973221000000002</v>
      </c>
      <c r="AB46" s="32">
        <v>9.2E-6</v>
      </c>
      <c r="AC46" s="31"/>
      <c r="AD46" s="31"/>
      <c r="AE46" s="40">
        <v>41.407029999999999</v>
      </c>
      <c r="AF46" s="29">
        <v>7.1999999999999997E-6</v>
      </c>
      <c r="AG46" s="28"/>
      <c r="AH46" s="28"/>
      <c r="AI46" s="27">
        <v>37.546622999999997</v>
      </c>
    </row>
    <row r="47" spans="1:3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5"/>
      <c r="O47" s="35"/>
      <c r="P47" s="35"/>
      <c r="Q47" s="35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5" x14ac:dyDescent="0.25">
      <c r="A48" s="1" t="s">
        <v>31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5"/>
      <c r="O48" s="35"/>
      <c r="P48" s="35"/>
      <c r="Q48" s="35"/>
    </row>
    <row r="49" spans="1:17" x14ac:dyDescent="0.25">
      <c r="B49" s="78" t="s">
        <v>8</v>
      </c>
      <c r="C49" s="78"/>
      <c r="D49" s="78"/>
      <c r="E49" s="78"/>
      <c r="F49" s="78" t="s">
        <v>9</v>
      </c>
      <c r="G49" s="78"/>
      <c r="H49" s="78"/>
      <c r="I49" s="78"/>
      <c r="J49" s="78" t="s">
        <v>10</v>
      </c>
      <c r="K49" s="78"/>
      <c r="L49" s="78"/>
      <c r="M49" s="78"/>
      <c r="N49" s="77" t="s">
        <v>11</v>
      </c>
      <c r="O49" s="77"/>
      <c r="P49" s="77"/>
      <c r="Q49" s="77"/>
    </row>
    <row r="50" spans="1:17" x14ac:dyDescent="0.25">
      <c r="A50" s="67" t="s">
        <v>12</v>
      </c>
      <c r="B50" s="79" t="s">
        <v>209</v>
      </c>
      <c r="C50" s="78"/>
      <c r="D50" s="78"/>
      <c r="E50" s="78"/>
      <c r="F50" s="79" t="s">
        <v>210</v>
      </c>
      <c r="G50" s="78"/>
      <c r="H50" s="78"/>
      <c r="I50" s="78"/>
      <c r="J50" s="79" t="s">
        <v>211</v>
      </c>
      <c r="K50" s="78"/>
      <c r="L50" s="78"/>
      <c r="M50" s="78"/>
      <c r="N50" s="77" t="s">
        <v>237</v>
      </c>
      <c r="O50" s="77"/>
      <c r="P50" s="77"/>
      <c r="Q50" s="77"/>
    </row>
    <row r="51" spans="1:17" x14ac:dyDescent="0.25">
      <c r="A51" s="67"/>
      <c r="B51" s="30"/>
      <c r="C51" s="30" t="s">
        <v>17</v>
      </c>
      <c r="D51" s="30" t="s">
        <v>18</v>
      </c>
      <c r="E51" s="30" t="s">
        <v>19</v>
      </c>
      <c r="F51" s="30"/>
      <c r="G51" s="30" t="s">
        <v>17</v>
      </c>
      <c r="H51" s="30" t="s">
        <v>18</v>
      </c>
      <c r="I51" s="30" t="s">
        <v>19</v>
      </c>
      <c r="J51" s="30"/>
      <c r="K51" s="30" t="s">
        <v>17</v>
      </c>
      <c r="L51" s="30" t="s">
        <v>18</v>
      </c>
      <c r="M51" s="30" t="s">
        <v>19</v>
      </c>
      <c r="N51" s="27"/>
      <c r="O51" s="27" t="s">
        <v>17</v>
      </c>
      <c r="P51" s="27" t="s">
        <v>18</v>
      </c>
      <c r="Q51" s="27" t="s">
        <v>19</v>
      </c>
    </row>
    <row r="52" spans="1:17" x14ac:dyDescent="0.25">
      <c r="A52" s="67"/>
      <c r="B52" s="30" t="s">
        <v>20</v>
      </c>
      <c r="C52" s="40">
        <v>0</v>
      </c>
      <c r="D52" s="40">
        <v>6.1999999999999998E-3</v>
      </c>
      <c r="E52" s="40">
        <v>1.0908329999999999</v>
      </c>
      <c r="F52" s="30" t="s">
        <v>20</v>
      </c>
      <c r="G52" s="40">
        <v>0</v>
      </c>
      <c r="H52" s="40">
        <v>6.1999999999999998E-3</v>
      </c>
      <c r="I52" s="40">
        <v>0.97007600000000005</v>
      </c>
      <c r="J52" s="30" t="s">
        <v>20</v>
      </c>
      <c r="K52" s="40">
        <v>0</v>
      </c>
      <c r="L52" s="40">
        <v>6.1999999999999998E-3</v>
      </c>
      <c r="M52" s="40">
        <v>1.298767</v>
      </c>
      <c r="N52" s="27" t="s">
        <v>20</v>
      </c>
      <c r="O52" s="41">
        <v>0</v>
      </c>
      <c r="P52" s="41">
        <v>6.1999999999999998E-3</v>
      </c>
      <c r="Q52" s="27">
        <v>1.5556490000000001</v>
      </c>
    </row>
    <row r="53" spans="1:17" x14ac:dyDescent="0.25">
      <c r="A53" s="67"/>
      <c r="B53" s="30" t="s">
        <v>21</v>
      </c>
      <c r="C53" s="40">
        <v>0</v>
      </c>
      <c r="D53" s="40">
        <v>3.3E-3</v>
      </c>
      <c r="E53" s="40">
        <v>9.7228010000000005</v>
      </c>
      <c r="F53" s="30" t="s">
        <v>21</v>
      </c>
      <c r="G53" s="40">
        <v>0</v>
      </c>
      <c r="H53" s="40">
        <v>3.3E-3</v>
      </c>
      <c r="I53" s="40">
        <v>8.8602150000000002</v>
      </c>
      <c r="J53" s="30" t="s">
        <v>21</v>
      </c>
      <c r="K53" s="40">
        <v>0</v>
      </c>
      <c r="L53" s="40">
        <v>3.3E-3</v>
      </c>
      <c r="M53" s="40">
        <v>8.9539530000000003</v>
      </c>
      <c r="N53" s="27" t="s">
        <v>21</v>
      </c>
      <c r="O53" s="41">
        <v>0</v>
      </c>
      <c r="P53" s="41">
        <v>3.3E-3</v>
      </c>
      <c r="Q53" s="27">
        <v>9.346743</v>
      </c>
    </row>
    <row r="54" spans="1:17" x14ac:dyDescent="0.25">
      <c r="A54" s="67"/>
      <c r="B54" s="30" t="s">
        <v>22</v>
      </c>
      <c r="C54" s="40">
        <v>0</v>
      </c>
      <c r="D54" s="40">
        <v>2.0999999999999999E-3</v>
      </c>
      <c r="E54" s="40">
        <v>149.10229200000001</v>
      </c>
      <c r="F54" s="30" t="s">
        <v>22</v>
      </c>
      <c r="G54" s="40">
        <v>0</v>
      </c>
      <c r="H54" s="40">
        <v>2.0999999999999999E-3</v>
      </c>
      <c r="I54" s="40">
        <v>150.02069499999999</v>
      </c>
      <c r="J54" s="30" t="s">
        <v>22</v>
      </c>
      <c r="K54" s="40">
        <v>0</v>
      </c>
      <c r="L54" s="40">
        <v>2.0999999999999999E-3</v>
      </c>
      <c r="M54" s="40">
        <v>149.391773</v>
      </c>
      <c r="N54" s="27" t="s">
        <v>22</v>
      </c>
      <c r="O54" s="41">
        <v>0</v>
      </c>
      <c r="P54" s="41">
        <v>2.2000000000000001E-3</v>
      </c>
      <c r="Q54" s="27">
        <v>155.00343899999999</v>
      </c>
    </row>
    <row r="55" spans="1:17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5"/>
      <c r="O55" s="35"/>
      <c r="P55" s="35"/>
      <c r="Q55" s="35"/>
    </row>
    <row r="56" spans="1:17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5"/>
      <c r="O56" s="35"/>
      <c r="P56" s="35"/>
      <c r="Q56" s="35"/>
    </row>
    <row r="57" spans="1:17" x14ac:dyDescent="0.25">
      <c r="A57" s="68" t="s">
        <v>23</v>
      </c>
      <c r="B57" s="79" t="s">
        <v>209</v>
      </c>
      <c r="C57" s="78"/>
      <c r="D57" s="78"/>
      <c r="E57" s="78"/>
      <c r="F57" s="79" t="s">
        <v>210</v>
      </c>
      <c r="G57" s="78"/>
      <c r="H57" s="78"/>
      <c r="I57" s="78"/>
      <c r="J57" s="79" t="s">
        <v>211</v>
      </c>
      <c r="K57" s="78"/>
      <c r="L57" s="78"/>
      <c r="M57" s="78"/>
      <c r="N57" s="81" t="s">
        <v>212</v>
      </c>
      <c r="O57" s="81"/>
      <c r="P57" s="81"/>
      <c r="Q57" s="81"/>
    </row>
    <row r="58" spans="1:17" x14ac:dyDescent="0.25">
      <c r="A58" s="68"/>
      <c r="B58" s="34"/>
      <c r="C58" s="34" t="s">
        <v>17</v>
      </c>
      <c r="D58" s="34" t="s">
        <v>18</v>
      </c>
      <c r="E58" s="34" t="s">
        <v>19</v>
      </c>
      <c r="F58" s="34"/>
      <c r="G58" s="34" t="s">
        <v>17</v>
      </c>
      <c r="H58" s="34" t="s">
        <v>18</v>
      </c>
      <c r="I58" s="34" t="s">
        <v>19</v>
      </c>
      <c r="J58" s="34"/>
      <c r="K58" s="34" t="s">
        <v>17</v>
      </c>
      <c r="L58" s="34" t="s">
        <v>18</v>
      </c>
      <c r="M58" s="34" t="s">
        <v>19</v>
      </c>
      <c r="N58" s="35"/>
      <c r="O58" s="35" t="s">
        <v>17</v>
      </c>
      <c r="P58" s="35" t="s">
        <v>18</v>
      </c>
      <c r="Q58" s="35" t="s">
        <v>19</v>
      </c>
    </row>
    <row r="59" spans="1:17" x14ac:dyDescent="0.25">
      <c r="A59" s="68"/>
      <c r="B59" s="34" t="s">
        <v>20</v>
      </c>
      <c r="C59" s="34">
        <v>1.2999999999999999E-3</v>
      </c>
      <c r="D59" s="34">
        <v>2.0199999999999999E-2</v>
      </c>
      <c r="E59" s="34">
        <v>28.641818000000001</v>
      </c>
      <c r="F59" s="34" t="s">
        <v>20</v>
      </c>
      <c r="G59" s="34">
        <v>2.5999999999999999E-3</v>
      </c>
      <c r="H59" s="34">
        <v>2.1499999999999998E-2</v>
      </c>
      <c r="I59" s="34">
        <v>28.722397000000001</v>
      </c>
      <c r="J59" s="34" t="s">
        <v>20</v>
      </c>
      <c r="K59" s="34">
        <v>2.5999999999999999E-3</v>
      </c>
      <c r="L59" s="34">
        <v>2.2700000000000001E-2</v>
      </c>
      <c r="M59" s="34">
        <v>33.157254000000002</v>
      </c>
      <c r="N59" s="35" t="s">
        <v>20</v>
      </c>
      <c r="O59" s="35">
        <v>2.5999999999999999E-3</v>
      </c>
      <c r="P59" s="35">
        <v>2.3900000000000001E-2</v>
      </c>
      <c r="Q59" s="35">
        <v>29.093415</v>
      </c>
    </row>
    <row r="60" spans="1:17" x14ac:dyDescent="0.25">
      <c r="A60" s="68"/>
      <c r="B60" s="34" t="s">
        <v>21</v>
      </c>
      <c r="C60" s="34">
        <v>2.7000000000000001E-3</v>
      </c>
      <c r="D60" s="34">
        <v>1.15E-2</v>
      </c>
      <c r="E60" s="34">
        <v>77.611051000000003</v>
      </c>
      <c r="F60" s="34" t="s">
        <v>21</v>
      </c>
      <c r="G60" s="34">
        <v>3.2000000000000002E-3</v>
      </c>
      <c r="H60" s="34">
        <v>9.4000000000000004E-3</v>
      </c>
      <c r="I60" s="34">
        <v>78.046137000000002</v>
      </c>
      <c r="J60" s="34" t="s">
        <v>21</v>
      </c>
      <c r="K60" s="34">
        <v>3.8999999999999998E-3</v>
      </c>
      <c r="L60" s="34">
        <v>1.0200000000000001E-2</v>
      </c>
      <c r="M60" s="34">
        <v>75.480429999999998</v>
      </c>
      <c r="N60" s="35" t="s">
        <v>21</v>
      </c>
      <c r="O60" s="35">
        <v>3.8999999999999998E-3</v>
      </c>
      <c r="P60" s="35">
        <v>1.0999999999999999E-2</v>
      </c>
      <c r="Q60" s="35">
        <v>72.982151000000002</v>
      </c>
    </row>
    <row r="61" spans="1:17" x14ac:dyDescent="0.25">
      <c r="A61" s="68"/>
      <c r="B61" s="34" t="s">
        <v>22</v>
      </c>
      <c r="C61" s="34">
        <v>3.5999999999999999E-3</v>
      </c>
      <c r="D61" s="34">
        <v>8.2000000000000007E-3</v>
      </c>
      <c r="E61" s="34">
        <v>366.09894000000003</v>
      </c>
      <c r="F61" s="34" t="s">
        <v>22</v>
      </c>
      <c r="G61" s="34">
        <v>4.4000000000000003E-3</v>
      </c>
      <c r="H61" s="34">
        <v>8.0999999999999996E-3</v>
      </c>
      <c r="I61" s="34">
        <v>460.01891599999999</v>
      </c>
      <c r="J61" s="34" t="s">
        <v>22</v>
      </c>
      <c r="K61" s="34">
        <v>4.7000000000000002E-3</v>
      </c>
      <c r="L61" s="34">
        <v>7.7000000000000002E-3</v>
      </c>
      <c r="M61" s="34">
        <v>525.64598999999998</v>
      </c>
      <c r="N61" s="35" t="s">
        <v>22</v>
      </c>
      <c r="O61" s="35">
        <v>5.0000000000000001E-3</v>
      </c>
      <c r="P61" s="35">
        <v>8.3000000000000001E-3</v>
      </c>
      <c r="Q61" s="35">
        <v>342.73672599999998</v>
      </c>
    </row>
    <row r="62" spans="1:17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5"/>
      <c r="O62" s="35"/>
      <c r="P62" s="35"/>
      <c r="Q62" s="35"/>
    </row>
    <row r="63" spans="1:17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5"/>
      <c r="O63" s="35"/>
      <c r="P63" s="35"/>
      <c r="Q63" s="35"/>
    </row>
    <row r="64" spans="1:17" x14ac:dyDescent="0.25">
      <c r="A64" s="69" t="s">
        <v>24</v>
      </c>
      <c r="B64" s="79" t="s">
        <v>209</v>
      </c>
      <c r="C64" s="78"/>
      <c r="D64" s="78"/>
      <c r="E64" s="78"/>
      <c r="F64" s="79" t="s">
        <v>210</v>
      </c>
      <c r="G64" s="78"/>
      <c r="H64" s="78"/>
      <c r="I64" s="78"/>
      <c r="J64" s="79" t="s">
        <v>211</v>
      </c>
      <c r="K64" s="78"/>
      <c r="L64" s="78"/>
      <c r="M64" s="78"/>
      <c r="N64" s="77" t="s">
        <v>237</v>
      </c>
      <c r="O64" s="77"/>
      <c r="P64" s="77"/>
      <c r="Q64" s="77"/>
    </row>
    <row r="65" spans="1:27" x14ac:dyDescent="0.25">
      <c r="A65" s="69"/>
      <c r="B65" s="78" t="s">
        <v>25</v>
      </c>
      <c r="C65" s="78"/>
      <c r="D65" s="78"/>
      <c r="E65" s="30" t="s">
        <v>19</v>
      </c>
      <c r="F65" s="78" t="s">
        <v>25</v>
      </c>
      <c r="G65" s="78"/>
      <c r="H65" s="78"/>
      <c r="I65" s="30" t="s">
        <v>19</v>
      </c>
      <c r="J65" s="78" t="s">
        <v>25</v>
      </c>
      <c r="K65" s="78"/>
      <c r="L65" s="78"/>
      <c r="M65" s="30" t="s">
        <v>19</v>
      </c>
      <c r="N65" s="77" t="s">
        <v>25</v>
      </c>
      <c r="O65" s="77"/>
      <c r="P65" s="77"/>
      <c r="Q65" s="27" t="s">
        <v>19</v>
      </c>
    </row>
    <row r="66" spans="1:27" x14ac:dyDescent="0.25">
      <c r="A66" s="69"/>
      <c r="B66" s="32">
        <v>4.0840000000000001E-4</v>
      </c>
      <c r="C66" s="31"/>
      <c r="D66" s="31"/>
      <c r="E66" s="40">
        <v>35.036456999999999</v>
      </c>
      <c r="F66" s="32"/>
      <c r="G66" s="32">
        <v>4.1229999999999999E-4</v>
      </c>
      <c r="H66" s="31"/>
      <c r="I66" s="40">
        <v>33.213549</v>
      </c>
      <c r="J66" s="32">
        <v>4.1340000000000002E-4</v>
      </c>
      <c r="K66" s="31"/>
      <c r="L66" s="31"/>
      <c r="M66" s="40">
        <v>37.809944999999999</v>
      </c>
      <c r="N66" s="29">
        <v>4.1530000000000001E-4</v>
      </c>
      <c r="O66" s="28"/>
      <c r="P66" s="28"/>
      <c r="Q66" s="27">
        <v>38.750107999999997</v>
      </c>
    </row>
    <row r="67" spans="1:27" x14ac:dyDescent="0.25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spans="1:27" x14ac:dyDescent="0.25">
      <c r="A68" s="67" t="s">
        <v>32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x14ac:dyDescent="0.25">
      <c r="A71" s="1" t="s">
        <v>6</v>
      </c>
      <c r="D71" s="71" t="s">
        <v>12</v>
      </c>
      <c r="E71" s="71"/>
      <c r="F71" s="71"/>
      <c r="G71" s="71"/>
      <c r="H71" s="71"/>
      <c r="I71" s="68" t="s">
        <v>23</v>
      </c>
      <c r="J71" s="68"/>
      <c r="K71" s="68"/>
      <c r="L71" s="73" t="s">
        <v>24</v>
      </c>
      <c r="M71" s="73"/>
      <c r="N71" s="16"/>
      <c r="P71" s="71" t="s">
        <v>12</v>
      </c>
      <c r="Q71" s="71"/>
      <c r="R71" s="71"/>
      <c r="S71" s="71"/>
      <c r="T71" s="71"/>
      <c r="U71" s="68" t="s">
        <v>23</v>
      </c>
      <c r="V71" s="68"/>
      <c r="W71" s="68"/>
      <c r="X71" s="73" t="s">
        <v>24</v>
      </c>
      <c r="Y71" s="73"/>
    </row>
    <row r="72" spans="1:27" x14ac:dyDescent="0.25">
      <c r="F72" t="s">
        <v>17</v>
      </c>
      <c r="G72" t="s">
        <v>18</v>
      </c>
      <c r="H72" t="s">
        <v>33</v>
      </c>
      <c r="I72" t="s">
        <v>17</v>
      </c>
      <c r="J72" t="s">
        <v>18</v>
      </c>
      <c r="K72" t="s">
        <v>33</v>
      </c>
      <c r="L72" t="s">
        <v>25</v>
      </c>
      <c r="M72" t="s">
        <v>34</v>
      </c>
      <c r="R72" t="s">
        <v>17</v>
      </c>
      <c r="S72" t="s">
        <v>18</v>
      </c>
      <c r="T72" t="s">
        <v>33</v>
      </c>
      <c r="U72" t="s">
        <v>17</v>
      </c>
      <c r="V72" t="s">
        <v>18</v>
      </c>
      <c r="W72" t="s">
        <v>33</v>
      </c>
      <c r="X72" t="s">
        <v>25</v>
      </c>
      <c r="Y72" t="s">
        <v>34</v>
      </c>
    </row>
    <row r="73" spans="1:27" x14ac:dyDescent="0.25">
      <c r="C73" s="67" t="s">
        <v>9</v>
      </c>
      <c r="D73" s="66" t="s">
        <v>35</v>
      </c>
      <c r="E73" t="s">
        <v>36</v>
      </c>
      <c r="F73">
        <f t="shared" ref="F73:F75" si="0">0.05*G11+(1-0.05)*C11</f>
        <v>0</v>
      </c>
      <c r="G73">
        <f t="shared" ref="G73:G75" si="1">0.05*H11+(1-0.05)*D11</f>
        <v>6.1999999999999998E-3</v>
      </c>
      <c r="H73">
        <f t="shared" ref="H73:H75" si="2">E11+I11</f>
        <v>3.9348299999999998</v>
      </c>
      <c r="I73">
        <f t="shared" ref="I73:I75" si="3">0.05*G18+(1-0.05)*C18</f>
        <v>1.3649999999999999E-3</v>
      </c>
      <c r="J73">
        <f t="shared" ref="J73:J75" si="4">0.05*H18+(1-0.05)*D18</f>
        <v>2.0264999999999998E-2</v>
      </c>
      <c r="K73">
        <f t="shared" ref="K73:K75" si="5">I18+E18</f>
        <v>64.589823999999993</v>
      </c>
      <c r="L73">
        <f>0.05*F25+(1-0.05)*B25</f>
        <v>0</v>
      </c>
      <c r="M73">
        <f>I25+E25</f>
        <v>81.961735000000004</v>
      </c>
      <c r="P73" s="66" t="s">
        <v>37</v>
      </c>
      <c r="Q73" t="s">
        <v>36</v>
      </c>
      <c r="R73">
        <f t="shared" ref="R73:R75" si="6">0.1*G11+(1-0.1)*C11</f>
        <v>0</v>
      </c>
      <c r="S73">
        <f t="shared" ref="S73:S75" si="7">0.1*H11+(1-0.1)*D11</f>
        <v>6.1999999999999998E-3</v>
      </c>
      <c r="U73">
        <f t="shared" ref="U73:U75" si="8">0.1*G18+(1-0.1)*C18</f>
        <v>1.4300000000000001E-3</v>
      </c>
      <c r="V73">
        <f t="shared" ref="V73:V75" si="9">0.1*H18+(1-0.1)*D18</f>
        <v>2.0329999999999997E-2</v>
      </c>
      <c r="X73">
        <f>0.1*F25+(1-0.1)*B25</f>
        <v>0</v>
      </c>
    </row>
    <row r="74" spans="1:27" x14ac:dyDescent="0.25">
      <c r="C74" s="67"/>
      <c r="D74" s="66"/>
      <c r="E74" t="s">
        <v>38</v>
      </c>
      <c r="F74">
        <f t="shared" si="0"/>
        <v>0</v>
      </c>
      <c r="G74">
        <f t="shared" si="1"/>
        <v>8.038E-5</v>
      </c>
      <c r="H74">
        <f t="shared" si="2"/>
        <v>71.619579999999999</v>
      </c>
      <c r="I74">
        <f t="shared" si="3"/>
        <v>1.976E-2</v>
      </c>
      <c r="J74">
        <f t="shared" si="4"/>
        <v>2.0254999999999999E-2</v>
      </c>
      <c r="K74">
        <f t="shared" si="5"/>
        <v>166.79243400000001</v>
      </c>
      <c r="P74" s="66"/>
      <c r="Q74" t="s">
        <v>38</v>
      </c>
      <c r="R74">
        <f t="shared" si="6"/>
        <v>0</v>
      </c>
      <c r="S74">
        <f t="shared" si="7"/>
        <v>8.0380000000000013E-5</v>
      </c>
      <c r="U74">
        <f t="shared" si="8"/>
        <v>1.9819999999999997E-2</v>
      </c>
      <c r="V74">
        <f t="shared" si="9"/>
        <v>2.0309999999999998E-2</v>
      </c>
    </row>
    <row r="75" spans="1:27" x14ac:dyDescent="0.25">
      <c r="C75" s="67"/>
      <c r="D75" s="66"/>
      <c r="E75" t="s">
        <v>39</v>
      </c>
      <c r="F75">
        <f t="shared" si="0"/>
        <v>0</v>
      </c>
      <c r="G75">
        <f t="shared" si="1"/>
        <v>1.832E-6</v>
      </c>
      <c r="H75">
        <f t="shared" si="2"/>
        <v>1125.0074460000001</v>
      </c>
      <c r="I75">
        <f t="shared" si="3"/>
        <v>1.976E-2</v>
      </c>
      <c r="J75">
        <f t="shared" si="4"/>
        <v>1.9855000000000001E-2</v>
      </c>
      <c r="K75">
        <f t="shared" si="5"/>
        <v>923.06293800000003</v>
      </c>
      <c r="P75" s="66"/>
      <c r="Q75" t="s">
        <v>39</v>
      </c>
      <c r="R75">
        <f t="shared" si="6"/>
        <v>0</v>
      </c>
      <c r="S75">
        <f t="shared" si="7"/>
        <v>1.832E-6</v>
      </c>
      <c r="U75">
        <f t="shared" si="8"/>
        <v>1.9819999999999997E-2</v>
      </c>
      <c r="V75">
        <f t="shared" si="9"/>
        <v>1.9910000000000004E-2</v>
      </c>
    </row>
    <row r="76" spans="1:27" x14ac:dyDescent="0.25">
      <c r="C76" s="67"/>
    </row>
    <row r="77" spans="1:27" x14ac:dyDescent="0.25">
      <c r="C77" s="67"/>
    </row>
    <row r="78" spans="1:27" x14ac:dyDescent="0.25">
      <c r="C78" s="67"/>
    </row>
    <row r="79" spans="1:27" x14ac:dyDescent="0.25">
      <c r="C79" s="67"/>
      <c r="D79" s="66" t="s">
        <v>40</v>
      </c>
      <c r="E79" t="s">
        <v>36</v>
      </c>
      <c r="F79">
        <f t="shared" ref="F79:F81" si="10">0.2*G11+(1-0.2)*C11</f>
        <v>0</v>
      </c>
      <c r="G79">
        <f t="shared" ref="G79:G81" si="11">0.2*H11+(1-0.2)*D11</f>
        <v>6.1999999999999998E-3</v>
      </c>
      <c r="I79">
        <f t="shared" ref="I79:I81" si="12">0.2*G18+(1-0.2)*C18</f>
        <v>1.5599999999999998E-3</v>
      </c>
      <c r="J79">
        <f t="shared" ref="J79:J81" si="13">0.2*H18+(1-0.2)*D18</f>
        <v>2.0459999999999999E-2</v>
      </c>
      <c r="L79">
        <f>0.2*F25+(1-0.2)*B25</f>
        <v>0</v>
      </c>
      <c r="P79" s="66" t="s">
        <v>41</v>
      </c>
      <c r="Q79" t="s">
        <v>36</v>
      </c>
      <c r="R79">
        <f t="shared" ref="R79:R81" si="14">0.3*G11+(1-0.3)*C11</f>
        <v>0</v>
      </c>
      <c r="S79">
        <f t="shared" ref="S79:S81" si="15">0.3*H11+(1-0.3)*D11</f>
        <v>6.1999999999999989E-3</v>
      </c>
      <c r="U79">
        <f t="shared" ref="U79:U81" si="16">0.3*G18+(1-0.3)*C18</f>
        <v>1.6899999999999999E-3</v>
      </c>
      <c r="V79">
        <f t="shared" ref="V79:V81" si="17">0.3*H18+(1-0.3)*D18</f>
        <v>2.0589999999999997E-2</v>
      </c>
      <c r="X79">
        <f>0.3*F25+(1-0.3)*B25</f>
        <v>0</v>
      </c>
    </row>
    <row r="80" spans="1:27" x14ac:dyDescent="0.25">
      <c r="C80" s="67"/>
      <c r="D80" s="66"/>
      <c r="E80" t="s">
        <v>38</v>
      </c>
      <c r="F80">
        <f t="shared" si="10"/>
        <v>0</v>
      </c>
      <c r="G80">
        <f t="shared" si="11"/>
        <v>8.038E-5</v>
      </c>
      <c r="I80">
        <f t="shared" si="12"/>
        <v>1.9939999999999999E-2</v>
      </c>
      <c r="J80">
        <f t="shared" si="13"/>
        <v>2.0420000000000001E-2</v>
      </c>
      <c r="P80" s="66"/>
      <c r="Q80" t="s">
        <v>38</v>
      </c>
      <c r="R80">
        <f t="shared" si="14"/>
        <v>0</v>
      </c>
      <c r="S80">
        <f t="shared" si="15"/>
        <v>8.0379999999999986E-5</v>
      </c>
      <c r="U80">
        <f t="shared" si="16"/>
        <v>2.0059999999999998E-2</v>
      </c>
      <c r="V80">
        <f t="shared" si="17"/>
        <v>2.053E-2</v>
      </c>
    </row>
    <row r="81" spans="2:25" x14ac:dyDescent="0.25">
      <c r="C81" s="67"/>
      <c r="D81" s="66"/>
      <c r="E81" t="s">
        <v>39</v>
      </c>
      <c r="F81">
        <f t="shared" si="10"/>
        <v>0</v>
      </c>
      <c r="G81">
        <f t="shared" si="11"/>
        <v>1.832E-6</v>
      </c>
      <c r="I81">
        <f t="shared" si="12"/>
        <v>1.9939999999999999E-2</v>
      </c>
      <c r="J81">
        <f t="shared" si="13"/>
        <v>2.0020000000000003E-2</v>
      </c>
      <c r="P81" s="66"/>
      <c r="Q81" t="s">
        <v>39</v>
      </c>
      <c r="R81">
        <f t="shared" si="14"/>
        <v>0</v>
      </c>
      <c r="S81">
        <f t="shared" si="15"/>
        <v>1.832E-6</v>
      </c>
      <c r="U81">
        <f t="shared" si="16"/>
        <v>2.0059999999999998E-2</v>
      </c>
      <c r="V81">
        <f t="shared" si="17"/>
        <v>2.0130000000000002E-2</v>
      </c>
    </row>
    <row r="84" spans="2:25" x14ac:dyDescent="0.25">
      <c r="D84" s="71" t="s">
        <v>12</v>
      </c>
      <c r="E84" s="71"/>
      <c r="F84" s="71"/>
      <c r="G84" s="71"/>
      <c r="H84" s="71"/>
      <c r="I84" s="68" t="s">
        <v>23</v>
      </c>
      <c r="J84" s="68"/>
      <c r="K84" s="68"/>
      <c r="L84" s="73" t="s">
        <v>24</v>
      </c>
      <c r="M84" s="73"/>
      <c r="N84" s="7"/>
      <c r="P84" s="71" t="s">
        <v>12</v>
      </c>
      <c r="Q84" s="71"/>
      <c r="R84" s="71"/>
      <c r="S84" s="71"/>
      <c r="T84" s="71"/>
      <c r="U84" s="68" t="s">
        <v>23</v>
      </c>
      <c r="V84" s="68"/>
      <c r="W84" s="68"/>
      <c r="X84" s="73" t="s">
        <v>24</v>
      </c>
      <c r="Y84" s="73"/>
    </row>
    <row r="85" spans="2:25" x14ac:dyDescent="0.25">
      <c r="F85" t="s">
        <v>17</v>
      </c>
      <c r="G85" t="s">
        <v>18</v>
      </c>
      <c r="H85" t="s">
        <v>33</v>
      </c>
      <c r="I85" t="s">
        <v>17</v>
      </c>
      <c r="J85" t="s">
        <v>18</v>
      </c>
      <c r="K85" t="s">
        <v>33</v>
      </c>
      <c r="L85" t="s">
        <v>25</v>
      </c>
      <c r="M85" t="s">
        <v>34</v>
      </c>
      <c r="R85" t="s">
        <v>17</v>
      </c>
      <c r="S85" t="s">
        <v>18</v>
      </c>
      <c r="T85" t="s">
        <v>33</v>
      </c>
      <c r="U85" t="s">
        <v>17</v>
      </c>
      <c r="V85" t="s">
        <v>18</v>
      </c>
      <c r="W85" t="s">
        <v>33</v>
      </c>
      <c r="X85" t="s">
        <v>25</v>
      </c>
      <c r="Y85" t="s">
        <v>34</v>
      </c>
    </row>
    <row r="86" spans="2:25" x14ac:dyDescent="0.25">
      <c r="B86" s="67" t="s">
        <v>10</v>
      </c>
      <c r="C86" s="70" t="s">
        <v>42</v>
      </c>
      <c r="D86" s="66" t="s">
        <v>35</v>
      </c>
      <c r="E86" t="s">
        <v>36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6.2000000000000006E-3</v>
      </c>
      <c r="H86">
        <f t="shared" ref="H86:H88" si="20">M11+I11+E11</f>
        <v>4.9914480000000001</v>
      </c>
      <c r="I86">
        <f t="shared" ref="I86:I88" si="21">(0.05*(1-0.05)+0.05*(1-0.05))*G18+0.05*0.05*K18+(1-0.05*(1-0.05)-0.05*(1-0.05)-0.05*0.05)*C18</f>
        <v>1.4267500000000001E-3</v>
      </c>
      <c r="J86">
        <f t="shared" ref="J86:J88" si="22">(0.05*(1-0.05)+0.05*(1-0.05))*H18+0.05*0.05*L18+(1-0.05*(1-0.05)-0.05*(1-0.05)-0.05*0.05)*D18</f>
        <v>2.0329750000000001E-2</v>
      </c>
      <c r="K86">
        <f t="shared" ref="K86:K88" si="23">M18+I18+E18</f>
        <v>93.191147000000001</v>
      </c>
      <c r="L86">
        <f>(0.05*(1-0.05)+0.05*(1-0.05))*F25+0.05*0.05*J25+(1-0.05*(1-0.05)-0.05*(1-0.05)-0.05*0.05)*B25</f>
        <v>0</v>
      </c>
      <c r="M86">
        <f>M25+I25+E25</f>
        <v>120.77053699999999</v>
      </c>
      <c r="O86" s="70" t="s">
        <v>43</v>
      </c>
      <c r="P86" s="66" t="s">
        <v>37</v>
      </c>
      <c r="Q86" t="s">
        <v>36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6.2000000000000006E-3</v>
      </c>
      <c r="U86">
        <f t="shared" ref="U86:U88" si="26">(0.1*0.9+0.1*0.9)*G18+0.1*0.1*K18+(1-0.1*0.9-0.1*0.9-0.1*0.1)*C18</f>
        <v>1.5470000000000002E-3</v>
      </c>
      <c r="V86">
        <f t="shared" ref="V86:V88" si="27">(0.1*0.9+0.1*0.9)*H18+0.1*0.1*L18+(1-0.1*0.9-0.1*0.9-0.1*0.1)*D18</f>
        <v>2.0459000000000001E-2</v>
      </c>
      <c r="X86">
        <f>(0.1*0.9+0.1*0.9)*F25+0.1*0.1*J25+(1-0.1*0.9-0.1*0.9-0.1*0.1)*B25</f>
        <v>0</v>
      </c>
    </row>
    <row r="87" spans="2:25" x14ac:dyDescent="0.25">
      <c r="B87" s="67"/>
      <c r="C87" s="70"/>
      <c r="D87" s="66"/>
      <c r="E87" t="s">
        <v>38</v>
      </c>
      <c r="F87">
        <f t="shared" si="18"/>
        <v>0</v>
      </c>
      <c r="G87">
        <f t="shared" si="19"/>
        <v>8.0380000000000013E-5</v>
      </c>
      <c r="H87">
        <f t="shared" si="20"/>
        <v>106.637051</v>
      </c>
      <c r="I87">
        <f t="shared" si="21"/>
        <v>1.9819750000000001E-2</v>
      </c>
      <c r="J87">
        <f t="shared" si="22"/>
        <v>2.0310250000000002E-2</v>
      </c>
      <c r="K87">
        <f t="shared" si="23"/>
        <v>244.59866699999998</v>
      </c>
      <c r="O87" s="70"/>
      <c r="P87" s="66"/>
      <c r="Q87" t="s">
        <v>38</v>
      </c>
      <c r="R87">
        <f t="shared" si="24"/>
        <v>0</v>
      </c>
      <c r="S87">
        <f t="shared" si="25"/>
        <v>8.038E-5</v>
      </c>
      <c r="U87">
        <f t="shared" si="26"/>
        <v>1.9938999999999998E-2</v>
      </c>
      <c r="V87">
        <f t="shared" si="27"/>
        <v>2.0421000000000002E-2</v>
      </c>
    </row>
    <row r="88" spans="2:25" x14ac:dyDescent="0.25">
      <c r="B88" s="67"/>
      <c r="C88" s="70"/>
      <c r="D88" s="66"/>
      <c r="E88" t="s">
        <v>39</v>
      </c>
      <c r="F88">
        <f t="shared" si="18"/>
        <v>0</v>
      </c>
      <c r="G88">
        <f t="shared" si="19"/>
        <v>1.8320000000000002E-6</v>
      </c>
      <c r="H88">
        <f t="shared" si="20"/>
        <v>1688.6075109999999</v>
      </c>
      <c r="I88">
        <f t="shared" si="21"/>
        <v>1.9819750000000001E-2</v>
      </c>
      <c r="J88">
        <f t="shared" si="22"/>
        <v>1.9910250000000004E-2</v>
      </c>
      <c r="K88">
        <f t="shared" si="23"/>
        <v>1258.782598</v>
      </c>
      <c r="O88" s="70"/>
      <c r="P88" s="66"/>
      <c r="Q88" t="s">
        <v>39</v>
      </c>
      <c r="R88">
        <f t="shared" si="24"/>
        <v>0</v>
      </c>
      <c r="S88">
        <f t="shared" si="25"/>
        <v>1.832E-6</v>
      </c>
      <c r="U88">
        <f t="shared" si="26"/>
        <v>1.9938999999999998E-2</v>
      </c>
      <c r="V88">
        <f t="shared" si="27"/>
        <v>2.0021000000000004E-2</v>
      </c>
    </row>
    <row r="89" spans="2:25" x14ac:dyDescent="0.25">
      <c r="B89" s="67"/>
      <c r="C89" s="7"/>
    </row>
    <row r="90" spans="2:25" x14ac:dyDescent="0.25">
      <c r="B90" s="67"/>
      <c r="C90" s="7"/>
    </row>
    <row r="91" spans="2:25" x14ac:dyDescent="0.25">
      <c r="B91" s="67"/>
      <c r="C91" s="7"/>
    </row>
    <row r="92" spans="2:25" x14ac:dyDescent="0.25">
      <c r="B92" s="67"/>
      <c r="C92" s="70" t="s">
        <v>44</v>
      </c>
      <c r="D92" s="66" t="s">
        <v>40</v>
      </c>
      <c r="E92" t="s">
        <v>36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6.1999999999999998E-3</v>
      </c>
      <c r="I92">
        <f t="shared" ref="I92:I94" si="30">(0.2*0.8+0.2*0.8)*G18+0.2*0.2*K18+(1-0.2*0.8-0.2*0.8-0.2*0.2)*C18</f>
        <v>1.768E-3</v>
      </c>
      <c r="J92">
        <f t="shared" ref="J92:J94" si="31">(0.2*0.8+0.2*0.8)*H18+0.2*0.2*L18+(1-0.2*0.8-0.2*0.8-0.2*0.2)*D18</f>
        <v>2.0715999999999998E-2</v>
      </c>
      <c r="L92">
        <f>(0.2*0.8+0.2*0.8)*F25+0.2*0.2*J25+(1-0.2*0.8-0.2*0.8-0.2*0.2)*B25</f>
        <v>0</v>
      </c>
      <c r="O92" s="70" t="s">
        <v>45</v>
      </c>
      <c r="P92" s="66" t="s">
        <v>41</v>
      </c>
      <c r="Q92" t="s">
        <v>36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6.2000000000000006E-3</v>
      </c>
      <c r="U92">
        <f t="shared" ref="U92:U94" si="34">(0.3*0.7+0.3*0.7)*G18+0.3*0.3*K18+(1-0.3*0.7-0.3*0.7-0.3*0.3)*C18</f>
        <v>1.9629999999999999E-3</v>
      </c>
      <c r="V92">
        <f t="shared" ref="V92:V94" si="35">(0.3*0.7+0.3*0.7)*H18+0.3*0.3*L18+(1-0.3*0.7-0.3*0.7-0.3*0.3)*D18</f>
        <v>2.0971E-2</v>
      </c>
      <c r="X92">
        <f>(0.3*0.7+0.3*0.7)*F25+0.3*0.3*J25+(1-0.3*0.7-0.3*0.7-0.3*0.3)*B25</f>
        <v>0</v>
      </c>
    </row>
    <row r="93" spans="2:25" x14ac:dyDescent="0.25">
      <c r="B93" s="67"/>
      <c r="C93" s="70"/>
      <c r="D93" s="66"/>
      <c r="E93" t="s">
        <v>38</v>
      </c>
      <c r="F93">
        <f t="shared" si="28"/>
        <v>0</v>
      </c>
      <c r="G93">
        <f t="shared" si="29"/>
        <v>8.0379999999999986E-5</v>
      </c>
      <c r="I93">
        <f t="shared" si="30"/>
        <v>2.0175999999999999E-2</v>
      </c>
      <c r="J93">
        <f t="shared" si="31"/>
        <v>2.0643999999999996E-2</v>
      </c>
      <c r="O93" s="70"/>
      <c r="P93" s="66"/>
      <c r="Q93" t="s">
        <v>38</v>
      </c>
      <c r="R93">
        <f t="shared" si="32"/>
        <v>0</v>
      </c>
      <c r="S93">
        <f t="shared" si="33"/>
        <v>8.0380000000000013E-5</v>
      </c>
      <c r="U93">
        <f t="shared" si="34"/>
        <v>2.0411000000000002E-2</v>
      </c>
      <c r="V93">
        <f t="shared" si="35"/>
        <v>2.0868999999999999E-2</v>
      </c>
    </row>
    <row r="94" spans="2:25" x14ac:dyDescent="0.25">
      <c r="B94" s="67"/>
      <c r="C94" s="70"/>
      <c r="D94" s="66"/>
      <c r="E94" t="s">
        <v>39</v>
      </c>
      <c r="F94">
        <f t="shared" si="28"/>
        <v>0</v>
      </c>
      <c r="G94">
        <f t="shared" si="29"/>
        <v>1.832E-6</v>
      </c>
      <c r="I94">
        <f t="shared" si="30"/>
        <v>2.0175999999999999E-2</v>
      </c>
      <c r="J94">
        <f t="shared" si="31"/>
        <v>2.0243999999999998E-2</v>
      </c>
      <c r="O94" s="70"/>
      <c r="P94" s="66"/>
      <c r="Q94" t="s">
        <v>39</v>
      </c>
      <c r="R94">
        <f t="shared" si="32"/>
        <v>0</v>
      </c>
      <c r="S94">
        <f t="shared" si="33"/>
        <v>1.832E-6</v>
      </c>
      <c r="U94">
        <f t="shared" si="34"/>
        <v>2.0411000000000002E-2</v>
      </c>
      <c r="V94">
        <f t="shared" si="35"/>
        <v>2.0469000000000001E-2</v>
      </c>
    </row>
    <row r="97" spans="1:25" x14ac:dyDescent="0.25">
      <c r="D97" s="71" t="s">
        <v>12</v>
      </c>
      <c r="E97" s="71"/>
      <c r="F97" s="71"/>
      <c r="G97" s="71"/>
      <c r="H97" s="71"/>
      <c r="I97" s="68" t="s">
        <v>23</v>
      </c>
      <c r="J97" s="68"/>
      <c r="K97" s="68"/>
      <c r="L97" s="73" t="s">
        <v>24</v>
      </c>
      <c r="M97" s="73"/>
      <c r="N97" s="7"/>
      <c r="P97" s="71" t="s">
        <v>12</v>
      </c>
      <c r="Q97" s="71"/>
      <c r="R97" s="71"/>
      <c r="S97" s="71"/>
      <c r="T97" s="71"/>
      <c r="U97" s="68" t="s">
        <v>23</v>
      </c>
      <c r="V97" s="68"/>
      <c r="W97" s="68"/>
      <c r="X97" s="73" t="s">
        <v>24</v>
      </c>
      <c r="Y97" s="73"/>
    </row>
    <row r="98" spans="1:25" x14ac:dyDescent="0.25">
      <c r="B98" s="7"/>
      <c r="F98" t="s">
        <v>17</v>
      </c>
      <c r="G98" t="s">
        <v>18</v>
      </c>
      <c r="H98" t="s">
        <v>33</v>
      </c>
      <c r="I98" t="s">
        <v>17</v>
      </c>
      <c r="J98" t="s">
        <v>18</v>
      </c>
      <c r="K98" t="s">
        <v>33</v>
      </c>
      <c r="L98" t="s">
        <v>25</v>
      </c>
      <c r="M98" t="s">
        <v>34</v>
      </c>
      <c r="R98" t="s">
        <v>17</v>
      </c>
      <c r="S98" t="s">
        <v>18</v>
      </c>
      <c r="T98" t="s">
        <v>33</v>
      </c>
      <c r="U98" t="s">
        <v>17</v>
      </c>
      <c r="V98" t="s">
        <v>18</v>
      </c>
      <c r="W98" t="s">
        <v>33</v>
      </c>
      <c r="X98" t="s">
        <v>25</v>
      </c>
      <c r="Y98" t="s">
        <v>34</v>
      </c>
    </row>
    <row r="99" spans="1:25" x14ac:dyDescent="0.25">
      <c r="A99" s="67" t="s">
        <v>11</v>
      </c>
      <c r="B99" s="72" t="s">
        <v>46</v>
      </c>
      <c r="C99" s="70" t="s">
        <v>42</v>
      </c>
      <c r="D99" s="66" t="s">
        <v>35</v>
      </c>
      <c r="E99" t="s">
        <v>36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6.1999999999999989E-3</v>
      </c>
      <c r="H99">
        <f t="shared" ref="H99:H101" si="38">Q11+M11+I11+E11</f>
        <v>6.169632</v>
      </c>
      <c r="I99">
        <f t="shared" ref="I99:I101" si="39">3*0.05*(1-0.05)*(1-0.05)*G18+3*0.05*0.05*(1-0.05)*K18+0.05*0.05*0.05*O18+(1-3*0.05*(1-0.05)*(1-0.05)-3*0.05*0.05*(1-0.05)-0.05*0.05*0.05)*C18</f>
        <v>1.4854124999999997E-3</v>
      </c>
      <c r="J99">
        <f t="shared" ref="J99:J101" si="40">3*0.05*(1-0.05)*(1-0.05)*H18+3*0.05*0.05*(1-0.05)*L18+0.05*0.05*0.05*P18+(1-3*0.05*(1-0.05)*(1-0.05)-3*0.05*0.05*(1-0.05)-0.05*0.05*0.05)*D18</f>
        <v>2.0394262499999996E-2</v>
      </c>
      <c r="K99">
        <f t="shared" ref="K99:K101" si="41">Q18+M18+E18+I18</f>
        <v>121.91114899999999</v>
      </c>
      <c r="L99">
        <f>3*0.05*(1-0.05)*(1-0.05)*F25+3*0.05*0.05*(1-0.05)*J25+0.05*0.05*0.05*N25+(1-3*0.05*(1-0.05)*(1-0.05)-3*0.05*0.05*(1-0.05)-0.05*0.05*0.05)*B25</f>
        <v>0</v>
      </c>
      <c r="M99">
        <f>Q25+M25+I25+E25</f>
        <v>175.57409200000001</v>
      </c>
      <c r="N99" s="72" t="s">
        <v>47</v>
      </c>
      <c r="O99" s="70" t="s">
        <v>43</v>
      </c>
      <c r="P99" s="66" t="s">
        <v>37</v>
      </c>
      <c r="Q99" t="s">
        <v>36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6.1999999999999998E-3</v>
      </c>
      <c r="U99">
        <f t="shared" ref="U99:U101" si="44">3*0.1*(1-0.1)*(1-0.1)*G18+3*0.1*0.1*(1-0.1)*K18+0.1*0.1*0.1*O18+(1-3*0.1*(1-0.1)*(1-0.1)-3*0.1*0.1*(1-0.1)-0.1*0.1*0.1)*C18</f>
        <v>1.6522999999999998E-3</v>
      </c>
      <c r="V99">
        <f t="shared" ref="V99:V101" si="45">3*0.1*(1-0.1)*(1-0.1)*H18+3*0.1*0.1*(1-0.1)*L18+0.1*0.1*0.1*P18+(1-3*0.1*(1-0.1)*(1-0.1)-3*0.1*0.1*(1-0.1)-0.1*0.1*0.1)*D18</f>
        <v>2.0587099999999997E-2</v>
      </c>
      <c r="X99">
        <f>3*0.1*(1-0.1)*(1-0.1)*F25+3*0.1*0.1*(1-0.1)*J25+0.1*0.1*0.1*N25+(1-3*0.1*(1-0.1)*(1-0.1)-3*0.1*0.1*(1-0.1)-0.1*0.1*0.1)*B25</f>
        <v>0</v>
      </c>
    </row>
    <row r="100" spans="1:25" x14ac:dyDescent="0.25">
      <c r="A100" s="67"/>
      <c r="B100" s="72"/>
      <c r="C100" s="70"/>
      <c r="D100" s="66"/>
      <c r="E100" t="s">
        <v>38</v>
      </c>
      <c r="F100">
        <f t="shared" si="36"/>
        <v>0</v>
      </c>
      <c r="G100">
        <f t="shared" si="37"/>
        <v>8.0379999999999986E-5</v>
      </c>
      <c r="H100">
        <f t="shared" si="38"/>
        <v>145.620746</v>
      </c>
      <c r="I100">
        <f t="shared" si="39"/>
        <v>1.9879274999999995E-2</v>
      </c>
      <c r="J100">
        <f t="shared" si="40"/>
        <v>2.0365737499999998E-2</v>
      </c>
      <c r="K100">
        <f t="shared" si="41"/>
        <v>321.26567599999998</v>
      </c>
      <c r="N100" s="72"/>
      <c r="O100" s="70"/>
      <c r="P100" s="66"/>
      <c r="Q100" t="s">
        <v>38</v>
      </c>
      <c r="R100">
        <f t="shared" si="42"/>
        <v>0</v>
      </c>
      <c r="S100">
        <f t="shared" si="43"/>
        <v>8.0379999999999986E-5</v>
      </c>
      <c r="U100">
        <f t="shared" si="44"/>
        <v>2.0057199999999997E-2</v>
      </c>
      <c r="V100">
        <f t="shared" si="45"/>
        <v>2.05329E-2</v>
      </c>
    </row>
    <row r="101" spans="1:25" x14ac:dyDescent="0.25">
      <c r="A101" s="67"/>
      <c r="B101" s="72"/>
      <c r="C101" s="70"/>
      <c r="D101" s="66"/>
      <c r="E101" t="s">
        <v>39</v>
      </c>
      <c r="F101">
        <f t="shared" si="36"/>
        <v>0</v>
      </c>
      <c r="G101">
        <f t="shared" si="37"/>
        <v>1.8319999999999998E-6</v>
      </c>
      <c r="H101">
        <f t="shared" si="38"/>
        <v>2309.8131649999996</v>
      </c>
      <c r="I101">
        <f t="shared" si="39"/>
        <v>1.9879274999999995E-2</v>
      </c>
      <c r="J101">
        <f t="shared" si="40"/>
        <v>1.9965724999999997E-2</v>
      </c>
      <c r="K101">
        <f t="shared" si="41"/>
        <v>1637.3774510000003</v>
      </c>
      <c r="N101" s="72"/>
      <c r="O101" s="70"/>
      <c r="P101" s="66"/>
      <c r="Q101" t="s">
        <v>39</v>
      </c>
      <c r="R101">
        <f t="shared" si="42"/>
        <v>0</v>
      </c>
      <c r="S101">
        <f t="shared" si="43"/>
        <v>1.8319999999999998E-6</v>
      </c>
      <c r="U101">
        <f t="shared" si="44"/>
        <v>2.0057199999999997E-2</v>
      </c>
      <c r="V101">
        <f t="shared" si="45"/>
        <v>2.0132799999999999E-2</v>
      </c>
    </row>
    <row r="102" spans="1:25" x14ac:dyDescent="0.25">
      <c r="A102" s="67"/>
      <c r="C102" s="7"/>
    </row>
    <row r="103" spans="1:25" x14ac:dyDescent="0.25">
      <c r="A103" s="67"/>
      <c r="C103" s="7"/>
    </row>
    <row r="104" spans="1:25" x14ac:dyDescent="0.25">
      <c r="A104" s="67"/>
      <c r="C104" s="7"/>
    </row>
    <row r="105" spans="1:25" x14ac:dyDescent="0.25">
      <c r="A105" s="67"/>
      <c r="B105" s="72" t="s">
        <v>48</v>
      </c>
      <c r="C105" s="70" t="s">
        <v>44</v>
      </c>
      <c r="D105" s="66" t="s">
        <v>40</v>
      </c>
      <c r="E105" t="s">
        <v>36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6.1999999999999989E-3</v>
      </c>
      <c r="I105">
        <f t="shared" ref="I105:I107" si="48">3*0.2*(1-0.2)*(1-0.2)*G18+3*0.2*0.2*(1-0.2)*K18+0.2*0.2*0.2*O18+(1-3*0.2*(1-0.2)*(1-0.2)-3*0.2*0.2*(1-0.2)-0.2*0.2*0.2)*C18</f>
        <v>1.9344E-3</v>
      </c>
      <c r="J105">
        <f t="shared" ref="J105:J107" si="49">3*0.2*(1-0.2)*(1-0.2)*H18+3*0.2*0.2*(1-0.2)*L18+0.2*0.2*0.2*P18+(1-3*0.2*(1-0.2)*(1-0.2)-3*0.2*0.2*(1-0.2)-0.2*0.2*0.2)*D18</f>
        <v>2.0968799999999996E-2</v>
      </c>
      <c r="L105">
        <f>3*0.2*(1-0.2)*(1-0.2)*F25+3*0.2*0.2*(1-0.2)*J25+0.2*0.2*0.2*N25+(1-3*0.2*(1-0.2)*(1-0.2)-3*0.2*0.2*(1-0.2)-0.2*0.2*0.2)*B25</f>
        <v>0</v>
      </c>
      <c r="N105" s="72" t="s">
        <v>49</v>
      </c>
      <c r="O105" s="70" t="s">
        <v>45</v>
      </c>
      <c r="P105" s="66" t="s">
        <v>41</v>
      </c>
      <c r="Q105" t="s">
        <v>36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6.1999999999999998E-3</v>
      </c>
      <c r="U105">
        <f t="shared" ref="U105:U107" si="52">3*0.3*(1-0.3)*(1-0.3)*G18+3*0.3*0.3*(1-0.3)*K18+0.3*0.3*0.3*O18+(1-3*0.3*(1-0.3)*(1-0.3)-3*0.3*0.3*(1-0.3)-0.3*0.3*0.3)*C18</f>
        <v>2.1540999999999999E-3</v>
      </c>
      <c r="V105">
        <f t="shared" ref="V105:V107" si="53">3*0.3*(1-0.3)*(1-0.3)*H18+3*0.3*0.3*(1-0.3)*L18+0.3*0.3*0.3*P18+(1-3*0.3*(1-0.3)*(1-0.3)-3*0.3*0.3*(1-0.3)-0.3*0.3*0.3)*D18</f>
        <v>2.1345700000000002E-2</v>
      </c>
      <c r="X105">
        <f>3*0.3*(1-0.3)*(1-0.3)*F25+3*0.3*0.3*(1-0.3)*J25+0.3*0.3*0.3*N25+(1-3*0.3*(1-0.3)*(1-0.3)-3*0.3*0.3*(1-0.3)-0.3*0.3*0.3)*B25</f>
        <v>0</v>
      </c>
    </row>
    <row r="106" spans="1:25" x14ac:dyDescent="0.25">
      <c r="A106" s="67"/>
      <c r="B106" s="72"/>
      <c r="C106" s="70"/>
      <c r="D106" s="66"/>
      <c r="E106" t="s">
        <v>38</v>
      </c>
      <c r="F106">
        <f t="shared" si="46"/>
        <v>0</v>
      </c>
      <c r="G106">
        <f t="shared" si="47"/>
        <v>8.0379999999999986E-5</v>
      </c>
      <c r="I106">
        <f t="shared" si="48"/>
        <v>2.04096E-2</v>
      </c>
      <c r="J106">
        <f t="shared" si="49"/>
        <v>2.0871199999999999E-2</v>
      </c>
      <c r="N106" s="72"/>
      <c r="O106" s="70"/>
      <c r="P106" s="66"/>
      <c r="Q106" t="s">
        <v>38</v>
      </c>
      <c r="R106">
        <f t="shared" si="50"/>
        <v>0</v>
      </c>
      <c r="S106">
        <f t="shared" si="51"/>
        <v>8.038E-5</v>
      </c>
      <c r="U106">
        <f t="shared" si="52"/>
        <v>2.0758399999999996E-2</v>
      </c>
      <c r="V106">
        <f t="shared" si="53"/>
        <v>2.1214299999999998E-2</v>
      </c>
    </row>
    <row r="107" spans="1:25" x14ac:dyDescent="0.25">
      <c r="A107" s="67"/>
      <c r="B107" s="72"/>
      <c r="C107" s="70"/>
      <c r="D107" s="66"/>
      <c r="E107" t="s">
        <v>39</v>
      </c>
      <c r="F107">
        <f t="shared" si="46"/>
        <v>0</v>
      </c>
      <c r="G107">
        <f t="shared" si="47"/>
        <v>1.832E-6</v>
      </c>
      <c r="I107">
        <f t="shared" si="48"/>
        <v>2.04096E-2</v>
      </c>
      <c r="J107">
        <f t="shared" si="49"/>
        <v>2.04704E-2</v>
      </c>
      <c r="N107" s="72"/>
      <c r="O107" s="70"/>
      <c r="P107" s="66"/>
      <c r="Q107" t="s">
        <v>39</v>
      </c>
      <c r="R107">
        <f t="shared" si="50"/>
        <v>0</v>
      </c>
      <c r="S107">
        <f t="shared" si="51"/>
        <v>1.8320000000000002E-6</v>
      </c>
      <c r="U107">
        <f t="shared" si="52"/>
        <v>2.0758399999999996E-2</v>
      </c>
      <c r="V107">
        <f t="shared" si="53"/>
        <v>2.08116E-2</v>
      </c>
    </row>
    <row r="110" spans="1:25" x14ac:dyDescent="0.25">
      <c r="A110" s="1" t="s">
        <v>7</v>
      </c>
      <c r="D110" s="71" t="s">
        <v>12</v>
      </c>
      <c r="E110" s="71"/>
      <c r="F110" s="71"/>
      <c r="G110" s="71"/>
      <c r="H110" s="71"/>
      <c r="I110" s="68" t="s">
        <v>23</v>
      </c>
      <c r="J110" s="68"/>
      <c r="K110" s="68"/>
      <c r="L110" s="73" t="s">
        <v>24</v>
      </c>
      <c r="M110" s="73"/>
      <c r="N110" s="16"/>
      <c r="P110" s="71" t="s">
        <v>12</v>
      </c>
      <c r="Q110" s="71"/>
      <c r="R110" s="71"/>
      <c r="S110" s="71"/>
      <c r="T110" s="71"/>
      <c r="U110" s="68" t="s">
        <v>23</v>
      </c>
      <c r="V110" s="68"/>
      <c r="W110" s="68"/>
      <c r="X110" s="73" t="s">
        <v>24</v>
      </c>
      <c r="Y110" s="73"/>
    </row>
    <row r="111" spans="1:25" x14ac:dyDescent="0.25">
      <c r="F111" t="s">
        <v>17</v>
      </c>
      <c r="G111" t="s">
        <v>18</v>
      </c>
      <c r="H111" t="s">
        <v>33</v>
      </c>
      <c r="I111" t="s">
        <v>17</v>
      </c>
      <c r="J111" t="s">
        <v>18</v>
      </c>
      <c r="K111" t="s">
        <v>33</v>
      </c>
      <c r="L111" t="s">
        <v>25</v>
      </c>
      <c r="M111" t="s">
        <v>34</v>
      </c>
      <c r="R111" t="s">
        <v>17</v>
      </c>
      <c r="S111" t="s">
        <v>18</v>
      </c>
      <c r="T111" t="s">
        <v>33</v>
      </c>
      <c r="U111" t="s">
        <v>17</v>
      </c>
      <c r="V111" t="s">
        <v>18</v>
      </c>
      <c r="W111" t="s">
        <v>33</v>
      </c>
      <c r="X111" t="s">
        <v>25</v>
      </c>
      <c r="Y111" t="s">
        <v>34</v>
      </c>
    </row>
    <row r="112" spans="1:25" x14ac:dyDescent="0.25">
      <c r="C112" s="67" t="s">
        <v>9</v>
      </c>
      <c r="D112" s="66" t="s">
        <v>35</v>
      </c>
      <c r="E112" t="s">
        <v>36</v>
      </c>
      <c r="F112">
        <f t="shared" ref="F112:F114" si="54">0.05*Y11+(1-0.05)*U11</f>
        <v>0</v>
      </c>
      <c r="G112">
        <f t="shared" ref="G112:G114" si="55">0.05*Z11+(1-0.05)*V11</f>
        <v>6.1999999999999998E-3</v>
      </c>
      <c r="H112">
        <f t="shared" ref="H112:H114" si="56">AA11+W11</f>
        <v>1.993738</v>
      </c>
      <c r="I112">
        <f t="shared" ref="I112:I114" si="57">0.05*Y18+(1-0.05)*U18</f>
        <v>1.3649999999999999E-3</v>
      </c>
      <c r="J112">
        <f t="shared" ref="J112:J114" si="58">0.05*Z18+(1-0.05)*V18</f>
        <v>2.0264999999999998E-2</v>
      </c>
      <c r="K112">
        <f t="shared" ref="K112:K114" si="59">AA18+W18</f>
        <v>61.463003</v>
      </c>
      <c r="L112">
        <f>0.05*X25+(1-0.05)*T25</f>
        <v>0</v>
      </c>
      <c r="M112">
        <f>AA25+W25</f>
        <v>80.71731299999999</v>
      </c>
      <c r="P112" s="66" t="s">
        <v>37</v>
      </c>
      <c r="Q112" t="s">
        <v>36</v>
      </c>
      <c r="R112">
        <f t="shared" ref="R112:R114" si="60">0.1*Y11+(1-0.1)*U11</f>
        <v>0</v>
      </c>
      <c r="S112">
        <f t="shared" ref="S112:S114" si="61">0.1*Z11+(1-0.1)*V11</f>
        <v>6.1999999999999998E-3</v>
      </c>
      <c r="U112">
        <f t="shared" ref="U112:U114" si="62">0.1*Y18+(1-0.1)*U18</f>
        <v>1.4300000000000001E-3</v>
      </c>
      <c r="V112">
        <f t="shared" ref="V112:V114" si="63">0.1*Z18+(1-0.1)*V18</f>
        <v>2.0329999999999997E-2</v>
      </c>
      <c r="X112">
        <f>0.1*X25+(1-0.1)*T25</f>
        <v>0</v>
      </c>
    </row>
    <row r="113" spans="2:25" x14ac:dyDescent="0.25">
      <c r="C113" s="67"/>
      <c r="D113" s="66"/>
      <c r="E113" t="s">
        <v>38</v>
      </c>
      <c r="F113">
        <f t="shared" si="54"/>
        <v>0</v>
      </c>
      <c r="G113">
        <f t="shared" si="55"/>
        <v>2.6219999999999998E-4</v>
      </c>
      <c r="H113">
        <f t="shared" si="56"/>
        <v>61.097175</v>
      </c>
      <c r="I113">
        <f t="shared" si="57"/>
        <v>1.7750000000000002E-2</v>
      </c>
      <c r="J113">
        <f t="shared" si="58"/>
        <v>1.9950000000000002E-2</v>
      </c>
      <c r="K113">
        <f t="shared" si="59"/>
        <v>160.86655300000001</v>
      </c>
      <c r="P113" s="66"/>
      <c r="Q113" t="s">
        <v>38</v>
      </c>
      <c r="R113">
        <f t="shared" si="60"/>
        <v>0</v>
      </c>
      <c r="S113">
        <f t="shared" si="61"/>
        <v>2.6219999999999998E-4</v>
      </c>
      <c r="U113">
        <f t="shared" si="62"/>
        <v>1.78E-2</v>
      </c>
      <c r="V113">
        <f t="shared" si="63"/>
        <v>2.0000000000000004E-2</v>
      </c>
    </row>
    <row r="114" spans="2:25" x14ac:dyDescent="0.25">
      <c r="C114" s="67"/>
      <c r="D114" s="66"/>
      <c r="E114" t="s">
        <v>39</v>
      </c>
      <c r="F114">
        <f t="shared" si="54"/>
        <v>0</v>
      </c>
      <c r="G114">
        <f t="shared" si="55"/>
        <v>2.3082E-5</v>
      </c>
      <c r="H114">
        <f t="shared" si="56"/>
        <v>1014.227989</v>
      </c>
      <c r="I114">
        <f t="shared" si="57"/>
        <v>1.7950000000000001E-2</v>
      </c>
      <c r="J114">
        <f t="shared" si="58"/>
        <v>1.8449999999999998E-2</v>
      </c>
      <c r="K114">
        <f t="shared" si="59"/>
        <v>781.46889499999997</v>
      </c>
      <c r="P114" s="66"/>
      <c r="Q114" t="s">
        <v>39</v>
      </c>
      <c r="R114">
        <f t="shared" si="60"/>
        <v>0</v>
      </c>
      <c r="S114">
        <f t="shared" si="61"/>
        <v>2.3164000000000004E-5</v>
      </c>
      <c r="U114">
        <f t="shared" si="62"/>
        <v>1.7999999999999999E-2</v>
      </c>
      <c r="V114">
        <f t="shared" si="63"/>
        <v>1.8500000000000003E-2</v>
      </c>
    </row>
    <row r="115" spans="2:25" x14ac:dyDescent="0.25">
      <c r="C115" s="67"/>
    </row>
    <row r="116" spans="2:25" x14ac:dyDescent="0.25">
      <c r="C116" s="67"/>
    </row>
    <row r="117" spans="2:25" x14ac:dyDescent="0.25">
      <c r="C117" s="67"/>
    </row>
    <row r="118" spans="2:25" x14ac:dyDescent="0.25">
      <c r="C118" s="67"/>
      <c r="D118" s="66" t="s">
        <v>40</v>
      </c>
      <c r="E118" t="s">
        <v>36</v>
      </c>
      <c r="F118">
        <f t="shared" ref="F118:F120" si="64">0.2*Y11+(1-0.2)*U11</f>
        <v>0</v>
      </c>
      <c r="G118">
        <f t="shared" ref="G118:G120" si="65">0.2*Z11+(1-0.2)*V11</f>
        <v>6.1999999999999998E-3</v>
      </c>
      <c r="I118">
        <f t="shared" ref="I118:I120" si="66">0.2*Y18+(1-0.2)*U18</f>
        <v>1.5599999999999998E-3</v>
      </c>
      <c r="J118">
        <f t="shared" ref="J118:J120" si="67">0.2*Z18+(1-0.2)*V18</f>
        <v>2.0459999999999999E-2</v>
      </c>
      <c r="L118">
        <f>0.2*X25+(1-0.2)*T25</f>
        <v>0</v>
      </c>
      <c r="P118" s="66" t="s">
        <v>41</v>
      </c>
      <c r="Q118" t="s">
        <v>36</v>
      </c>
      <c r="R118">
        <f t="shared" ref="R118:R120" si="68">0.3*Y11+(1-0.3)*U11</f>
        <v>0</v>
      </c>
      <c r="S118">
        <f t="shared" ref="S118:S120" si="69">0.3*Z11+(1-0.3)*V11</f>
        <v>6.1999999999999989E-3</v>
      </c>
      <c r="U118">
        <f t="shared" ref="U118:U120" si="70">0.3*Y18+(1-0.3)*U18</f>
        <v>1.6899999999999999E-3</v>
      </c>
      <c r="V118">
        <f t="shared" ref="V118:V120" si="71">0.3*Z18+(1-0.3)*V18</f>
        <v>2.0589999999999997E-2</v>
      </c>
      <c r="X118">
        <f>0.3*X25+(1-0.3)*T25</f>
        <v>0</v>
      </c>
    </row>
    <row r="119" spans="2:25" x14ac:dyDescent="0.25">
      <c r="C119" s="67"/>
      <c r="D119" s="66"/>
      <c r="E119" t="s">
        <v>38</v>
      </c>
      <c r="F119">
        <f t="shared" si="64"/>
        <v>0</v>
      </c>
      <c r="G119">
        <f t="shared" si="65"/>
        <v>2.6219999999999998E-4</v>
      </c>
      <c r="I119">
        <f t="shared" si="66"/>
        <v>1.7899999999999999E-2</v>
      </c>
      <c r="J119">
        <f t="shared" si="67"/>
        <v>2.01E-2</v>
      </c>
      <c r="P119" s="66"/>
      <c r="Q119" t="s">
        <v>38</v>
      </c>
      <c r="R119">
        <f t="shared" si="68"/>
        <v>0</v>
      </c>
      <c r="S119">
        <f t="shared" si="69"/>
        <v>2.6219999999999998E-4</v>
      </c>
      <c r="U119">
        <f t="shared" si="70"/>
        <v>1.8000000000000002E-2</v>
      </c>
      <c r="V119">
        <f t="shared" si="71"/>
        <v>2.0199999999999999E-2</v>
      </c>
    </row>
    <row r="120" spans="2:25" x14ac:dyDescent="0.25">
      <c r="C120" s="67"/>
      <c r="D120" s="66"/>
      <c r="E120" t="s">
        <v>39</v>
      </c>
      <c r="F120">
        <f t="shared" si="64"/>
        <v>0</v>
      </c>
      <c r="G120">
        <f t="shared" si="65"/>
        <v>2.3328000000000001E-5</v>
      </c>
      <c r="I120">
        <f t="shared" si="66"/>
        <v>1.8099999999999998E-2</v>
      </c>
      <c r="J120">
        <f t="shared" si="67"/>
        <v>1.8600000000000002E-2</v>
      </c>
      <c r="P120" s="66"/>
      <c r="Q120" t="s">
        <v>39</v>
      </c>
      <c r="R120">
        <f t="shared" si="68"/>
        <v>0</v>
      </c>
      <c r="S120">
        <f t="shared" si="69"/>
        <v>2.3491999999999998E-5</v>
      </c>
      <c r="U120">
        <f t="shared" si="70"/>
        <v>1.8200000000000001E-2</v>
      </c>
      <c r="V120">
        <f t="shared" si="71"/>
        <v>1.8699999999999998E-2</v>
      </c>
    </row>
    <row r="123" spans="2:25" x14ac:dyDescent="0.25">
      <c r="D123" s="71" t="s">
        <v>12</v>
      </c>
      <c r="E123" s="71"/>
      <c r="F123" s="71"/>
      <c r="G123" s="71"/>
      <c r="H123" s="71"/>
      <c r="I123" s="68" t="s">
        <v>23</v>
      </c>
      <c r="J123" s="68"/>
      <c r="K123" s="68"/>
      <c r="L123" s="73" t="s">
        <v>24</v>
      </c>
      <c r="M123" s="73"/>
      <c r="N123" s="7"/>
      <c r="P123" s="71" t="s">
        <v>12</v>
      </c>
      <c r="Q123" s="71"/>
      <c r="R123" s="71"/>
      <c r="S123" s="71"/>
      <c r="T123" s="71"/>
      <c r="U123" s="68" t="s">
        <v>23</v>
      </c>
      <c r="V123" s="68"/>
      <c r="W123" s="68"/>
      <c r="X123" s="73" t="s">
        <v>24</v>
      </c>
      <c r="Y123" s="73"/>
    </row>
    <row r="124" spans="2:25" x14ac:dyDescent="0.25">
      <c r="F124" t="s">
        <v>17</v>
      </c>
      <c r="G124" t="s">
        <v>18</v>
      </c>
      <c r="H124" t="s">
        <v>33</v>
      </c>
      <c r="I124" t="s">
        <v>17</v>
      </c>
      <c r="J124" t="s">
        <v>18</v>
      </c>
      <c r="K124" t="s">
        <v>33</v>
      </c>
      <c r="L124" t="s">
        <v>25</v>
      </c>
      <c r="M124" t="s">
        <v>34</v>
      </c>
      <c r="R124" t="s">
        <v>17</v>
      </c>
      <c r="S124" t="s">
        <v>18</v>
      </c>
      <c r="T124" t="s">
        <v>33</v>
      </c>
      <c r="U124" t="s">
        <v>17</v>
      </c>
      <c r="V124" t="s">
        <v>18</v>
      </c>
      <c r="W124" t="s">
        <v>33</v>
      </c>
      <c r="X124" t="s">
        <v>25</v>
      </c>
      <c r="Y124" t="s">
        <v>34</v>
      </c>
    </row>
    <row r="125" spans="2:25" x14ac:dyDescent="0.25">
      <c r="B125" s="67" t="s">
        <v>10</v>
      </c>
      <c r="C125" s="70" t="s">
        <v>42</v>
      </c>
      <c r="D125" s="66" t="s">
        <v>35</v>
      </c>
      <c r="E125" t="s">
        <v>36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6.2000000000000006E-3</v>
      </c>
      <c r="H125">
        <f t="shared" ref="H125:H127" si="74">AE11+AA11+W11</f>
        <v>3.079081</v>
      </c>
      <c r="I125">
        <f t="shared" ref="I125:I127" si="75">(0.05*(1-0.05)+0.05*(1-0.05))*Y18+0.05*0.05*AC18+(1-0.05*(1-0.05)-0.05*(1-0.05)-0.05*0.05)*U18</f>
        <v>1.4267500000000001E-3</v>
      </c>
      <c r="J125">
        <f t="shared" ref="J125:J127" si="76">(0.05*(1-0.05)+0.05*(1-0.05))*Z18+0.05*0.05*AD18+(1-0.05*(1-0.05)-0.05*(1-0.05)-0.05*0.05)*V18</f>
        <v>2.0329750000000001E-2</v>
      </c>
      <c r="K125">
        <f t="shared" ref="K125:K127" si="77">AE18+AA18+W18</f>
        <v>94.520920999999987</v>
      </c>
      <c r="L125">
        <f>(0.05*(1-0.05)+0.05*(1-0.05))*X25+0.05*0.05*AB25+(1-0.05*(1-0.05)-0.05*(1-0.05)-0.05*0.05)*T25</f>
        <v>0</v>
      </c>
      <c r="M125">
        <f>AE25+AA25+W25</f>
        <v>114.95094499999999</v>
      </c>
      <c r="O125" s="70" t="s">
        <v>43</v>
      </c>
      <c r="P125" s="66" t="s">
        <v>37</v>
      </c>
      <c r="Q125" t="s">
        <v>36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6.2000000000000006E-3</v>
      </c>
      <c r="U125">
        <f t="shared" ref="U125:U127" si="80">(0.1*0.9+0.1*0.9)*Y18+0.1*0.1*AC18+(1-0.1*0.9-0.1*0.9-0.1*0.1)*U18</f>
        <v>1.5470000000000002E-3</v>
      </c>
      <c r="V125">
        <f t="shared" ref="V125:V127" si="81">(0.1*0.9+0.1*0.9)*Z18+0.1*0.1*AD18+(1-0.1*0.9-0.1*0.9-0.1*0.1)*V18</f>
        <v>2.0459000000000001E-2</v>
      </c>
      <c r="X125">
        <f>(0.1*0.9+0.1*0.9)*X25+0.1*0.1*AB25+(1-0.1*0.9-0.1*0.9-0.1*0.1)*T25</f>
        <v>0</v>
      </c>
    </row>
    <row r="126" spans="2:25" x14ac:dyDescent="0.25">
      <c r="B126" s="67"/>
      <c r="C126" s="70"/>
      <c r="D126" s="66"/>
      <c r="E126" t="s">
        <v>38</v>
      </c>
      <c r="F126">
        <f t="shared" si="72"/>
        <v>0</v>
      </c>
      <c r="G126">
        <f t="shared" si="73"/>
        <v>2.6219999999999998E-4</v>
      </c>
      <c r="H126">
        <f t="shared" si="74"/>
        <v>92.200445999999999</v>
      </c>
      <c r="I126">
        <f t="shared" si="75"/>
        <v>1.7800000000000003E-2</v>
      </c>
      <c r="J126">
        <f t="shared" si="76"/>
        <v>2.0000500000000004E-2</v>
      </c>
      <c r="K126">
        <f t="shared" si="77"/>
        <v>240.47434999999999</v>
      </c>
      <c r="O126" s="70"/>
      <c r="P126" s="66"/>
      <c r="Q126" t="s">
        <v>38</v>
      </c>
      <c r="R126">
        <f t="shared" si="78"/>
        <v>0</v>
      </c>
      <c r="S126">
        <f t="shared" si="79"/>
        <v>2.6219999999999998E-4</v>
      </c>
      <c r="U126">
        <f t="shared" si="80"/>
        <v>1.7900000000000003E-2</v>
      </c>
      <c r="V126">
        <f t="shared" si="81"/>
        <v>2.0102000000000002E-2</v>
      </c>
    </row>
    <row r="127" spans="2:25" x14ac:dyDescent="0.25">
      <c r="B127" s="67"/>
      <c r="C127" s="70"/>
      <c r="D127" s="66"/>
      <c r="E127" t="s">
        <v>39</v>
      </c>
      <c r="F127">
        <f t="shared" si="72"/>
        <v>0</v>
      </c>
      <c r="G127">
        <f t="shared" si="73"/>
        <v>2.3164250000000001E-5</v>
      </c>
      <c r="H127">
        <f t="shared" si="74"/>
        <v>1504.9737910000001</v>
      </c>
      <c r="I127">
        <f t="shared" si="75"/>
        <v>1.8000000000000002E-2</v>
      </c>
      <c r="J127">
        <f t="shared" si="76"/>
        <v>1.8500250000000003E-2</v>
      </c>
      <c r="K127">
        <f t="shared" si="77"/>
        <v>1302.0141779999999</v>
      </c>
      <c r="O127" s="70"/>
      <c r="P127" s="66"/>
      <c r="Q127" t="s">
        <v>39</v>
      </c>
      <c r="R127">
        <f t="shared" si="78"/>
        <v>0</v>
      </c>
      <c r="S127">
        <f t="shared" si="79"/>
        <v>2.3329000000000003E-5</v>
      </c>
      <c r="U127">
        <f t="shared" si="80"/>
        <v>1.8100000000000002E-2</v>
      </c>
      <c r="V127">
        <f t="shared" si="81"/>
        <v>1.8600999999999999E-2</v>
      </c>
    </row>
    <row r="128" spans="2:25" x14ac:dyDescent="0.25">
      <c r="B128" s="67"/>
      <c r="C128" s="7"/>
    </row>
    <row r="129" spans="1:25" x14ac:dyDescent="0.25">
      <c r="B129" s="67"/>
      <c r="C129" s="7"/>
    </row>
    <row r="130" spans="1:25" x14ac:dyDescent="0.25">
      <c r="B130" s="67"/>
      <c r="C130" s="7"/>
    </row>
    <row r="131" spans="1:25" x14ac:dyDescent="0.25">
      <c r="B131" s="67"/>
      <c r="C131" s="70" t="s">
        <v>44</v>
      </c>
      <c r="D131" s="66" t="s">
        <v>40</v>
      </c>
      <c r="E131" t="s">
        <v>36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6.1999999999999998E-3</v>
      </c>
      <c r="I131">
        <f t="shared" ref="I131:I133" si="84">(0.2*0.8+0.2*0.8)*Y18+0.2*0.2*AC18+(1-0.2*0.8-0.2*0.8-0.2*0.2)*U18</f>
        <v>1.768E-3</v>
      </c>
      <c r="J131">
        <f t="shared" ref="J131:J133" si="85">(0.2*0.8+0.2*0.8)*Z18+0.2*0.2*AD18+(1-0.2*0.8-0.2*0.8-0.2*0.2)*V18</f>
        <v>2.0715999999999998E-2</v>
      </c>
      <c r="L131">
        <f>(0.2*0.8+0.2*0.8)*X25+0.2*0.2*AB25+(1-0.2*0.8-0.2*0.8-0.2*0.2)*T25</f>
        <v>0</v>
      </c>
      <c r="O131" s="70" t="s">
        <v>45</v>
      </c>
      <c r="P131" s="66" t="s">
        <v>41</v>
      </c>
      <c r="Q131" t="s">
        <v>36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6.2000000000000006E-3</v>
      </c>
      <c r="U131">
        <f t="shared" ref="U131:U133" si="88">(0.3*0.7+0.3*0.7)*Y18+0.3*0.3*AC18+(1-0.3*0.7-0.3*0.7-0.3*0.3)*U18</f>
        <v>1.9629999999999999E-3</v>
      </c>
      <c r="V131">
        <f t="shared" ref="V131:V133" si="89">(0.3*0.7+0.3*0.7)*Z18+0.3*0.3*AD18+(1-0.3*0.7-0.3*0.7-0.3*0.3)*V18</f>
        <v>2.0971E-2</v>
      </c>
      <c r="X131">
        <f>(0.3*0.7+0.3*0.7)*X25+0.3*0.3*AB25+(1-0.3*0.7-0.3*0.7-0.3*0.3)*T25</f>
        <v>0</v>
      </c>
    </row>
    <row r="132" spans="1:25" x14ac:dyDescent="0.25">
      <c r="B132" s="67"/>
      <c r="C132" s="70"/>
      <c r="D132" s="66"/>
      <c r="E132" t="s">
        <v>38</v>
      </c>
      <c r="F132">
        <f t="shared" si="82"/>
        <v>0</v>
      </c>
      <c r="G132">
        <f t="shared" si="83"/>
        <v>2.6219999999999998E-4</v>
      </c>
      <c r="I132">
        <f t="shared" si="84"/>
        <v>1.8099999999999998E-2</v>
      </c>
      <c r="J132">
        <f t="shared" si="85"/>
        <v>2.0308E-2</v>
      </c>
      <c r="O132" s="70"/>
      <c r="P132" s="66"/>
      <c r="Q132" t="s">
        <v>38</v>
      </c>
      <c r="R132">
        <f t="shared" si="86"/>
        <v>0</v>
      </c>
      <c r="S132">
        <f t="shared" si="87"/>
        <v>2.6219999999999998E-4</v>
      </c>
      <c r="U132">
        <f t="shared" si="88"/>
        <v>1.8300000000000004E-2</v>
      </c>
      <c r="V132">
        <f t="shared" si="89"/>
        <v>2.0518000000000002E-2</v>
      </c>
    </row>
    <row r="133" spans="1:25" x14ac:dyDescent="0.25">
      <c r="B133" s="67"/>
      <c r="C133" s="70"/>
      <c r="D133" s="66"/>
      <c r="E133" t="s">
        <v>39</v>
      </c>
      <c r="F133">
        <f t="shared" si="82"/>
        <v>0</v>
      </c>
      <c r="G133">
        <f t="shared" si="83"/>
        <v>2.366E-5</v>
      </c>
      <c r="I133">
        <f t="shared" si="84"/>
        <v>1.8299999999999997E-2</v>
      </c>
      <c r="J133">
        <f t="shared" si="85"/>
        <v>1.8804000000000001E-2</v>
      </c>
      <c r="O133" s="70"/>
      <c r="P133" s="66"/>
      <c r="Q133" t="s">
        <v>39</v>
      </c>
      <c r="R133">
        <f t="shared" si="86"/>
        <v>0</v>
      </c>
      <c r="S133">
        <f t="shared" si="87"/>
        <v>2.3993000000000002E-5</v>
      </c>
      <c r="U133">
        <f t="shared" si="88"/>
        <v>1.8500000000000003E-2</v>
      </c>
      <c r="V133">
        <f t="shared" si="89"/>
        <v>1.9009000000000002E-2</v>
      </c>
    </row>
    <row r="136" spans="1:25" x14ac:dyDescent="0.25">
      <c r="D136" s="71" t="s">
        <v>12</v>
      </c>
      <c r="E136" s="71"/>
      <c r="F136" s="71"/>
      <c r="G136" s="71"/>
      <c r="H136" s="71"/>
      <c r="I136" s="68" t="s">
        <v>23</v>
      </c>
      <c r="J136" s="68"/>
      <c r="K136" s="68"/>
      <c r="L136" s="73" t="s">
        <v>24</v>
      </c>
      <c r="M136" s="73"/>
      <c r="N136" s="7"/>
      <c r="P136" s="71" t="s">
        <v>12</v>
      </c>
      <c r="Q136" s="71"/>
      <c r="R136" s="71"/>
      <c r="S136" s="71"/>
      <c r="T136" s="71"/>
      <c r="U136" s="68" t="s">
        <v>23</v>
      </c>
      <c r="V136" s="68"/>
      <c r="W136" s="68"/>
      <c r="X136" s="73" t="s">
        <v>24</v>
      </c>
      <c r="Y136" s="73"/>
    </row>
    <row r="137" spans="1:25" x14ac:dyDescent="0.25">
      <c r="B137" s="7"/>
      <c r="F137" t="s">
        <v>17</v>
      </c>
      <c r="G137" t="s">
        <v>18</v>
      </c>
      <c r="H137" t="s">
        <v>33</v>
      </c>
      <c r="I137" t="s">
        <v>17</v>
      </c>
      <c r="J137" t="s">
        <v>18</v>
      </c>
      <c r="K137" t="s">
        <v>33</v>
      </c>
      <c r="L137" t="s">
        <v>25</v>
      </c>
      <c r="M137" t="s">
        <v>34</v>
      </c>
      <c r="R137" t="s">
        <v>17</v>
      </c>
      <c r="S137" t="s">
        <v>18</v>
      </c>
      <c r="T137" t="s">
        <v>33</v>
      </c>
      <c r="U137" t="s">
        <v>17</v>
      </c>
      <c r="V137" t="s">
        <v>18</v>
      </c>
      <c r="W137" t="s">
        <v>33</v>
      </c>
      <c r="X137" t="s">
        <v>25</v>
      </c>
      <c r="Y137" t="s">
        <v>34</v>
      </c>
    </row>
    <row r="138" spans="1:25" x14ac:dyDescent="0.25">
      <c r="A138" s="67" t="s">
        <v>11</v>
      </c>
      <c r="B138" s="72" t="s">
        <v>46</v>
      </c>
      <c r="C138" s="70" t="s">
        <v>42</v>
      </c>
      <c r="D138" s="66" t="s">
        <v>35</v>
      </c>
      <c r="E138" t="s">
        <v>36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6.1999999999999989E-3</v>
      </c>
      <c r="H138">
        <f t="shared" ref="H138:H140" si="92">AI11+AE11+AA11+W11</f>
        <v>5.3835439999999997</v>
      </c>
      <c r="I138">
        <f t="shared" ref="I138:I140" si="93">3*0.05*(1-0.05)*(1-0.05)*Y18+3*0.05*0.05*(1-0.05)*AC18+0.05*0.05*0.05*AG18+(1-3*0.05*(1-0.05)*(1-0.05)-3*0.05*0.05*(1-0.05)-0.05*0.05*0.05)*U18</f>
        <v>1.4854124999999997E-3</v>
      </c>
      <c r="J138">
        <f t="shared" ref="J138:J140" si="94">3*0.05*(1-0.05)*(1-0.05)*Z18+3*0.05*0.05*(1-0.05)*AD18+0.05*0.05*0.05*AH18+(1-3*0.05*(1-0.05)*(1-0.05)-3*0.05*0.05*(1-0.05)-0.05*0.05*0.05)*V18</f>
        <v>2.0394262499999996E-2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</v>
      </c>
      <c r="M138">
        <f>AI25+AE25+AA25+W25</f>
        <v>152.74446499999999</v>
      </c>
      <c r="N138" s="72" t="s">
        <v>47</v>
      </c>
      <c r="O138" s="70" t="s">
        <v>43</v>
      </c>
      <c r="P138" s="66" t="s">
        <v>37</v>
      </c>
      <c r="Q138" t="s">
        <v>36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6.1999999999999998E-3</v>
      </c>
      <c r="U138">
        <f t="shared" ref="U138:U140" si="98">3*0.1*(1-0.1)*(1-0.1)*Y18+3*0.1*0.1*(1-0.1)*AC18+0.1*0.1*0.1*AG18+(1-3*0.1*(1-0.1)*(1-0.1)-3*0.1*0.1*(1-0.1)-0.1*0.1*0.1)*U18</f>
        <v>1.6522999999999998E-3</v>
      </c>
      <c r="V138">
        <f t="shared" ref="V138:V140" si="99">3*0.1*(1-0.1)*(1-0.1)*Z18+3*0.1*0.1*(1-0.1)*AD18+0.1*0.1*0.1*AH18+(1-3*0.1*(1-0.1)*(1-0.1)-3*0.1*0.1*(1-0.1)-0.1*0.1*0.1)*V18</f>
        <v>2.0587099999999997E-2</v>
      </c>
      <c r="X138">
        <f>3*0.1*(1-0.1)*(1-0.1)*X25+3*0.1*0.1*(1-0.1)*AB25+0.1*0.1*0.1*AF25+(1-3*0.1*(1-0.1)*(1-0.1)-3*0.1*0.1*(1-0.1)-0.1*0.1*0.1)*T25</f>
        <v>0</v>
      </c>
    </row>
    <row r="139" spans="1:25" x14ac:dyDescent="0.25">
      <c r="A139" s="67"/>
      <c r="B139" s="72"/>
      <c r="C139" s="70"/>
      <c r="D139" s="66"/>
      <c r="E139" t="s">
        <v>38</v>
      </c>
      <c r="F139">
        <f t="shared" si="90"/>
        <v>0</v>
      </c>
      <c r="G139">
        <f t="shared" si="91"/>
        <v>2.6219999999999998E-4</v>
      </c>
      <c r="H139">
        <f t="shared" si="92"/>
        <v>127.74091099999998</v>
      </c>
      <c r="I139">
        <f t="shared" si="93"/>
        <v>1.7849999999999998E-2</v>
      </c>
      <c r="J139">
        <f t="shared" si="94"/>
        <v>2.0051474999999996E-2</v>
      </c>
      <c r="K139">
        <f t="shared" si="95"/>
        <v>317.84337800000003</v>
      </c>
      <c r="N139" s="72"/>
      <c r="O139" s="70"/>
      <c r="P139" s="66"/>
      <c r="Q139" t="s">
        <v>38</v>
      </c>
      <c r="R139">
        <f t="shared" si="96"/>
        <v>0</v>
      </c>
      <c r="S139">
        <f t="shared" si="97"/>
        <v>2.6219999999999998E-4</v>
      </c>
      <c r="U139">
        <f t="shared" si="98"/>
        <v>1.7999999999999999E-2</v>
      </c>
      <c r="V139">
        <f t="shared" si="99"/>
        <v>2.0205799999999999E-2</v>
      </c>
    </row>
    <row r="140" spans="1:25" x14ac:dyDescent="0.25">
      <c r="A140" s="67"/>
      <c r="B140" s="72"/>
      <c r="C140" s="70"/>
      <c r="D140" s="66"/>
      <c r="E140" t="s">
        <v>39</v>
      </c>
      <c r="F140">
        <f t="shared" si="90"/>
        <v>0</v>
      </c>
      <c r="G140">
        <f t="shared" si="91"/>
        <v>2.3246684999999998E-5</v>
      </c>
      <c r="H140">
        <f t="shared" si="92"/>
        <v>2041.1757849999999</v>
      </c>
      <c r="I140">
        <f t="shared" si="93"/>
        <v>1.8049999999999997E-2</v>
      </c>
      <c r="J140">
        <f t="shared" si="94"/>
        <v>1.8550724999999997E-2</v>
      </c>
      <c r="K140">
        <f t="shared" si="95"/>
        <v>1756.320825</v>
      </c>
      <c r="N140" s="72"/>
      <c r="O140" s="70"/>
      <c r="P140" s="66"/>
      <c r="Q140" t="s">
        <v>39</v>
      </c>
      <c r="R140">
        <f t="shared" si="96"/>
        <v>0</v>
      </c>
      <c r="S140">
        <f t="shared" si="97"/>
        <v>2.3494479999999999E-5</v>
      </c>
      <c r="U140">
        <f t="shared" si="98"/>
        <v>1.8200000000000001E-2</v>
      </c>
      <c r="V140">
        <f t="shared" si="99"/>
        <v>1.8702799999999999E-2</v>
      </c>
    </row>
    <row r="141" spans="1:25" x14ac:dyDescent="0.25">
      <c r="A141" s="67"/>
      <c r="C141" s="7"/>
    </row>
    <row r="142" spans="1:25" x14ac:dyDescent="0.25">
      <c r="A142" s="67"/>
      <c r="C142" s="7"/>
    </row>
    <row r="143" spans="1:25" x14ac:dyDescent="0.25">
      <c r="A143" s="67"/>
      <c r="C143" s="7"/>
    </row>
    <row r="144" spans="1:25" x14ac:dyDescent="0.25">
      <c r="A144" s="67"/>
      <c r="B144" s="72" t="s">
        <v>48</v>
      </c>
      <c r="C144" s="70" t="s">
        <v>44</v>
      </c>
      <c r="D144" s="66" t="s">
        <v>40</v>
      </c>
      <c r="E144" t="s">
        <v>36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6.1999999999999989E-3</v>
      </c>
      <c r="I144">
        <f t="shared" ref="I144:I146" si="102">3*0.2*(1-0.2)*(1-0.2)*Y18+3*0.2*0.2*(1-0.2)*AC18+0.2*0.2*0.2*AG18+(1-3*0.2*(1-0.2)*(1-0.2)-3*0.2*0.2*(1-0.2)-0.2*0.2*0.2)*U18</f>
        <v>1.9344E-3</v>
      </c>
      <c r="J144">
        <f t="shared" ref="J144:J146" si="103">3*0.2*(1-0.2)*(1-0.2)*Z18+3*0.2*0.2*(1-0.2)*AD18+0.2*0.2*0.2*AH18+(1-3*0.2*(1-0.2)*(1-0.2)-3*0.2*0.2*(1-0.2)-0.2*0.2*0.2)*V18</f>
        <v>2.0968799999999996E-2</v>
      </c>
      <c r="L144">
        <f>3*0.2*(1-0.2)*(1-0.2)*X25+3*0.2*0.2*(1-0.2)*AB25+0.2*0.2*0.2*AF25+(1-3*0.2*(1-0.2)*(1-0.2)-3*0.2*0.2*(1-0.2)-0.2*0.2*0.2)*T25</f>
        <v>0</v>
      </c>
      <c r="N144" s="72" t="s">
        <v>49</v>
      </c>
      <c r="O144" s="70" t="s">
        <v>45</v>
      </c>
      <c r="P144" s="66" t="s">
        <v>41</v>
      </c>
      <c r="Q144" t="s">
        <v>36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6.1999999999999998E-3</v>
      </c>
      <c r="U144">
        <f t="shared" ref="U144:U146" si="106">3*0.3*(1-0.3)*(1-0.3)*Y18+3*0.3*0.3*(1-0.3)*AC18+0.3*0.3*0.3*AG18+(1-3*0.3*(1-0.3)*(1-0.3)-3*0.3*0.3*(1-0.3)-0.3*0.3*0.3)*U18</f>
        <v>2.1540999999999999E-3</v>
      </c>
      <c r="V144">
        <f t="shared" ref="V144:V146" si="107">3*0.3*(1-0.3)*(1-0.3)*Z18+3*0.3*0.3*(1-0.3)*AD18+0.3*0.3*0.3*AH18+(1-3*0.3*(1-0.3)*(1-0.3)-3*0.3*0.3*(1-0.3)-0.3*0.3*0.3)*V18</f>
        <v>2.1345700000000002E-2</v>
      </c>
      <c r="X144">
        <f>3*0.3*(1-0.3)*(1-0.3)*X25+3*0.3*0.3*(1-0.3)*AB25+0.3*0.3*0.3*AF25+(1-3*0.3*(1-0.3)*(1-0.3)-3*0.3*0.3*(1-0.3)-0.3*0.3*0.3)*T25</f>
        <v>0</v>
      </c>
    </row>
    <row r="145" spans="1:25" x14ac:dyDescent="0.25">
      <c r="A145" s="67"/>
      <c r="B145" s="72"/>
      <c r="C145" s="70"/>
      <c r="D145" s="66"/>
      <c r="E145" t="s">
        <v>38</v>
      </c>
      <c r="F145">
        <f t="shared" si="100"/>
        <v>0</v>
      </c>
      <c r="G145">
        <f t="shared" si="101"/>
        <v>2.6219999999999992E-4</v>
      </c>
      <c r="I145">
        <f t="shared" si="102"/>
        <v>1.83E-2</v>
      </c>
      <c r="J145">
        <f t="shared" si="103"/>
        <v>2.05224E-2</v>
      </c>
      <c r="N145" s="72"/>
      <c r="O145" s="70"/>
      <c r="P145" s="66"/>
      <c r="Q145" t="s">
        <v>38</v>
      </c>
      <c r="R145">
        <f t="shared" si="104"/>
        <v>0</v>
      </c>
      <c r="S145">
        <f t="shared" si="105"/>
        <v>2.6219999999999998E-4</v>
      </c>
      <c r="U145">
        <f t="shared" si="106"/>
        <v>1.8600000000000002E-2</v>
      </c>
      <c r="V145">
        <f t="shared" si="107"/>
        <v>2.0848600000000002E-2</v>
      </c>
    </row>
    <row r="146" spans="1:25" x14ac:dyDescent="0.25">
      <c r="A146" s="67"/>
      <c r="B146" s="72"/>
      <c r="C146" s="70"/>
      <c r="D146" s="66"/>
      <c r="E146" t="s">
        <v>39</v>
      </c>
      <c r="F146">
        <f t="shared" si="100"/>
        <v>0</v>
      </c>
      <c r="G146">
        <f t="shared" si="101"/>
        <v>2.3991839999999999E-5</v>
      </c>
      <c r="I146">
        <f t="shared" si="102"/>
        <v>1.8499999999999996E-2</v>
      </c>
      <c r="J146">
        <f t="shared" si="103"/>
        <v>1.90104E-2</v>
      </c>
      <c r="N146" s="72"/>
      <c r="O146" s="70"/>
      <c r="P146" s="66"/>
      <c r="Q146" t="s">
        <v>39</v>
      </c>
      <c r="R146">
        <f t="shared" si="104"/>
        <v>0</v>
      </c>
      <c r="S146">
        <f t="shared" si="105"/>
        <v>2.4488960000000003E-5</v>
      </c>
      <c r="U146">
        <f t="shared" si="106"/>
        <v>1.8800000000000001E-2</v>
      </c>
      <c r="V146">
        <f t="shared" si="107"/>
        <v>1.9321600000000001E-2</v>
      </c>
    </row>
    <row r="149" spans="1:25" x14ac:dyDescent="0.25">
      <c r="A149" s="1" t="s">
        <v>26</v>
      </c>
      <c r="D149" s="71" t="s">
        <v>12</v>
      </c>
      <c r="E149" s="71"/>
      <c r="F149" s="71"/>
      <c r="G149" s="71"/>
      <c r="H149" s="71"/>
      <c r="I149" s="68" t="s">
        <v>23</v>
      </c>
      <c r="J149" s="68"/>
      <c r="K149" s="68"/>
      <c r="L149" s="73" t="s">
        <v>24</v>
      </c>
      <c r="M149" s="73"/>
      <c r="N149" s="16"/>
      <c r="P149" s="71" t="s">
        <v>12</v>
      </c>
      <c r="Q149" s="71"/>
      <c r="R149" s="71"/>
      <c r="S149" s="71"/>
      <c r="T149" s="71"/>
      <c r="U149" s="68" t="s">
        <v>23</v>
      </c>
      <c r="V149" s="68"/>
      <c r="W149" s="68"/>
      <c r="X149" s="73" t="s">
        <v>24</v>
      </c>
      <c r="Y149" s="73"/>
    </row>
    <row r="150" spans="1:25" x14ac:dyDescent="0.25">
      <c r="F150" t="s">
        <v>17</v>
      </c>
      <c r="G150" t="s">
        <v>18</v>
      </c>
      <c r="H150" t="s">
        <v>33</v>
      </c>
      <c r="I150" t="s">
        <v>17</v>
      </c>
      <c r="J150" t="s">
        <v>18</v>
      </c>
      <c r="K150" t="s">
        <v>33</v>
      </c>
      <c r="L150" t="s">
        <v>25</v>
      </c>
      <c r="M150" t="s">
        <v>34</v>
      </c>
      <c r="R150" t="s">
        <v>17</v>
      </c>
      <c r="S150" t="s">
        <v>18</v>
      </c>
      <c r="T150" t="s">
        <v>33</v>
      </c>
      <c r="U150" t="s">
        <v>17</v>
      </c>
      <c r="V150" t="s">
        <v>18</v>
      </c>
      <c r="W150" t="s">
        <v>33</v>
      </c>
      <c r="X150" t="s">
        <v>25</v>
      </c>
      <c r="Y150" t="s">
        <v>34</v>
      </c>
    </row>
    <row r="151" spans="1:25" x14ac:dyDescent="0.25">
      <c r="C151" s="67" t="s">
        <v>9</v>
      </c>
      <c r="D151" s="66" t="s">
        <v>35</v>
      </c>
      <c r="E151" t="s">
        <v>36</v>
      </c>
      <c r="F151">
        <f t="shared" ref="F151:F153" si="108">0.05*G32+(1-0.05)*C32</f>
        <v>0</v>
      </c>
      <c r="G151">
        <f t="shared" ref="G151:G153" si="109">0.05*H32+(1-0.05)*D32</f>
        <v>6.1999999999999998E-3</v>
      </c>
      <c r="H151">
        <f t="shared" ref="H151:H153" si="110">I32++E32</f>
        <v>2.117534</v>
      </c>
      <c r="I151">
        <f t="shared" ref="I151:I153" si="111">0.05*G39+(1-0.05)*C39</f>
        <v>1.3649999999999999E-3</v>
      </c>
      <c r="J151">
        <f t="shared" ref="J151:J153" si="112">0.05*H39+(1-0.05)*D39</f>
        <v>2.0264999999999998E-2</v>
      </c>
      <c r="K151">
        <f t="shared" ref="K151:K153" si="113">I39+E39</f>
        <v>65.368884000000008</v>
      </c>
      <c r="L151">
        <f>0.05*F46+(1-0.05)*B46</f>
        <v>1.8999999999999998E-7</v>
      </c>
      <c r="M151">
        <f>I46+E46</f>
        <v>74.820065999999997</v>
      </c>
      <c r="P151" s="66" t="s">
        <v>37</v>
      </c>
      <c r="Q151" t="s">
        <v>36</v>
      </c>
      <c r="R151">
        <f t="shared" ref="R151:R153" si="114">0.1*G32+(1-0.1)*C32</f>
        <v>0</v>
      </c>
      <c r="S151">
        <f t="shared" ref="S151:S153" si="115">0.1*H32+(1-0.1)*D32</f>
        <v>6.1999999999999998E-3</v>
      </c>
      <c r="U151">
        <f t="shared" ref="U151:U153" si="116">0.1*G39+(1-0.1)*C39</f>
        <v>1.4300000000000001E-3</v>
      </c>
      <c r="V151">
        <f t="shared" ref="V151:V153" si="117">0.1*H39+(1-0.1)*D39</f>
        <v>2.0329999999999997E-2</v>
      </c>
      <c r="X151">
        <f>0.1*F46+(1-0.1)*B46</f>
        <v>1.8E-7</v>
      </c>
    </row>
    <row r="152" spans="1:25" x14ac:dyDescent="0.25">
      <c r="C152" s="67"/>
      <c r="D152" s="66"/>
      <c r="E152" t="s">
        <v>38</v>
      </c>
      <c r="F152">
        <f t="shared" si="108"/>
        <v>0</v>
      </c>
      <c r="G152">
        <f t="shared" si="109"/>
        <v>6.6879999999999999E-4</v>
      </c>
      <c r="H152">
        <f t="shared" si="110"/>
        <v>52.683501</v>
      </c>
      <c r="I152">
        <f t="shared" si="111"/>
        <v>1.1730000000000001E-2</v>
      </c>
      <c r="J152">
        <f t="shared" si="112"/>
        <v>1.9129999999999998E-2</v>
      </c>
      <c r="K152">
        <f t="shared" si="113"/>
        <v>157.74503999999999</v>
      </c>
      <c r="P152" s="66"/>
      <c r="Q152" t="s">
        <v>38</v>
      </c>
      <c r="R152">
        <f t="shared" si="114"/>
        <v>0</v>
      </c>
      <c r="S152">
        <f t="shared" si="115"/>
        <v>6.6879999999999999E-4</v>
      </c>
      <c r="U152">
        <f t="shared" si="116"/>
        <v>1.1760000000000001E-2</v>
      </c>
      <c r="V152">
        <f t="shared" si="117"/>
        <v>1.916E-2</v>
      </c>
    </row>
    <row r="153" spans="1:25" x14ac:dyDescent="0.25">
      <c r="C153" s="67"/>
      <c r="D153" s="66"/>
      <c r="E153" t="s">
        <v>39</v>
      </c>
      <c r="F153">
        <f t="shared" si="108"/>
        <v>0</v>
      </c>
      <c r="G153">
        <f t="shared" si="109"/>
        <v>1.3092E-4</v>
      </c>
      <c r="H153">
        <f t="shared" si="110"/>
        <v>829.81218799999999</v>
      </c>
      <c r="I153">
        <f t="shared" si="111"/>
        <v>1.3054999999999999E-2</v>
      </c>
      <c r="J153">
        <f t="shared" si="112"/>
        <v>1.6344999999999998E-2</v>
      </c>
      <c r="K153">
        <f t="shared" si="113"/>
        <v>1088.810152</v>
      </c>
      <c r="P153" s="66"/>
      <c r="Q153" t="s">
        <v>39</v>
      </c>
      <c r="R153">
        <f t="shared" si="114"/>
        <v>0</v>
      </c>
      <c r="S153">
        <f t="shared" si="115"/>
        <v>1.3124E-4</v>
      </c>
      <c r="U153">
        <f t="shared" si="116"/>
        <v>1.311E-2</v>
      </c>
      <c r="V153">
        <f t="shared" si="117"/>
        <v>1.6389999999999998E-2</v>
      </c>
    </row>
    <row r="154" spans="1:25" x14ac:dyDescent="0.25">
      <c r="C154" s="67"/>
    </row>
    <row r="155" spans="1:25" x14ac:dyDescent="0.25">
      <c r="C155" s="67"/>
    </row>
    <row r="156" spans="1:25" x14ac:dyDescent="0.25">
      <c r="C156" s="67"/>
    </row>
    <row r="157" spans="1:25" x14ac:dyDescent="0.25">
      <c r="C157" s="67"/>
      <c r="D157" s="66" t="s">
        <v>40</v>
      </c>
      <c r="E157" t="s">
        <v>36</v>
      </c>
      <c r="F157">
        <f t="shared" ref="F157:F159" si="118">0.2*G32+(1-0.2)*C32</f>
        <v>0</v>
      </c>
      <c r="G157">
        <f t="shared" ref="G157:G159" si="119">0.2*H32+(1-0.2)*D32</f>
        <v>6.1999999999999998E-3</v>
      </c>
      <c r="I157">
        <f t="shared" ref="I157:I159" si="120">0.2*G39+(1-0.2)*C39</f>
        <v>1.5599999999999998E-3</v>
      </c>
      <c r="J157">
        <f t="shared" ref="J157:J159" si="121">0.2*H39+(1-0.2)*D39</f>
        <v>2.0459999999999999E-2</v>
      </c>
      <c r="L157">
        <f>0.2*F46+(1-0.2)*B46</f>
        <v>1.6E-7</v>
      </c>
      <c r="P157" s="66" t="s">
        <v>41</v>
      </c>
      <c r="Q157" t="s">
        <v>36</v>
      </c>
      <c r="R157">
        <f t="shared" ref="R157:R159" si="122">0.3*G32+(1-0.3)*C32</f>
        <v>0</v>
      </c>
      <c r="S157">
        <f t="shared" ref="S157:S159" si="123">0.3*H32+(1-0.3)*D32</f>
        <v>6.1999999999999989E-3</v>
      </c>
      <c r="U157">
        <f t="shared" ref="U157:U159" si="124">0.3*G39+(1-0.3)*C39</f>
        <v>1.6899999999999999E-3</v>
      </c>
      <c r="V157">
        <f t="shared" ref="V157:V159" si="125">0.3*H39+(1-0.3)*D39</f>
        <v>2.0589999999999997E-2</v>
      </c>
      <c r="X157">
        <f>0.3*F46+(1-0.3)*B46</f>
        <v>1.3999999999999998E-7</v>
      </c>
    </row>
    <row r="158" spans="1:25" x14ac:dyDescent="0.25">
      <c r="C158" s="67"/>
      <c r="D158" s="66"/>
      <c r="E158" t="s">
        <v>38</v>
      </c>
      <c r="F158">
        <f t="shared" si="118"/>
        <v>0</v>
      </c>
      <c r="G158">
        <f t="shared" si="119"/>
        <v>6.6879999999999999E-4</v>
      </c>
      <c r="I158">
        <f t="shared" si="120"/>
        <v>1.1820000000000001E-2</v>
      </c>
      <c r="J158">
        <f t="shared" si="121"/>
        <v>1.9220000000000001E-2</v>
      </c>
      <c r="P158" s="66"/>
      <c r="Q158" t="s">
        <v>38</v>
      </c>
      <c r="R158">
        <f t="shared" si="122"/>
        <v>0</v>
      </c>
      <c r="S158">
        <f t="shared" si="123"/>
        <v>6.6879999999999999E-4</v>
      </c>
      <c r="U158">
        <f t="shared" si="124"/>
        <v>1.1879999999999998E-2</v>
      </c>
      <c r="V158">
        <f t="shared" si="125"/>
        <v>1.9279999999999999E-2</v>
      </c>
    </row>
    <row r="159" spans="1:25" x14ac:dyDescent="0.25">
      <c r="C159" s="67"/>
      <c r="D159" s="66"/>
      <c r="E159" t="s">
        <v>39</v>
      </c>
      <c r="F159">
        <f t="shared" si="118"/>
        <v>0</v>
      </c>
      <c r="G159">
        <f t="shared" si="119"/>
        <v>1.3188000000000002E-4</v>
      </c>
      <c r="I159">
        <f t="shared" si="120"/>
        <v>1.3219999999999999E-2</v>
      </c>
      <c r="J159">
        <f t="shared" si="121"/>
        <v>1.6480000000000002E-2</v>
      </c>
      <c r="P159" s="66"/>
      <c r="Q159" t="s">
        <v>39</v>
      </c>
      <c r="R159">
        <f t="shared" si="122"/>
        <v>0</v>
      </c>
      <c r="S159">
        <f t="shared" si="123"/>
        <v>1.3252000000000001E-4</v>
      </c>
      <c r="U159">
        <f t="shared" si="124"/>
        <v>1.3329999999999998E-2</v>
      </c>
      <c r="V159">
        <f t="shared" si="125"/>
        <v>1.6569999999999998E-2</v>
      </c>
    </row>
    <row r="162" spans="2:25" x14ac:dyDescent="0.25">
      <c r="D162" s="71" t="s">
        <v>12</v>
      </c>
      <c r="E162" s="71"/>
      <c r="F162" s="71"/>
      <c r="G162" s="71"/>
      <c r="H162" s="71"/>
      <c r="I162" s="68" t="s">
        <v>23</v>
      </c>
      <c r="J162" s="68"/>
      <c r="K162" s="68"/>
      <c r="L162" s="73" t="s">
        <v>24</v>
      </c>
      <c r="M162" s="73"/>
      <c r="N162" s="7"/>
      <c r="P162" s="71" t="s">
        <v>12</v>
      </c>
      <c r="Q162" s="71"/>
      <c r="R162" s="71"/>
      <c r="S162" s="71"/>
      <c r="T162" s="71"/>
      <c r="U162" s="68" t="s">
        <v>23</v>
      </c>
      <c r="V162" s="68"/>
      <c r="W162" s="68"/>
      <c r="X162" s="73" t="s">
        <v>24</v>
      </c>
      <c r="Y162" s="73"/>
    </row>
    <row r="163" spans="2:25" x14ac:dyDescent="0.25">
      <c r="F163" t="s">
        <v>17</v>
      </c>
      <c r="G163" t="s">
        <v>18</v>
      </c>
      <c r="H163" t="s">
        <v>33</v>
      </c>
      <c r="I163" t="s">
        <v>17</v>
      </c>
      <c r="J163" t="s">
        <v>18</v>
      </c>
      <c r="K163" t="s">
        <v>33</v>
      </c>
      <c r="L163" t="s">
        <v>25</v>
      </c>
      <c r="M163" t="s">
        <v>34</v>
      </c>
      <c r="R163" t="s">
        <v>17</v>
      </c>
      <c r="S163" t="s">
        <v>18</v>
      </c>
      <c r="T163" t="s">
        <v>33</v>
      </c>
      <c r="U163" t="s">
        <v>17</v>
      </c>
      <c r="V163" t="s">
        <v>18</v>
      </c>
      <c r="W163" t="s">
        <v>33</v>
      </c>
      <c r="X163" t="s">
        <v>25</v>
      </c>
      <c r="Y163" t="s">
        <v>34</v>
      </c>
    </row>
    <row r="164" spans="2:25" x14ac:dyDescent="0.25">
      <c r="B164" s="67" t="s">
        <v>10</v>
      </c>
      <c r="C164" s="70" t="s">
        <v>42</v>
      </c>
      <c r="D164" s="66" t="s">
        <v>35</v>
      </c>
      <c r="E164" t="s">
        <v>36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6.2000000000000006E-3</v>
      </c>
      <c r="H164">
        <f t="shared" ref="H164:H166" si="128">M32+I32+E32</f>
        <v>3.1003689999999997</v>
      </c>
      <c r="I164">
        <f t="shared" ref="I164:I166" si="129">(0.05*(1-0.05)+0.05*(1-0.05))*G39+0.05*0.05*K39+(1-0.05*(1-0.05)-0.05*(1-0.05)-0.05*0.05)*C39</f>
        <v>1.4267500000000001E-3</v>
      </c>
      <c r="J164">
        <f t="shared" ref="J164:J166" si="130">(0.05*(1-0.05)+0.05*(1-0.05))*H39+0.05*0.05*L39+(1-0.05*(1-0.05)-0.05*(1-0.05)-0.05*0.05)*D39</f>
        <v>2.0329750000000001E-2</v>
      </c>
      <c r="K164">
        <f t="shared" ref="K164:K166" si="131">M39+I39+E39</f>
        <v>101.095859</v>
      </c>
      <c r="L164">
        <f>(0.05*(1-0.05)+0.05*(1-0.05))*F46+0.05*0.05*J46+(1-0.05*(1-0.05)-0.05*(1-0.05)-0.05*0.05)*B46</f>
        <v>1.8075E-7</v>
      </c>
      <c r="M164">
        <f>M46+I46+E46</f>
        <v>112.31211200000001</v>
      </c>
      <c r="O164" s="70" t="s">
        <v>43</v>
      </c>
      <c r="P164" s="66" t="s">
        <v>37</v>
      </c>
      <c r="Q164" t="s">
        <v>36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6.2000000000000006E-3</v>
      </c>
      <c r="U164">
        <f t="shared" ref="U164:U166" si="134">(0.1*0.9+0.1*0.9)*G39+0.1*0.1*K39+(1-0.1*0.9-0.1*0.9-0.1*0.1)*C39</f>
        <v>1.5470000000000002E-3</v>
      </c>
      <c r="V164">
        <f t="shared" ref="V164:V166" si="135">(0.1*0.9+0.1*0.9)*H39+0.1*0.1*L39+(1-0.1*0.9-0.1*0.9-0.1*0.1)*D39</f>
        <v>2.0459000000000001E-2</v>
      </c>
      <c r="X164">
        <f>(0.1*0.9+0.1*0.9)*F46+0.1*0.1*J46+(1-0.1*0.9-0.1*0.9-0.1*0.1)*B46</f>
        <v>1.6299999999999999E-7</v>
      </c>
    </row>
    <row r="165" spans="2:25" x14ac:dyDescent="0.25">
      <c r="B165" s="67"/>
      <c r="C165" s="70"/>
      <c r="D165" s="66"/>
      <c r="E165" t="s">
        <v>38</v>
      </c>
      <c r="F165">
        <f t="shared" si="126"/>
        <v>0</v>
      </c>
      <c r="G165">
        <f t="shared" si="127"/>
        <v>6.6879999999999999E-4</v>
      </c>
      <c r="H165">
        <f t="shared" si="128"/>
        <v>78.627634</v>
      </c>
      <c r="I165">
        <f t="shared" si="129"/>
        <v>1.1759750000000001E-2</v>
      </c>
      <c r="J165">
        <f t="shared" si="130"/>
        <v>1.9161249999999998E-2</v>
      </c>
      <c r="K165">
        <f t="shared" si="131"/>
        <v>244.59615700000001</v>
      </c>
      <c r="O165" s="70"/>
      <c r="P165" s="66"/>
      <c r="Q165" t="s">
        <v>38</v>
      </c>
      <c r="R165">
        <f t="shared" si="132"/>
        <v>0</v>
      </c>
      <c r="S165">
        <f t="shared" si="133"/>
        <v>6.6879999999999999E-4</v>
      </c>
      <c r="U165">
        <f t="shared" si="134"/>
        <v>1.1819000000000001E-2</v>
      </c>
      <c r="V165">
        <f t="shared" si="135"/>
        <v>1.9224999999999999E-2</v>
      </c>
    </row>
    <row r="166" spans="2:25" x14ac:dyDescent="0.25">
      <c r="B166" s="67"/>
      <c r="C166" s="70"/>
      <c r="D166" s="66"/>
      <c r="E166" t="s">
        <v>39</v>
      </c>
      <c r="F166">
        <f t="shared" si="126"/>
        <v>0</v>
      </c>
      <c r="G166">
        <f t="shared" si="127"/>
        <v>1.3124025E-4</v>
      </c>
      <c r="H166">
        <f t="shared" si="128"/>
        <v>1239.311332</v>
      </c>
      <c r="I166">
        <f t="shared" si="129"/>
        <v>1.3108999999999999E-2</v>
      </c>
      <c r="J166">
        <f t="shared" si="130"/>
        <v>1.6390999999999999E-2</v>
      </c>
      <c r="K166">
        <f t="shared" si="131"/>
        <v>1654.8008629999999</v>
      </c>
      <c r="O166" s="70"/>
      <c r="P166" s="66"/>
      <c r="Q166" t="s">
        <v>39</v>
      </c>
      <c r="R166">
        <f t="shared" si="132"/>
        <v>0</v>
      </c>
      <c r="S166">
        <f t="shared" si="133"/>
        <v>1.3188100000000001E-4</v>
      </c>
      <c r="U166">
        <f t="shared" si="134"/>
        <v>1.3216E-2</v>
      </c>
      <c r="V166">
        <f t="shared" si="135"/>
        <v>1.6483999999999999E-2</v>
      </c>
    </row>
    <row r="167" spans="2:25" x14ac:dyDescent="0.25">
      <c r="B167" s="67"/>
      <c r="C167" s="7"/>
    </row>
    <row r="168" spans="2:25" x14ac:dyDescent="0.25">
      <c r="B168" s="67"/>
      <c r="C168" s="7"/>
    </row>
    <row r="169" spans="2:25" x14ac:dyDescent="0.25">
      <c r="B169" s="67"/>
      <c r="C169" s="7"/>
    </row>
    <row r="170" spans="2:25" x14ac:dyDescent="0.25">
      <c r="B170" s="67"/>
      <c r="C170" s="70" t="s">
        <v>44</v>
      </c>
      <c r="D170" s="66" t="s">
        <v>40</v>
      </c>
      <c r="E170" t="s">
        <v>36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6.1999999999999998E-3</v>
      </c>
      <c r="I170">
        <f t="shared" ref="I170:I172" si="138">(0.2*0.8+0.2*0.8)*G39+0.2*0.2*K39+(1-0.2*0.8-0.2*0.8-0.2*0.2)*C39</f>
        <v>1.768E-3</v>
      </c>
      <c r="J170">
        <f t="shared" ref="J170:J172" si="139">(0.2*0.8+0.2*0.8)*H39+0.2*0.2*L39+(1-0.2*0.8-0.2*0.8-0.2*0.2)*D39</f>
        <v>2.0715999999999998E-2</v>
      </c>
      <c r="L170">
        <f>(0.2*0.8+0.2*0.8)*F46+0.2*0.2*J46+(1-0.2*0.8-0.2*0.8-0.2*0.2)*B46</f>
        <v>1.3199999999999999E-7</v>
      </c>
      <c r="O170" s="70" t="s">
        <v>45</v>
      </c>
      <c r="P170" s="66" t="s">
        <v>41</v>
      </c>
      <c r="Q170" t="s">
        <v>36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6.2000000000000006E-3</v>
      </c>
      <c r="U170">
        <f t="shared" ref="U170:U172" si="142">(0.3*0.7+0.3*0.7)*G39+0.3*0.3*K39+(1-0.3*0.7-0.3*0.7-0.3*0.3)*C39</f>
        <v>1.9629999999999999E-3</v>
      </c>
      <c r="V170">
        <f t="shared" ref="V170:V172" si="143">(0.3*0.7+0.3*0.7)*H39+0.3*0.3*L39+(1-0.3*0.7-0.3*0.7-0.3*0.3)*D39</f>
        <v>2.0971E-2</v>
      </c>
      <c r="X170">
        <f>(0.3*0.7+0.3*0.7)*F46+0.3*0.3*J46+(1-0.3*0.7-0.3*0.7-0.3*0.3)*B46</f>
        <v>1.0700000000000002E-7</v>
      </c>
    </row>
    <row r="171" spans="2:25" x14ac:dyDescent="0.25">
      <c r="B171" s="67"/>
      <c r="C171" s="70"/>
      <c r="D171" s="66"/>
      <c r="E171" t="s">
        <v>38</v>
      </c>
      <c r="F171">
        <f t="shared" si="136"/>
        <v>0</v>
      </c>
      <c r="G171">
        <f t="shared" si="137"/>
        <v>6.6879999999999999E-4</v>
      </c>
      <c r="I171">
        <f t="shared" si="138"/>
        <v>1.1936E-2</v>
      </c>
      <c r="J171">
        <f t="shared" si="139"/>
        <v>1.9359999999999999E-2</v>
      </c>
      <c r="O171" s="70"/>
      <c r="P171" s="66"/>
      <c r="Q171" t="s">
        <v>38</v>
      </c>
      <c r="R171">
        <f t="shared" si="140"/>
        <v>0</v>
      </c>
      <c r="S171">
        <f t="shared" si="141"/>
        <v>6.6879999999999999E-4</v>
      </c>
      <c r="U171">
        <f t="shared" si="142"/>
        <v>1.2051000000000001E-2</v>
      </c>
      <c r="V171">
        <f t="shared" si="143"/>
        <v>1.9505000000000002E-2</v>
      </c>
    </row>
    <row r="172" spans="2:25" x14ac:dyDescent="0.25">
      <c r="B172" s="67"/>
      <c r="C172" s="70"/>
      <c r="D172" s="66"/>
      <c r="E172" t="s">
        <v>39</v>
      </c>
      <c r="F172">
        <f t="shared" si="136"/>
        <v>0</v>
      </c>
      <c r="G172">
        <f t="shared" si="137"/>
        <v>1.3316400000000001E-4</v>
      </c>
      <c r="I172">
        <f t="shared" si="138"/>
        <v>1.3423999999999998E-2</v>
      </c>
      <c r="J172">
        <f t="shared" si="139"/>
        <v>1.6675999999999996E-2</v>
      </c>
      <c r="O172" s="70"/>
      <c r="P172" s="66"/>
      <c r="Q172" t="s">
        <v>39</v>
      </c>
      <c r="R172">
        <f t="shared" si="140"/>
        <v>0</v>
      </c>
      <c r="S172">
        <f t="shared" si="141"/>
        <v>1.34449E-4</v>
      </c>
      <c r="U172">
        <f t="shared" si="142"/>
        <v>1.3624000000000001E-2</v>
      </c>
      <c r="V172">
        <f t="shared" si="143"/>
        <v>1.6876000000000002E-2</v>
      </c>
    </row>
    <row r="175" spans="2:25" x14ac:dyDescent="0.25">
      <c r="D175" s="71" t="s">
        <v>12</v>
      </c>
      <c r="E175" s="71"/>
      <c r="F175" s="71"/>
      <c r="G175" s="71"/>
      <c r="H175" s="71"/>
      <c r="I175" s="68" t="s">
        <v>23</v>
      </c>
      <c r="J175" s="68"/>
      <c r="K175" s="68"/>
      <c r="L175" s="73" t="s">
        <v>24</v>
      </c>
      <c r="M175" s="73"/>
      <c r="N175" s="7"/>
      <c r="P175" s="71" t="s">
        <v>12</v>
      </c>
      <c r="Q175" s="71"/>
      <c r="R175" s="71"/>
      <c r="S175" s="71"/>
      <c r="T175" s="71"/>
      <c r="U175" s="68" t="s">
        <v>23</v>
      </c>
      <c r="V175" s="68"/>
      <c r="W175" s="68"/>
      <c r="X175" s="73" t="s">
        <v>24</v>
      </c>
      <c r="Y175" s="73"/>
    </row>
    <row r="176" spans="2:25" x14ac:dyDescent="0.25">
      <c r="B176" s="7"/>
      <c r="F176" t="s">
        <v>17</v>
      </c>
      <c r="G176" t="s">
        <v>18</v>
      </c>
      <c r="H176" t="s">
        <v>33</v>
      </c>
      <c r="I176" t="s">
        <v>17</v>
      </c>
      <c r="J176" t="s">
        <v>18</v>
      </c>
      <c r="K176" t="s">
        <v>33</v>
      </c>
      <c r="L176" t="s">
        <v>25</v>
      </c>
      <c r="M176" t="s">
        <v>34</v>
      </c>
      <c r="R176" t="s">
        <v>17</v>
      </c>
      <c r="S176" t="s">
        <v>18</v>
      </c>
      <c r="T176" t="s">
        <v>33</v>
      </c>
      <c r="U176" t="s">
        <v>17</v>
      </c>
      <c r="V176" t="s">
        <v>18</v>
      </c>
      <c r="W176" t="s">
        <v>33</v>
      </c>
      <c r="X176" t="s">
        <v>25</v>
      </c>
      <c r="Y176" t="s">
        <v>34</v>
      </c>
    </row>
    <row r="177" spans="1:25" x14ac:dyDescent="0.25">
      <c r="A177" s="67" t="s">
        <v>11</v>
      </c>
      <c r="B177" s="72" t="s">
        <v>46</v>
      </c>
      <c r="C177" s="70" t="s">
        <v>42</v>
      </c>
      <c r="D177" s="66" t="s">
        <v>35</v>
      </c>
      <c r="E177" t="s">
        <v>36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6.1999999999999989E-3</v>
      </c>
      <c r="H177">
        <f t="shared" ref="H177:H179" si="146">Q32+M32+I32+E32</f>
        <v>4.786143</v>
      </c>
      <c r="I177">
        <f t="shared" ref="I177:I179" si="147">3*0.05*(1-0.05)*(1-0.05)*G39+3*0.05*0.05*(1-0.05)*K39+0.05*0.05*0.05*O39+(1-3*0.05*(1-0.05)*(1-0.05)-3*0.05*0.05*(1-0.05)-0.05*0.05*0.05)*C39</f>
        <v>1.4854124999999997E-3</v>
      </c>
      <c r="J177">
        <f t="shared" ref="J177:J179" si="148">3*0.05*(1-0.05)*(1-0.05)*H39+3*0.05*0.05*(1-0.05)*L39+0.05*0.05*0.05*P39+(1-3*0.05*(1-0.05)*(1-0.05)-3*0.05*0.05*(1-0.05)-0.05*0.05*0.05)*D39</f>
        <v>2.0394262499999996E-2</v>
      </c>
      <c r="K177">
        <f t="shared" ref="K177:K179" si="149">Q39+M39+I39+E39</f>
        <v>130.19523800000002</v>
      </c>
      <c r="L177">
        <f>3*0.05*(1-0.05)*(1-0.05)*F46+3*0.05*0.05*(1-0.05)*J46+0.05*0.05*0.05*N46+(1-3*0.05*(1-0.05)*(1-0.05)-3*0.05*0.05*(1-0.05)-0.05*0.05*0.05)*B46</f>
        <v>1.7218749999999997E-7</v>
      </c>
      <c r="M177">
        <f>Q46+M46+I46+E46</f>
        <v>147.31993500000002</v>
      </c>
      <c r="N177" s="72" t="s">
        <v>47</v>
      </c>
      <c r="O177" s="70" t="s">
        <v>43</v>
      </c>
      <c r="P177" s="66" t="s">
        <v>37</v>
      </c>
      <c r="Q177" t="s">
        <v>36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6.1999999999999998E-3</v>
      </c>
      <c r="U177">
        <f t="shared" ref="U177:U179" si="152">3*0.1*(1-0.1)*(1-0.1)*G39+3*0.1*0.1*(1-0.1)*K39+0.1*0.1*0.1*O39+(1-3*0.1*(1-0.1)*(1-0.1)-3*0.1*0.1*(1-0.1)-0.1*0.1*0.1)*C39</f>
        <v>1.6522999999999998E-3</v>
      </c>
      <c r="V177">
        <f t="shared" ref="V177:V179" si="153">3*0.1*(1-0.1)*(1-0.1)*H39+3*0.1*0.1*(1-0.1)*L39+0.1*0.1*0.1*P39+(1-3*0.1*(1-0.1)*(1-0.1)-3*0.1*0.1*(1-0.1)-0.1*0.1*0.1)*D39</f>
        <v>2.0587099999999997E-2</v>
      </c>
      <c r="X177">
        <f>3*0.1*(1-0.1)*(1-0.1)*F46+3*0.1*0.1*(1-0.1)*J46+0.1*0.1*0.1*N46+(1-3*0.1*(1-0.1)*(1-0.1)-3*0.1*0.1*(1-0.1)-0.1*0.1*0.1)*B46</f>
        <v>1.4849999999999996E-7</v>
      </c>
    </row>
    <row r="178" spans="1:25" x14ac:dyDescent="0.25">
      <c r="A178" s="67"/>
      <c r="B178" s="72"/>
      <c r="C178" s="70"/>
      <c r="D178" s="66"/>
      <c r="E178" t="s">
        <v>38</v>
      </c>
      <c r="F178">
        <f t="shared" si="144"/>
        <v>0</v>
      </c>
      <c r="G178">
        <f t="shared" si="145"/>
        <v>6.6879999999999999E-4</v>
      </c>
      <c r="H178">
        <f t="shared" si="146"/>
        <v>107.75799499999999</v>
      </c>
      <c r="I178">
        <f t="shared" si="147"/>
        <v>1.1789275E-2</v>
      </c>
      <c r="J178">
        <f t="shared" si="148"/>
        <v>1.9193699999999998E-2</v>
      </c>
      <c r="K178">
        <f t="shared" si="149"/>
        <v>324.48057899999998</v>
      </c>
      <c r="N178" s="72"/>
      <c r="O178" s="70"/>
      <c r="P178" s="66"/>
      <c r="Q178" t="s">
        <v>38</v>
      </c>
      <c r="R178">
        <f t="shared" si="150"/>
        <v>0</v>
      </c>
      <c r="S178">
        <f t="shared" si="151"/>
        <v>6.6879999999999999E-4</v>
      </c>
      <c r="U178">
        <f t="shared" si="152"/>
        <v>1.1877199999999999E-2</v>
      </c>
      <c r="V178">
        <f t="shared" si="153"/>
        <v>1.9294599999999999E-2</v>
      </c>
    </row>
    <row r="179" spans="1:25" x14ac:dyDescent="0.25">
      <c r="A179" s="67"/>
      <c r="B179" s="72"/>
      <c r="C179" s="70"/>
      <c r="D179" s="66"/>
      <c r="E179" t="s">
        <v>39</v>
      </c>
      <c r="F179">
        <f t="shared" si="144"/>
        <v>0</v>
      </c>
      <c r="G179">
        <f t="shared" si="145"/>
        <v>1.3156078749999999E-4</v>
      </c>
      <c r="H179">
        <f t="shared" si="146"/>
        <v>1684.1520070000001</v>
      </c>
      <c r="I179">
        <f t="shared" si="147"/>
        <v>1.3162037499999998E-2</v>
      </c>
      <c r="J179">
        <f t="shared" si="148"/>
        <v>1.6437849999999997E-2</v>
      </c>
      <c r="K179">
        <f t="shared" si="149"/>
        <v>2165.3061699999998</v>
      </c>
      <c r="N179" s="72"/>
      <c r="O179" s="70"/>
      <c r="P179" s="66"/>
      <c r="Q179" t="s">
        <v>39</v>
      </c>
      <c r="R179">
        <f t="shared" si="150"/>
        <v>0</v>
      </c>
      <c r="S179">
        <f t="shared" si="151"/>
        <v>1.325233E-4</v>
      </c>
      <c r="U179">
        <f t="shared" si="152"/>
        <v>1.3318299999999998E-2</v>
      </c>
      <c r="V179">
        <f t="shared" si="153"/>
        <v>1.6580799999999996E-2</v>
      </c>
    </row>
    <row r="180" spans="1:25" x14ac:dyDescent="0.25">
      <c r="A180" s="67"/>
      <c r="C180" s="7"/>
    </row>
    <row r="181" spans="1:25" x14ac:dyDescent="0.25">
      <c r="A181" s="67"/>
      <c r="C181" s="7"/>
    </row>
    <row r="182" spans="1:25" x14ac:dyDescent="0.25">
      <c r="A182" s="67"/>
      <c r="C182" s="7"/>
    </row>
    <row r="183" spans="1:25" x14ac:dyDescent="0.25">
      <c r="A183" s="67"/>
      <c r="B183" s="72" t="s">
        <v>48</v>
      </c>
      <c r="C183" s="70" t="s">
        <v>44</v>
      </c>
      <c r="D183" s="66" t="s">
        <v>40</v>
      </c>
      <c r="E183" t="s">
        <v>36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6.1999999999999989E-3</v>
      </c>
      <c r="I183">
        <f t="shared" ref="I183:I185" si="156">3*0.2*(1-0.2)*(1-0.2)*G39+3*0.2*0.2*(1-0.2)*K39+0.2*0.2*0.2*O39+(1-3*0.2*(1-0.2)*(1-0.2)-3*0.2*0.2*(1-0.2)-0.2*0.2*0.2)*C39</f>
        <v>1.9344E-3</v>
      </c>
      <c r="J183">
        <f t="shared" ref="J183:J185" si="157">3*0.2*(1-0.2)*(1-0.2)*H39+3*0.2*0.2*(1-0.2)*L39+0.2*0.2*0.2*P39+(1-3*0.2*(1-0.2)*(1-0.2)-3*0.2*0.2*(1-0.2)-0.2*0.2*0.2)*D39</f>
        <v>2.0968799999999996E-2</v>
      </c>
      <c r="L183">
        <f>3*0.2*(1-0.2)*(1-0.2)*F46+3*0.2*0.2*(1-0.2)*J46+0.2*0.2*0.2*N46+(1-3*0.2*(1-0.2)*(1-0.2)-3*0.2*0.2*(1-0.2)-0.2*0.2*0.2)*B46</f>
        <v>1.1199999999999996E-7</v>
      </c>
      <c r="N183" s="72" t="s">
        <v>49</v>
      </c>
      <c r="O183" s="70" t="s">
        <v>45</v>
      </c>
      <c r="P183" s="66" t="s">
        <v>41</v>
      </c>
      <c r="Q183" t="s">
        <v>36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6.1999999999999998E-3</v>
      </c>
      <c r="U183">
        <f t="shared" ref="U183:U185" si="160">3*0.3*(1-0.3)*(1-0.3)*G39+3*0.3*0.3*(1-0.3)*K39+0.3*0.3*0.3*O39+(1-3*0.3*(1-0.3)*(1-0.3)-3*0.3*0.3*(1-0.3)-0.3*0.3*0.3)*C39</f>
        <v>2.1540999999999999E-3</v>
      </c>
      <c r="V183">
        <f t="shared" ref="V183:V185" si="161">3*0.3*(1-0.3)*(1-0.3)*H39+3*0.3*0.3*(1-0.3)*L39+0.3*0.3*0.3*P39+(1-3*0.3*(1-0.3)*(1-0.3)-3*0.3*0.3*(1-0.3)-0.3*0.3*0.3)*D39</f>
        <v>2.1345700000000002E-2</v>
      </c>
      <c r="X183">
        <f>3*0.3*(1-0.3)*(1-0.3)*F46+3*0.3*0.3*(1-0.3)*J46+0.3*0.3*0.3*N46+(1-3*0.3*(1-0.3)*(1-0.3)-3*0.3*0.3*(1-0.3)-0.3*0.3*0.3)*B46</f>
        <v>8.7500000000000036E-8</v>
      </c>
    </row>
    <row r="184" spans="1:25" x14ac:dyDescent="0.25">
      <c r="A184" s="67"/>
      <c r="B184" s="72"/>
      <c r="C184" s="70"/>
      <c r="D184" s="66"/>
      <c r="E184" t="s">
        <v>38</v>
      </c>
      <c r="F184">
        <f t="shared" si="154"/>
        <v>0</v>
      </c>
      <c r="G184">
        <f t="shared" si="155"/>
        <v>6.6879999999999999E-4</v>
      </c>
      <c r="I184">
        <f t="shared" si="156"/>
        <v>1.2049599999999999E-2</v>
      </c>
      <c r="J184">
        <f t="shared" si="157"/>
        <v>1.9516799999999997E-2</v>
      </c>
      <c r="N184" s="72"/>
      <c r="O184" s="70"/>
      <c r="P184" s="66"/>
      <c r="Q184" t="s">
        <v>38</v>
      </c>
      <c r="R184">
        <f t="shared" si="158"/>
        <v>0</v>
      </c>
      <c r="S184">
        <f t="shared" si="159"/>
        <v>6.688000000000001E-4</v>
      </c>
      <c r="U184">
        <f t="shared" si="160"/>
        <v>1.2218400000000003E-2</v>
      </c>
      <c r="V184">
        <f t="shared" si="161"/>
        <v>1.9764199999999999E-2</v>
      </c>
    </row>
    <row r="185" spans="1:25" x14ac:dyDescent="0.25">
      <c r="A185" s="67"/>
      <c r="B185" s="72"/>
      <c r="C185" s="70"/>
      <c r="D185" s="66"/>
      <c r="E185" t="s">
        <v>39</v>
      </c>
      <c r="F185">
        <f t="shared" si="154"/>
        <v>0</v>
      </c>
      <c r="G185">
        <f t="shared" si="155"/>
        <v>1.3445439999999997E-4</v>
      </c>
      <c r="I185">
        <f t="shared" si="156"/>
        <v>1.3614399999999999E-2</v>
      </c>
      <c r="J185">
        <f t="shared" si="157"/>
        <v>1.6878399999999998E-2</v>
      </c>
      <c r="N185" s="72"/>
      <c r="O185" s="70"/>
      <c r="P185" s="66"/>
      <c r="Q185" t="s">
        <v>39</v>
      </c>
      <c r="R185">
        <f t="shared" si="158"/>
        <v>0</v>
      </c>
      <c r="S185">
        <f t="shared" si="159"/>
        <v>1.3639509999999999E-4</v>
      </c>
      <c r="U185">
        <f t="shared" si="160"/>
        <v>1.3890099999999999E-2</v>
      </c>
      <c r="V185">
        <f t="shared" si="161"/>
        <v>1.7185600000000002E-2</v>
      </c>
    </row>
    <row r="188" spans="1:25" x14ac:dyDescent="0.25">
      <c r="A188" s="1" t="s">
        <v>27</v>
      </c>
      <c r="D188" s="71" t="s">
        <v>12</v>
      </c>
      <c r="E188" s="71"/>
      <c r="F188" s="71"/>
      <c r="G188" s="71"/>
      <c r="H188" s="71"/>
      <c r="I188" s="68" t="s">
        <v>23</v>
      </c>
      <c r="J188" s="68"/>
      <c r="K188" s="68"/>
      <c r="L188" s="73" t="s">
        <v>24</v>
      </c>
      <c r="M188" s="73"/>
      <c r="N188" s="16"/>
      <c r="P188" s="71" t="s">
        <v>12</v>
      </c>
      <c r="Q188" s="71"/>
      <c r="R188" s="71"/>
      <c r="S188" s="71"/>
      <c r="T188" s="71"/>
      <c r="U188" s="68" t="s">
        <v>23</v>
      </c>
      <c r="V188" s="68"/>
      <c r="W188" s="68"/>
      <c r="X188" s="73" t="s">
        <v>24</v>
      </c>
      <c r="Y188" s="73"/>
    </row>
    <row r="189" spans="1:25" x14ac:dyDescent="0.25">
      <c r="F189" t="s">
        <v>17</v>
      </c>
      <c r="G189" t="s">
        <v>18</v>
      </c>
      <c r="H189" t="s">
        <v>33</v>
      </c>
      <c r="I189" t="s">
        <v>17</v>
      </c>
      <c r="J189" t="s">
        <v>18</v>
      </c>
      <c r="K189" t="s">
        <v>33</v>
      </c>
      <c r="L189" t="s">
        <v>25</v>
      </c>
      <c r="M189" t="s">
        <v>34</v>
      </c>
      <c r="R189" t="s">
        <v>17</v>
      </c>
      <c r="S189" t="s">
        <v>18</v>
      </c>
      <c r="T189" t="s">
        <v>33</v>
      </c>
      <c r="U189" t="s">
        <v>17</v>
      </c>
      <c r="V189" t="s">
        <v>18</v>
      </c>
      <c r="W189" t="s">
        <v>33</v>
      </c>
      <c r="X189" t="s">
        <v>25</v>
      </c>
      <c r="Y189" t="s">
        <v>34</v>
      </c>
    </row>
    <row r="190" spans="1:25" x14ac:dyDescent="0.25">
      <c r="C190" s="67" t="s">
        <v>9</v>
      </c>
      <c r="D190" s="66" t="s">
        <v>35</v>
      </c>
      <c r="E190" t="s">
        <v>36</v>
      </c>
      <c r="F190">
        <f t="shared" ref="F190:F192" si="162">0.05*Y32+(1-0.05)*U32</f>
        <v>0</v>
      </c>
      <c r="G190">
        <f t="shared" ref="G190:G192" si="163">0.05*Z32+(1-0.05)*V32</f>
        <v>6.1999999999999998E-3</v>
      </c>
      <c r="H190">
        <f t="shared" ref="H190:H192" si="164">AA32+W32</f>
        <v>2.0172619999999997</v>
      </c>
      <c r="I190">
        <f t="shared" ref="I190:I192" si="165">0.05*Y39+(1-0.05)*U39</f>
        <v>1.3649999999999999E-3</v>
      </c>
      <c r="J190">
        <f t="shared" ref="J190:J192" si="166">0.05*Z39+(1-0.05)*V39</f>
        <v>2.0264999999999998E-2</v>
      </c>
      <c r="K190">
        <f t="shared" ref="K190:K192" si="167">AA39+W39</f>
        <v>57.420222000000003</v>
      </c>
      <c r="L190">
        <f>0.05*X46+(1-0.05)*T46</f>
        <v>7.8349999999999987E-6</v>
      </c>
      <c r="M190">
        <f>AA46+W46</f>
        <v>75.100802000000002</v>
      </c>
      <c r="P190" s="66" t="s">
        <v>37</v>
      </c>
      <c r="Q190" t="s">
        <v>36</v>
      </c>
      <c r="R190">
        <f t="shared" ref="R190:R192" si="168">0.1*Y32+(1-0.1)*U32</f>
        <v>0</v>
      </c>
      <c r="S190">
        <f t="shared" ref="S190:S192" si="169">0.1*Z32+(1-0.1)*V32</f>
        <v>6.1999999999999998E-3</v>
      </c>
      <c r="U190">
        <f t="shared" ref="U190:U192" si="170">0.1*Y39+(1-0.1)*U39</f>
        <v>1.4300000000000001E-3</v>
      </c>
      <c r="V190">
        <f t="shared" ref="V190:V192" si="171">0.1*Z39+(1-0.1)*V39</f>
        <v>2.0329999999999997E-2</v>
      </c>
      <c r="X190">
        <f>0.1*X46+(1-0.1)*T46</f>
        <v>7.8699999999999992E-6</v>
      </c>
    </row>
    <row r="191" spans="1:25" x14ac:dyDescent="0.25">
      <c r="C191" s="67"/>
      <c r="D191" s="66"/>
      <c r="E191" t="s">
        <v>38</v>
      </c>
      <c r="F191">
        <f t="shared" si="162"/>
        <v>0</v>
      </c>
      <c r="G191">
        <f t="shared" si="163"/>
        <v>1.5E-3</v>
      </c>
      <c r="H191">
        <f t="shared" si="164"/>
        <v>38.966090999999999</v>
      </c>
      <c r="I191">
        <f t="shared" si="165"/>
        <v>6.1199999999999996E-3</v>
      </c>
      <c r="J191">
        <f t="shared" si="166"/>
        <v>1.6990000000000002E-2</v>
      </c>
      <c r="K191">
        <f t="shared" si="167"/>
        <v>165.147638</v>
      </c>
      <c r="P191" s="66"/>
      <c r="Q191" t="s">
        <v>38</v>
      </c>
      <c r="R191">
        <f t="shared" si="168"/>
        <v>0</v>
      </c>
      <c r="S191">
        <f t="shared" si="169"/>
        <v>1.5E-3</v>
      </c>
      <c r="U191">
        <f t="shared" si="170"/>
        <v>6.1399999999999996E-3</v>
      </c>
      <c r="V191">
        <f t="shared" si="171"/>
        <v>1.6980000000000002E-2</v>
      </c>
    </row>
    <row r="192" spans="1:25" x14ac:dyDescent="0.25">
      <c r="C192" s="67"/>
      <c r="D192" s="66"/>
      <c r="E192" t="s">
        <v>39</v>
      </c>
      <c r="F192">
        <f t="shared" si="162"/>
        <v>0</v>
      </c>
      <c r="G192">
        <f t="shared" si="163"/>
        <v>5.2667999999999997E-4</v>
      </c>
      <c r="H192">
        <f t="shared" si="164"/>
        <v>604.91491500000006</v>
      </c>
      <c r="I192">
        <f t="shared" si="165"/>
        <v>7.5449999999999996E-3</v>
      </c>
      <c r="J192">
        <f t="shared" si="166"/>
        <v>1.3234999999999999E-2</v>
      </c>
      <c r="K192">
        <f t="shared" si="167"/>
        <v>1164.887686</v>
      </c>
      <c r="P192" s="66"/>
      <c r="Q192" t="s">
        <v>39</v>
      </c>
      <c r="R192">
        <f t="shared" si="168"/>
        <v>0</v>
      </c>
      <c r="S192">
        <f t="shared" si="169"/>
        <v>5.2756000000000005E-4</v>
      </c>
      <c r="U192">
        <f t="shared" si="170"/>
        <v>7.5899999999999995E-3</v>
      </c>
      <c r="V192">
        <f t="shared" si="171"/>
        <v>1.3270000000000001E-2</v>
      </c>
    </row>
    <row r="193" spans="2:25" x14ac:dyDescent="0.25">
      <c r="C193" s="67"/>
    </row>
    <row r="194" spans="2:25" x14ac:dyDescent="0.25">
      <c r="C194" s="67"/>
    </row>
    <row r="195" spans="2:25" x14ac:dyDescent="0.25">
      <c r="C195" s="67"/>
    </row>
    <row r="196" spans="2:25" x14ac:dyDescent="0.25">
      <c r="C196" s="67"/>
      <c r="D196" s="66" t="s">
        <v>40</v>
      </c>
      <c r="E196" t="s">
        <v>36</v>
      </c>
      <c r="F196">
        <f t="shared" ref="F196:F198" si="172">0.2*Y32+(1-0.2)*U32</f>
        <v>0</v>
      </c>
      <c r="G196">
        <f t="shared" ref="G196:G198" si="173">0.2*Z32+(1-0.2)*V32</f>
        <v>6.1999999999999998E-3</v>
      </c>
      <c r="I196">
        <f t="shared" ref="I196:I198" si="174">0.2*Y39+(1-0.2)*U39</f>
        <v>1.5599999999999998E-3</v>
      </c>
      <c r="J196">
        <f t="shared" ref="J196:J198" si="175">0.2*Z39+(1-0.2)*V39</f>
        <v>2.0459999999999999E-2</v>
      </c>
      <c r="L196">
        <f>0.2*X46+(1-0.2)*T46</f>
        <v>7.9400000000000002E-6</v>
      </c>
      <c r="P196" s="66" t="s">
        <v>41</v>
      </c>
      <c r="Q196" t="s">
        <v>36</v>
      </c>
      <c r="R196">
        <f t="shared" ref="R196:R198" si="176">0.3*Y32+(1-0.3)*U32</f>
        <v>0</v>
      </c>
      <c r="S196">
        <f t="shared" ref="S196:S198" si="177">0.3*Z32+(1-0.3)*V32</f>
        <v>6.1999999999999989E-3</v>
      </c>
      <c r="U196">
        <f t="shared" ref="U196:U198" si="178">0.3*Y39+(1-0.3)*U39</f>
        <v>1.6899999999999999E-3</v>
      </c>
      <c r="V196">
        <f t="shared" ref="V196:V198" si="179">0.3*Z39+(1-0.3)*V39</f>
        <v>2.0589999999999997E-2</v>
      </c>
      <c r="X196">
        <f>0.3*X46+(1-0.3)*T46</f>
        <v>8.0099999999999995E-6</v>
      </c>
    </row>
    <row r="197" spans="2:25" x14ac:dyDescent="0.25">
      <c r="C197" s="67"/>
      <c r="D197" s="66"/>
      <c r="E197" t="s">
        <v>38</v>
      </c>
      <c r="F197">
        <f t="shared" si="172"/>
        <v>0</v>
      </c>
      <c r="G197">
        <f t="shared" si="173"/>
        <v>1.5E-3</v>
      </c>
      <c r="I197">
        <f t="shared" si="174"/>
        <v>6.1800000000000006E-3</v>
      </c>
      <c r="J197">
        <f t="shared" si="175"/>
        <v>1.6960000000000003E-2</v>
      </c>
      <c r="P197" s="66"/>
      <c r="Q197" t="s">
        <v>38</v>
      </c>
      <c r="R197">
        <f t="shared" si="176"/>
        <v>0</v>
      </c>
      <c r="S197">
        <f t="shared" si="177"/>
        <v>1.5E-3</v>
      </c>
      <c r="U197">
        <f t="shared" si="178"/>
        <v>6.2199999999999998E-3</v>
      </c>
      <c r="V197">
        <f t="shared" si="179"/>
        <v>1.694E-2</v>
      </c>
    </row>
    <row r="198" spans="2:25" x14ac:dyDescent="0.25">
      <c r="C198" s="67"/>
      <c r="D198" s="66"/>
      <c r="E198" t="s">
        <v>39</v>
      </c>
      <c r="F198">
        <f t="shared" si="172"/>
        <v>0</v>
      </c>
      <c r="G198">
        <f t="shared" si="173"/>
        <v>5.2932000000000001E-4</v>
      </c>
      <c r="I198">
        <f t="shared" si="174"/>
        <v>7.6800000000000002E-3</v>
      </c>
      <c r="J198">
        <f t="shared" si="175"/>
        <v>1.3339999999999999E-2</v>
      </c>
      <c r="P198" s="66"/>
      <c r="Q198" t="s">
        <v>39</v>
      </c>
      <c r="R198">
        <f t="shared" si="176"/>
        <v>0</v>
      </c>
      <c r="S198">
        <f t="shared" si="177"/>
        <v>5.3107999999999996E-4</v>
      </c>
      <c r="U198">
        <f t="shared" si="178"/>
        <v>7.7699999999999991E-3</v>
      </c>
      <c r="V198">
        <f t="shared" si="179"/>
        <v>1.3409999999999998E-2</v>
      </c>
    </row>
    <row r="201" spans="2:25" x14ac:dyDescent="0.25">
      <c r="D201" s="71" t="s">
        <v>12</v>
      </c>
      <c r="E201" s="71"/>
      <c r="F201" s="71"/>
      <c r="G201" s="71"/>
      <c r="H201" s="71"/>
      <c r="I201" s="68" t="s">
        <v>23</v>
      </c>
      <c r="J201" s="68"/>
      <c r="K201" s="68"/>
      <c r="L201" s="73" t="s">
        <v>24</v>
      </c>
      <c r="M201" s="73"/>
      <c r="N201" s="7"/>
      <c r="P201" s="71" t="s">
        <v>12</v>
      </c>
      <c r="Q201" s="71"/>
      <c r="R201" s="71"/>
      <c r="S201" s="71"/>
      <c r="T201" s="71"/>
      <c r="U201" s="68" t="s">
        <v>23</v>
      </c>
      <c r="V201" s="68"/>
      <c r="W201" s="68"/>
      <c r="X201" s="73" t="s">
        <v>24</v>
      </c>
      <c r="Y201" s="73"/>
    </row>
    <row r="202" spans="2:25" x14ac:dyDescent="0.25">
      <c r="F202" t="s">
        <v>17</v>
      </c>
      <c r="G202" t="s">
        <v>18</v>
      </c>
      <c r="H202" t="s">
        <v>33</v>
      </c>
      <c r="I202" t="s">
        <v>17</v>
      </c>
      <c r="J202" t="s">
        <v>18</v>
      </c>
      <c r="K202" t="s">
        <v>33</v>
      </c>
      <c r="L202" t="s">
        <v>25</v>
      </c>
      <c r="M202" t="s">
        <v>34</v>
      </c>
      <c r="R202" t="s">
        <v>17</v>
      </c>
      <c r="S202" t="s">
        <v>18</v>
      </c>
      <c r="T202" t="s">
        <v>33</v>
      </c>
      <c r="U202" t="s">
        <v>17</v>
      </c>
      <c r="V202" t="s">
        <v>18</v>
      </c>
      <c r="W202" t="s">
        <v>33</v>
      </c>
      <c r="X202" t="s">
        <v>25</v>
      </c>
      <c r="Y202" t="s">
        <v>34</v>
      </c>
    </row>
    <row r="203" spans="2:25" x14ac:dyDescent="0.25">
      <c r="B203" s="67" t="s">
        <v>10</v>
      </c>
      <c r="C203" s="70" t="s">
        <v>42</v>
      </c>
      <c r="D203" s="66" t="s">
        <v>35</v>
      </c>
      <c r="E203" t="s">
        <v>36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6.2000000000000006E-3</v>
      </c>
      <c r="H203">
        <f t="shared" ref="H203:H205" si="182">AE32+AA32+W32</f>
        <v>3.2253850000000002</v>
      </c>
      <c r="I203">
        <f t="shared" ref="I203:I205" si="183">(0.05*(1-0.05)+0.05*(1-0.05))*Y39+0.05*0.05*AC39+(1-0.05*(1-0.05)-0.05*(1-0.05)-0.05*0.05)*U39</f>
        <v>1.4267500000000001E-3</v>
      </c>
      <c r="J203">
        <f t="shared" ref="J203:J205" si="184">(0.05*(1-0.05)+0.05*(1-0.05))*Z39+0.05*0.05*AD39+(1-0.05*(1-0.05)-0.05*(1-0.05)-0.05*0.05)*V39</f>
        <v>2.0329750000000001E-2</v>
      </c>
      <c r="K203">
        <f>AE39+AA39+W39</f>
        <v>86.209357000000011</v>
      </c>
      <c r="L203">
        <f>(0.05*(1-0.05)+0.05*(1-0.05))*X46+0.05*0.05*AB46+(1-0.05*(1-0.05)-0.05*(1-0.05)-0.05*0.05)*T46</f>
        <v>7.8700000000000009E-6</v>
      </c>
      <c r="M203">
        <f>AE46+AA46+W46</f>
        <v>116.50783200000001</v>
      </c>
      <c r="O203" s="70" t="s">
        <v>43</v>
      </c>
      <c r="P203" s="66" t="s">
        <v>37</v>
      </c>
      <c r="Q203" t="s">
        <v>36</v>
      </c>
      <c r="R203">
        <f t="shared" ref="R203:R205" si="185">(0.1*0.9+0.1*0.9)*Y32+0.1*0.1*AC32+(1-0.1*0.9-0.1*0.9-0.1*0.1)*U32</f>
        <v>0</v>
      </c>
      <c r="S203">
        <f t="shared" ref="S203:S205" si="186">(0.1*0.9+0.1*0.9)*Z32+0.1*0.1*AD32+(1-0.1*0.9-0.1*0.9-0.1*0.1)*V32</f>
        <v>6.2000000000000006E-3</v>
      </c>
      <c r="U203">
        <f t="shared" ref="U203:U205" si="187">(0.1*0.9+0.1*0.9)*Y39+0.1*0.1*AC39+(1-0.1*0.9-0.1*0.9-0.1*0.1)*U39</f>
        <v>1.5470000000000002E-3</v>
      </c>
      <c r="V203">
        <f t="shared" ref="V203:V205" si="188">(0.1*0.9+0.1*0.9)*Z39+0.1*0.1*AD39+(1-0.1*0.9-0.1*0.9-0.1*0.1)*V39</f>
        <v>2.0459000000000001E-2</v>
      </c>
      <c r="X203">
        <f>(0.1*0.9+0.1*0.9)*X46+0.1*0.1*AB46+(1-0.1*0.9-0.1*0.9-0.1*0.1)*T46</f>
        <v>7.9400000000000002E-6</v>
      </c>
    </row>
    <row r="204" spans="2:25" x14ac:dyDescent="0.25">
      <c r="B204" s="67"/>
      <c r="C204" s="70"/>
      <c r="D204" s="66"/>
      <c r="E204" t="s">
        <v>38</v>
      </c>
      <c r="F204">
        <f t="shared" si="180"/>
        <v>0</v>
      </c>
      <c r="G204">
        <f t="shared" si="181"/>
        <v>1.5E-3</v>
      </c>
      <c r="H204">
        <f t="shared" si="182"/>
        <v>57.909911999999998</v>
      </c>
      <c r="I204">
        <f t="shared" si="183"/>
        <v>6.1400000000000005E-3</v>
      </c>
      <c r="J204">
        <f t="shared" si="184"/>
        <v>1.6983000000000002E-2</v>
      </c>
      <c r="K204">
        <f>AE117+AA117+W117</f>
        <v>0</v>
      </c>
      <c r="O204" s="70"/>
      <c r="P204" s="66"/>
      <c r="Q204" t="s">
        <v>38</v>
      </c>
      <c r="R204">
        <f t="shared" si="185"/>
        <v>0</v>
      </c>
      <c r="S204">
        <f t="shared" si="186"/>
        <v>1.5000000000000002E-3</v>
      </c>
      <c r="U204">
        <f t="shared" si="187"/>
        <v>6.1800000000000015E-3</v>
      </c>
      <c r="V204">
        <f t="shared" si="188"/>
        <v>1.6972000000000004E-2</v>
      </c>
    </row>
    <row r="205" spans="2:25" x14ac:dyDescent="0.25">
      <c r="B205" s="67"/>
      <c r="C205" s="70"/>
      <c r="D205" s="66"/>
      <c r="E205" t="s">
        <v>39</v>
      </c>
      <c r="F205">
        <f t="shared" si="180"/>
        <v>0</v>
      </c>
      <c r="G205">
        <f t="shared" si="181"/>
        <v>5.2756150000000002E-4</v>
      </c>
      <c r="H205">
        <f t="shared" si="182"/>
        <v>907.74909200000002</v>
      </c>
      <c r="I205">
        <f t="shared" si="183"/>
        <v>7.58875E-3</v>
      </c>
      <c r="J205">
        <f t="shared" si="184"/>
        <v>1.3270250000000001E-2</v>
      </c>
      <c r="K205">
        <f>AE118+AA118+W118</f>
        <v>0</v>
      </c>
      <c r="O205" s="70"/>
      <c r="P205" s="66"/>
      <c r="Q205" t="s">
        <v>39</v>
      </c>
      <c r="R205">
        <f t="shared" si="185"/>
        <v>0</v>
      </c>
      <c r="S205">
        <f t="shared" si="186"/>
        <v>5.2932599999999999E-4</v>
      </c>
      <c r="U205">
        <f t="shared" si="187"/>
        <v>7.6750000000000004E-3</v>
      </c>
      <c r="V205">
        <f t="shared" si="188"/>
        <v>1.3341E-2</v>
      </c>
    </row>
    <row r="206" spans="2:25" x14ac:dyDescent="0.25">
      <c r="B206" s="67"/>
      <c r="C206" s="7"/>
    </row>
    <row r="207" spans="2:25" x14ac:dyDescent="0.25">
      <c r="B207" s="67"/>
      <c r="C207" s="7"/>
    </row>
    <row r="208" spans="2:25" x14ac:dyDescent="0.25">
      <c r="B208" s="67"/>
      <c r="C208" s="7"/>
    </row>
    <row r="209" spans="1:25" x14ac:dyDescent="0.25">
      <c r="B209" s="67"/>
      <c r="C209" s="70" t="s">
        <v>44</v>
      </c>
      <c r="D209" s="66" t="s">
        <v>40</v>
      </c>
      <c r="E209" t="s">
        <v>36</v>
      </c>
      <c r="F209">
        <f t="shared" ref="F209:F211" si="189">(0.2*0.8+0.2*0.8)*Y32+0.2*0.2*AC32+(1-0.2*0.8-0.2*0.8-0.2*0.2)*U32</f>
        <v>0</v>
      </c>
      <c r="G209">
        <f t="shared" ref="G209:G211" si="190">(0.2*0.8+0.2*0.8)*Z32+0.2*0.2*AD32+(1-0.2*0.8-0.2*0.8-0.2*0.2)*V32</f>
        <v>6.1999999999999998E-3</v>
      </c>
      <c r="I209">
        <f t="shared" ref="I209:I211" si="191">(0.2*0.8+0.2*0.8)*Y39+0.2*0.2*AC39+(1-0.2*0.8-0.2*0.8-0.2*0.2)*U39</f>
        <v>1.768E-3</v>
      </c>
      <c r="J209">
        <f t="shared" ref="J209:J211" si="192">(0.2*0.8+0.2*0.8)*Z39+0.2*0.2*AD39+(1-0.2*0.8-0.2*0.8-0.2*0.2)*V39</f>
        <v>2.0715999999999998E-2</v>
      </c>
      <c r="L209">
        <f>(0.2*0.8+0.2*0.8)*X46+0.2*0.2*AB46+(1-0.2*0.8-0.2*0.8-0.2*0.2)*T46</f>
        <v>8.0800000000000006E-6</v>
      </c>
      <c r="O209" s="70" t="s">
        <v>45</v>
      </c>
      <c r="P209" s="66" t="s">
        <v>41</v>
      </c>
      <c r="Q209" t="s">
        <v>36</v>
      </c>
      <c r="R209">
        <f t="shared" ref="R209:R211" si="193">(0.3*0.7+0.3*0.7)*Y32+0.3*0.3*AC32+(1-0.3*0.7-0.3*0.7-0.3*0.3)*U32</f>
        <v>0</v>
      </c>
      <c r="S209">
        <f t="shared" ref="S209:S211" si="194">(0.3*0.7+0.3*0.7)*Z32+0.3*0.3*AD32+(1-0.3*0.7-0.3*0.7-0.3*0.3)*V32</f>
        <v>6.2000000000000006E-3</v>
      </c>
      <c r="U209">
        <f t="shared" ref="U209:U211" si="195">(0.3*0.7+0.3*0.7)*Y39+0.3*0.3*AC39+(1-0.3*0.7-0.3*0.7-0.3*0.3)*U39</f>
        <v>1.9629999999999999E-3</v>
      </c>
      <c r="V209">
        <f t="shared" ref="V209:V211" si="196">(0.3*0.7+0.3*0.7)*Z39+0.3*0.3*AD39+(1-0.3*0.7-0.3*0.7-0.3*0.3)*V39</f>
        <v>2.0971E-2</v>
      </c>
      <c r="X209">
        <f>(0.3*0.7+0.3*0.7)*X46+0.3*0.3*AB46+(1-0.3*0.7-0.3*0.7-0.3*0.3)*T46</f>
        <v>8.2199999999999992E-6</v>
      </c>
    </row>
    <row r="210" spans="1:25" x14ac:dyDescent="0.25">
      <c r="B210" s="67"/>
      <c r="C210" s="70"/>
      <c r="D210" s="66"/>
      <c r="E210" t="s">
        <v>38</v>
      </c>
      <c r="F210">
        <f t="shared" si="189"/>
        <v>0</v>
      </c>
      <c r="G210">
        <f t="shared" si="190"/>
        <v>1.5E-3</v>
      </c>
      <c r="I210">
        <f t="shared" si="191"/>
        <v>6.2599999999999999E-3</v>
      </c>
      <c r="J210">
        <f t="shared" si="192"/>
        <v>1.6968E-2</v>
      </c>
      <c r="O210" s="70"/>
      <c r="P210" s="66"/>
      <c r="Q210" t="s">
        <v>38</v>
      </c>
      <c r="R210">
        <f t="shared" si="193"/>
        <v>0</v>
      </c>
      <c r="S210">
        <f t="shared" si="194"/>
        <v>1.5000000000000002E-3</v>
      </c>
      <c r="U210">
        <f t="shared" si="195"/>
        <v>6.3400000000000001E-3</v>
      </c>
      <c r="V210">
        <f t="shared" si="196"/>
        <v>1.6988000000000003E-2</v>
      </c>
    </row>
    <row r="211" spans="1:25" x14ac:dyDescent="0.25">
      <c r="B211" s="67"/>
      <c r="C211" s="70"/>
      <c r="D211" s="66"/>
      <c r="E211" t="s">
        <v>39</v>
      </c>
      <c r="F211">
        <f t="shared" si="189"/>
        <v>0</v>
      </c>
      <c r="G211">
        <f t="shared" si="190"/>
        <v>5.3286399999999997E-4</v>
      </c>
      <c r="I211">
        <f t="shared" si="191"/>
        <v>7.8399999999999997E-3</v>
      </c>
      <c r="J211">
        <f t="shared" si="192"/>
        <v>1.3483999999999999E-2</v>
      </c>
      <c r="O211" s="70"/>
      <c r="P211" s="66"/>
      <c r="Q211" t="s">
        <v>39</v>
      </c>
      <c r="R211">
        <f t="shared" si="193"/>
        <v>0</v>
      </c>
      <c r="S211">
        <f t="shared" si="194"/>
        <v>5.3641400000000003E-4</v>
      </c>
      <c r="U211">
        <f t="shared" si="195"/>
        <v>7.9950000000000004E-3</v>
      </c>
      <c r="V211">
        <f t="shared" si="196"/>
        <v>1.3629E-2</v>
      </c>
    </row>
    <row r="214" spans="1:25" x14ac:dyDescent="0.25">
      <c r="D214" s="71" t="s">
        <v>12</v>
      </c>
      <c r="E214" s="71"/>
      <c r="F214" s="71"/>
      <c r="G214" s="71"/>
      <c r="H214" s="71"/>
      <c r="I214" s="68" t="s">
        <v>23</v>
      </c>
      <c r="J214" s="68"/>
      <c r="K214" s="68"/>
      <c r="L214" s="73" t="s">
        <v>24</v>
      </c>
      <c r="M214" s="73"/>
      <c r="N214" s="7"/>
      <c r="P214" s="71" t="s">
        <v>12</v>
      </c>
      <c r="Q214" s="71"/>
      <c r="R214" s="71"/>
      <c r="S214" s="71"/>
      <c r="T214" s="71"/>
      <c r="U214" s="68" t="s">
        <v>23</v>
      </c>
      <c r="V214" s="68"/>
      <c r="W214" s="68"/>
      <c r="X214" s="73" t="s">
        <v>24</v>
      </c>
      <c r="Y214" s="73"/>
    </row>
    <row r="215" spans="1:25" x14ac:dyDescent="0.25">
      <c r="B215" s="7"/>
      <c r="F215" t="s">
        <v>17</v>
      </c>
      <c r="G215" t="s">
        <v>18</v>
      </c>
      <c r="H215" t="s">
        <v>33</v>
      </c>
      <c r="I215" t="s">
        <v>17</v>
      </c>
      <c r="J215" t="s">
        <v>18</v>
      </c>
      <c r="K215" t="s">
        <v>33</v>
      </c>
      <c r="L215" t="s">
        <v>25</v>
      </c>
      <c r="M215" t="s">
        <v>34</v>
      </c>
      <c r="R215" t="s">
        <v>17</v>
      </c>
      <c r="S215" t="s">
        <v>18</v>
      </c>
      <c r="T215" t="s">
        <v>33</v>
      </c>
      <c r="U215" t="s">
        <v>17</v>
      </c>
      <c r="V215" t="s">
        <v>18</v>
      </c>
      <c r="W215" t="s">
        <v>33</v>
      </c>
      <c r="X215" t="s">
        <v>25</v>
      </c>
      <c r="Y215" t="s">
        <v>34</v>
      </c>
    </row>
    <row r="216" spans="1:25" x14ac:dyDescent="0.25">
      <c r="A216" s="67" t="s">
        <v>11</v>
      </c>
      <c r="B216" s="72" t="s">
        <v>46</v>
      </c>
      <c r="C216" s="70" t="s">
        <v>42</v>
      </c>
      <c r="D216" s="66" t="s">
        <v>35</v>
      </c>
      <c r="E216" t="s">
        <v>36</v>
      </c>
      <c r="F216">
        <f t="shared" ref="F216:F218" si="197">3*0.05*(1-0.05)*(1-0.05)*Y32+3*0.05*0.05*(1-0.05)*AC32+0.05*0.05*0.05*AG32+(1-3*0.05*(1-0.05)*(1-0.05)-3*0.05*0.05*(1-0.05)-0.05*0.05*0.05)*U32</f>
        <v>0</v>
      </c>
      <c r="G216">
        <f t="shared" ref="G216:G218" si="198">3*0.05*(1-0.05)*(1-0.05)*Z32+3*0.05*0.05*(1-0.05)*AD32+0.05*0.05*0.05*AH32+(1-3*0.05*(1-0.05)*(1-0.05)-3*0.05*0.05*(1-0.05)-0.05*0.05*0.05)*V32</f>
        <v>6.1999999999999989E-3</v>
      </c>
      <c r="H216">
        <f t="shared" ref="H216:H218" si="199">AI32+AE32+AA32+W32</f>
        <v>4.6139529999999995</v>
      </c>
      <c r="I216">
        <f t="shared" ref="I216:I218" si="200">3*0.05*(1-0.05)*(1-0.05)*Y39+3*0.05*0.05*(1-0.05)*AC39+0.05*0.05*0.05*AG39+(1-3*0.05*(1-0.05)*(1-0.05)-3*0.05*0.05*(1-0.05)-0.05*0.05*0.05)*U39</f>
        <v>1.4854124999999997E-3</v>
      </c>
      <c r="J216">
        <f t="shared" ref="J216:J218" si="201">3*0.05*(1-0.05)*(1-0.05)*Z39+3*0.05*0.05*(1-0.05)*AD39+0.05*0.05*0.05*AH39+(1-3*0.05*(1-0.05)*(1-0.05)-3*0.05*0.05*(1-0.05)-0.05*0.05*0.05)*V39</f>
        <v>2.0394262499999996E-2</v>
      </c>
      <c r="K216">
        <f t="shared" ref="K216:K218" si="202">AI39+AE39+AA39+W39</f>
        <v>119.88655799999999</v>
      </c>
      <c r="L216">
        <f>3*0.05*(1-0.05)*(1-0.05)*X46+3*0.05*0.05*(1-0.05)*AB46+0.05*0.05*0.05*AF46+(1-3*0.05*(1-0.05)*(1-0.05)-3*0.05*0.05*(1-0.05)-0.05*0.05*0.05)*T46</f>
        <v>7.9046624999999998E-6</v>
      </c>
      <c r="M216">
        <f>AI46+AE46+AA46+W46</f>
        <v>154.05445499999999</v>
      </c>
      <c r="N216" s="72" t="s">
        <v>47</v>
      </c>
      <c r="O216" s="70" t="s">
        <v>43</v>
      </c>
      <c r="P216" s="66" t="s">
        <v>37</v>
      </c>
      <c r="Q216" t="s">
        <v>36</v>
      </c>
      <c r="R216">
        <f t="shared" ref="R216:R218" si="203">3*0.1*(1-0.1)*(1-0.1)*Y32+3*0.1*0.1*(1-0.1)*AC32+0.1*0.1*0.1*AG32+(1-3*0.1*(1-0.1)*(1-0.1)-3*0.1*0.1*(1-0.1)-0.1*0.1*0.1)*U32</f>
        <v>0</v>
      </c>
      <c r="S216">
        <f t="shared" ref="S216:S218" si="204">3*0.1*(1-0.1)*(1-0.1)*Z32+3*0.1*0.1*(1-0.1)*AD32+0.1*0.1*0.1*AH32+(1-3*0.1*(1-0.1)*(1-0.1)-3*0.1*0.1*(1-0.1)-0.1*0.1*0.1)*V32</f>
        <v>6.1999999999999998E-3</v>
      </c>
      <c r="U216">
        <f t="shared" ref="U216:U218" si="205">3*0.1*(1-0.1)*(1-0.1)*Y39+3*0.1*0.1*(1-0.1)*AC39+0.1*0.1*0.1*AG39+(1-3*0.1*(1-0.1)*(1-0.1)-3*0.1*0.1*(1-0.1)-0.1*0.1*0.1)*U39</f>
        <v>1.6522999999999998E-3</v>
      </c>
      <c r="V216">
        <f t="shared" ref="V216:V218" si="206">3*0.1*(1-0.1)*(1-0.1)*Z39+3*0.1*0.1*(1-0.1)*AD39+0.1*0.1*0.1*AH39+(1-3*0.1*(1-0.1)*(1-0.1)-3*0.1*0.1*(1-0.1)-0.1*0.1*0.1)*V39</f>
        <v>2.0587099999999997E-2</v>
      </c>
      <c r="X216">
        <f>3*0.1*(1-0.1)*(1-0.1)*X46+3*0.1*0.1*(1-0.1)*AB46+0.1*0.1*0.1*AF46+(1-3*0.1*(1-0.1)*(1-0.1)-3*0.1*0.1*(1-0.1)-0.1*0.1*0.1)*T46</f>
        <v>8.0073000000000004E-6</v>
      </c>
    </row>
    <row r="217" spans="1:25" x14ac:dyDescent="0.25">
      <c r="A217" s="67"/>
      <c r="B217" s="72"/>
      <c r="C217" s="70"/>
      <c r="D217" s="66"/>
      <c r="E217" t="s">
        <v>38</v>
      </c>
      <c r="F217">
        <f t="shared" si="197"/>
        <v>0</v>
      </c>
      <c r="G217">
        <f t="shared" si="198"/>
        <v>1.4999999999999998E-3</v>
      </c>
      <c r="H217">
        <f t="shared" si="199"/>
        <v>78.913128</v>
      </c>
      <c r="I217">
        <f t="shared" si="200"/>
        <v>6.1599999999999997E-3</v>
      </c>
      <c r="J217">
        <f t="shared" si="201"/>
        <v>1.6978862500000001E-2</v>
      </c>
      <c r="K217">
        <f t="shared" si="202"/>
        <v>326.02146900000002</v>
      </c>
      <c r="N217" s="72"/>
      <c r="O217" s="70"/>
      <c r="P217" s="66"/>
      <c r="Q217" t="s">
        <v>38</v>
      </c>
      <c r="R217">
        <f t="shared" si="203"/>
        <v>0</v>
      </c>
      <c r="S217">
        <f t="shared" si="204"/>
        <v>1.5E-3</v>
      </c>
      <c r="U217">
        <f t="shared" si="205"/>
        <v>6.2199999999999998E-3</v>
      </c>
      <c r="V217">
        <f t="shared" si="206"/>
        <v>1.6974900000000001E-2</v>
      </c>
    </row>
    <row r="218" spans="1:25" x14ac:dyDescent="0.25">
      <c r="A218" s="67"/>
      <c r="B218" s="72"/>
      <c r="C218" s="70"/>
      <c r="D218" s="66"/>
      <c r="E218" t="s">
        <v>39</v>
      </c>
      <c r="F218">
        <f t="shared" si="197"/>
        <v>0</v>
      </c>
      <c r="G218">
        <f t="shared" si="198"/>
        <v>5.284445125E-4</v>
      </c>
      <c r="H218">
        <f t="shared" si="199"/>
        <v>1234.5052949999999</v>
      </c>
      <c r="I218">
        <f t="shared" si="200"/>
        <v>7.6313124999999983E-3</v>
      </c>
      <c r="J218">
        <f t="shared" si="201"/>
        <v>1.3305749999999998E-2</v>
      </c>
      <c r="K218">
        <f t="shared" si="202"/>
        <v>2783.079236</v>
      </c>
      <c r="N218" s="72"/>
      <c r="O218" s="70"/>
      <c r="P218" s="66"/>
      <c r="Q218" t="s">
        <v>39</v>
      </c>
      <c r="R218">
        <f t="shared" si="203"/>
        <v>0</v>
      </c>
      <c r="S218">
        <f t="shared" si="204"/>
        <v>5.3109809999999996E-4</v>
      </c>
      <c r="U218">
        <f t="shared" si="205"/>
        <v>7.7554999999999985E-3</v>
      </c>
      <c r="V218">
        <f t="shared" si="206"/>
        <v>1.3413E-2</v>
      </c>
    </row>
    <row r="219" spans="1:25" x14ac:dyDescent="0.25">
      <c r="A219" s="67"/>
      <c r="C219" s="7"/>
    </row>
    <row r="220" spans="1:25" x14ac:dyDescent="0.25">
      <c r="A220" s="67"/>
      <c r="C220" s="7"/>
    </row>
    <row r="221" spans="1:25" x14ac:dyDescent="0.25">
      <c r="A221" s="67"/>
      <c r="C221" s="7"/>
    </row>
    <row r="222" spans="1:25" x14ac:dyDescent="0.25">
      <c r="A222" s="67"/>
      <c r="B222" s="72" t="s">
        <v>48</v>
      </c>
      <c r="C222" s="70" t="s">
        <v>44</v>
      </c>
      <c r="D222" s="66" t="s">
        <v>40</v>
      </c>
      <c r="E222" t="s">
        <v>36</v>
      </c>
      <c r="F222">
        <f t="shared" ref="F222:F224" si="207">3*0.2*(1-0.2)*(1-0.2)*Y32+3*0.2*0.2*(1-0.2)*AC32+0.2*0.2*0.2*AG32+(1-3*0.2*(1-0.2)*(1-0.2)-3*0.2*0.2*(1-0.2)-0.2*0.2*0.2)*U32</f>
        <v>0</v>
      </c>
      <c r="G222">
        <f t="shared" ref="G222:G224" si="208">3*0.2*(1-0.2)*(1-0.2)*Z32+3*0.2*0.2*(1-0.2)*AD32+0.2*0.2*0.2*AH32+(1-3*0.2*(1-0.2)*(1-0.2)-3*0.2*0.2*(1-0.2)-0.2*0.2*0.2)*V32</f>
        <v>6.1999999999999989E-3</v>
      </c>
      <c r="I222">
        <f t="shared" ref="I222:I224" si="209">3*0.2*(1-0.2)*(1-0.2)*Y39+3*0.2*0.2*(1-0.2)*AC39+0.2*0.2*0.2*AG39+(1-3*0.2*(1-0.2)*(1-0.2)-3*0.2*0.2*(1-0.2)-0.2*0.2*0.2)*U39</f>
        <v>1.9344E-3</v>
      </c>
      <c r="J222">
        <f t="shared" ref="J222:J224" si="210">3*0.2*(1-0.2)*(1-0.2)*Z39+3*0.2*0.2*(1-0.2)*AD39+0.2*0.2*0.2*AH39+(1-3*0.2*(1-0.2)*(1-0.2)-3*0.2*0.2*(1-0.2)-0.2*0.2*0.2)*V39</f>
        <v>2.0968799999999996E-2</v>
      </c>
      <c r="L222">
        <f>3*0.2*(1-0.2)*(1-0.2)*X46+3*0.2*0.2*(1-0.2)*AB46+0.2*0.2*0.2*AF46+(1-3*0.2*(1-0.2)*(1-0.2)-3*0.2*0.2*(1-0.2)-0.2*0.2*0.2)*T46</f>
        <v>8.1983999999999993E-6</v>
      </c>
      <c r="N222" s="72" t="s">
        <v>49</v>
      </c>
      <c r="O222" s="70" t="s">
        <v>45</v>
      </c>
      <c r="P222" s="66" t="s">
        <v>41</v>
      </c>
      <c r="Q222" t="s">
        <v>36</v>
      </c>
      <c r="R222">
        <f t="shared" ref="R222:R224" si="211">3*0.3*(1-0.3)*(1-0.3)*Y32+3*0.3*0.3*(1-0.3)*AC32+0.3*0.3*0.3*AG32+(1-3*0.3*(1-0.3)*(1-0.3)-3*0.3*0.3*(1-0.3)-0.3*0.3*0.3)*U32</f>
        <v>0</v>
      </c>
      <c r="S222">
        <f t="shared" ref="S222:S224" si="212">3*0.3*(1-0.3)*(1-0.3)*Z32+3*0.3*0.3*(1-0.3)*AD32+0.3*0.3*0.3*AH32+(1-3*0.3*(1-0.3)*(1-0.3)-3*0.3*0.3*(1-0.3)-0.3*0.3*0.3)*V32</f>
        <v>6.1999999999999998E-3</v>
      </c>
      <c r="U222">
        <f t="shared" ref="U222:U224" si="213">3*0.3*(1-0.3)*(1-0.3)*Y39+3*0.3*0.3*(1-0.3)*AC39+0.3*0.3*0.3*AG39+(1-3*0.3*(1-0.3)*(1-0.3)-3*0.3*0.3*(1-0.3)-0.3*0.3*0.3)*U39</f>
        <v>2.1540999999999999E-3</v>
      </c>
      <c r="V222">
        <f t="shared" ref="V222:V224" si="214">3*0.3*(1-0.3)*(1-0.3)*Z39+3*0.3*0.3*(1-0.3)*AD39+0.3*0.3*0.3*AH39+(1-3*0.3*(1-0.3)*(1-0.3)-3*0.3*0.3*(1-0.3)-0.3*0.3*0.3)*V39</f>
        <v>2.1345700000000002E-2</v>
      </c>
      <c r="X222">
        <f>3*0.3*(1-0.3)*(1-0.3)*X46+3*0.3*0.3*(1-0.3)*AB46+0.3*0.3*0.3*AF46+(1-3*0.3*(1-0.3)*(1-0.3)-3*0.3*0.3*(1-0.3)-0.3*0.3*0.3)*T46</f>
        <v>8.3571000000000017E-6</v>
      </c>
    </row>
    <row r="223" spans="1:25" x14ac:dyDescent="0.25">
      <c r="A223" s="67"/>
      <c r="B223" s="72"/>
      <c r="C223" s="70"/>
      <c r="D223" s="66"/>
      <c r="E223" t="s">
        <v>38</v>
      </c>
      <c r="F223">
        <f t="shared" si="207"/>
        <v>0</v>
      </c>
      <c r="G223">
        <f t="shared" si="208"/>
        <v>1.5E-3</v>
      </c>
      <c r="I223">
        <f t="shared" si="209"/>
        <v>6.3400000000000001E-3</v>
      </c>
      <c r="J223">
        <f t="shared" si="210"/>
        <v>1.7015200000000001E-2</v>
      </c>
      <c r="N223" s="72"/>
      <c r="O223" s="70"/>
      <c r="P223" s="66"/>
      <c r="Q223" t="s">
        <v>38</v>
      </c>
      <c r="R223">
        <f t="shared" si="211"/>
        <v>0</v>
      </c>
      <c r="S223">
        <f t="shared" si="212"/>
        <v>1.5E-3</v>
      </c>
      <c r="U223">
        <f t="shared" si="213"/>
        <v>6.4600000000000005E-3</v>
      </c>
      <c r="V223">
        <f t="shared" si="214"/>
        <v>1.7114300000000002E-2</v>
      </c>
    </row>
    <row r="224" spans="1:25" x14ac:dyDescent="0.25">
      <c r="A224" s="67"/>
      <c r="B224" s="72"/>
      <c r="C224" s="70"/>
      <c r="D224" s="66"/>
      <c r="E224" t="s">
        <v>39</v>
      </c>
      <c r="F224">
        <f t="shared" si="207"/>
        <v>0</v>
      </c>
      <c r="G224">
        <f t="shared" si="208"/>
        <v>5.3643279999999994E-4</v>
      </c>
      <c r="I224">
        <f t="shared" si="209"/>
        <v>7.9839999999999998E-3</v>
      </c>
      <c r="J224">
        <f t="shared" si="210"/>
        <v>1.3631999999999998E-2</v>
      </c>
      <c r="N224" s="72"/>
      <c r="O224" s="70"/>
      <c r="P224" s="66"/>
      <c r="Q224" t="s">
        <v>39</v>
      </c>
      <c r="R224">
        <f t="shared" si="211"/>
        <v>0</v>
      </c>
      <c r="S224">
        <f t="shared" si="212"/>
        <v>5.4180470000000003E-4</v>
      </c>
      <c r="U224">
        <f t="shared" si="213"/>
        <v>8.1884999999999996E-3</v>
      </c>
      <c r="V224">
        <f t="shared" si="214"/>
        <v>1.3857000000000001E-2</v>
      </c>
    </row>
    <row r="227" spans="1:25" x14ac:dyDescent="0.25">
      <c r="A227" s="1" t="s">
        <v>31</v>
      </c>
      <c r="D227" s="71" t="s">
        <v>12</v>
      </c>
      <c r="E227" s="71"/>
      <c r="F227" s="71"/>
      <c r="G227" s="71"/>
      <c r="H227" s="71"/>
      <c r="I227" s="68" t="s">
        <v>23</v>
      </c>
      <c r="J227" s="68"/>
      <c r="K227" s="68"/>
      <c r="L227" s="73" t="s">
        <v>24</v>
      </c>
      <c r="M227" s="73"/>
      <c r="N227" s="16"/>
      <c r="P227" s="71" t="s">
        <v>12</v>
      </c>
      <c r="Q227" s="71"/>
      <c r="R227" s="71"/>
      <c r="S227" s="71"/>
      <c r="T227" s="71"/>
      <c r="U227" s="68" t="s">
        <v>23</v>
      </c>
      <c r="V227" s="68"/>
      <c r="W227" s="68"/>
      <c r="X227" s="73" t="s">
        <v>24</v>
      </c>
      <c r="Y227" s="73"/>
    </row>
    <row r="228" spans="1:25" x14ac:dyDescent="0.25">
      <c r="F228" t="s">
        <v>17</v>
      </c>
      <c r="G228" t="s">
        <v>18</v>
      </c>
      <c r="H228" t="s">
        <v>33</v>
      </c>
      <c r="I228" t="s">
        <v>17</v>
      </c>
      <c r="J228" t="s">
        <v>18</v>
      </c>
      <c r="K228" t="s">
        <v>33</v>
      </c>
      <c r="L228" t="s">
        <v>25</v>
      </c>
      <c r="M228" t="s">
        <v>34</v>
      </c>
      <c r="R228" t="s">
        <v>17</v>
      </c>
      <c r="S228" t="s">
        <v>18</v>
      </c>
      <c r="T228" t="s">
        <v>33</v>
      </c>
      <c r="U228" t="s">
        <v>17</v>
      </c>
      <c r="V228" t="s">
        <v>18</v>
      </c>
      <c r="W228" t="s">
        <v>33</v>
      </c>
      <c r="X228" t="s">
        <v>25</v>
      </c>
      <c r="Y228" t="s">
        <v>34</v>
      </c>
    </row>
    <row r="229" spans="1:25" x14ac:dyDescent="0.25">
      <c r="C229" s="67" t="s">
        <v>9</v>
      </c>
      <c r="D229" s="66" t="s">
        <v>35</v>
      </c>
      <c r="E229" t="s">
        <v>36</v>
      </c>
      <c r="F229">
        <f t="shared" ref="F229:F231" si="215">0.05*G52+(1-0.05)*C52</f>
        <v>0</v>
      </c>
      <c r="G229">
        <f t="shared" ref="G229:G231" si="216">0.05*H52+(1-0.05)*D52</f>
        <v>6.1999999999999998E-3</v>
      </c>
      <c r="H229">
        <f t="shared" ref="H229:H231" si="217">I52+E52</f>
        <v>2.0609090000000001</v>
      </c>
      <c r="I229">
        <f t="shared" ref="I229:I231" si="218">0.05*G59+(1-0.05)*C59</f>
        <v>1.3649999999999999E-3</v>
      </c>
      <c r="J229">
        <f t="shared" ref="J229:J231" si="219">0.05*H59+(1-0.05)*D59</f>
        <v>2.0264999999999998E-2</v>
      </c>
      <c r="K229">
        <f t="shared" ref="K229:K231" si="220">I59+E59</f>
        <v>57.364215000000002</v>
      </c>
      <c r="L229">
        <f>0.05*G66+(1-0.05)*B66</f>
        <v>4.0859499999999999E-4</v>
      </c>
      <c r="M229">
        <f>I66+E66</f>
        <v>68.250005999999999</v>
      </c>
      <c r="P229" s="66" t="s">
        <v>37</v>
      </c>
      <c r="Q229" t="s">
        <v>36</v>
      </c>
      <c r="R229">
        <f t="shared" ref="R229:R231" si="221">0.1*G52+(1-0.1)*C52</f>
        <v>0</v>
      </c>
      <c r="S229">
        <f t="shared" ref="S229:S231" si="222">0.1*H52+(1-0.1)*D52</f>
        <v>6.1999999999999998E-3</v>
      </c>
      <c r="U229">
        <f t="shared" ref="U229:U231" si="223">0.1*G59+(1-0.1)*C59</f>
        <v>1.4300000000000001E-3</v>
      </c>
      <c r="V229">
        <f t="shared" ref="V229:V231" si="224">0.1*H59+(1-0.1)*D59</f>
        <v>2.0329999999999997E-2</v>
      </c>
      <c r="X229">
        <f>0.1*G66+(1-0.1)*B66</f>
        <v>4.0879000000000002E-4</v>
      </c>
    </row>
    <row r="230" spans="1:25" x14ac:dyDescent="0.25">
      <c r="C230" s="67"/>
      <c r="D230" s="66"/>
      <c r="E230" t="s">
        <v>38</v>
      </c>
      <c r="F230">
        <f t="shared" si="215"/>
        <v>0</v>
      </c>
      <c r="G230">
        <f t="shared" si="216"/>
        <v>3.3E-3</v>
      </c>
      <c r="H230">
        <f t="shared" si="217"/>
        <v>18.583016000000001</v>
      </c>
      <c r="I230">
        <f t="shared" si="218"/>
        <v>2.725E-3</v>
      </c>
      <c r="J230">
        <f t="shared" si="219"/>
        <v>1.1394999999999999E-2</v>
      </c>
      <c r="K230">
        <f t="shared" si="220"/>
        <v>155.65718800000002</v>
      </c>
      <c r="P230" s="66"/>
      <c r="Q230" t="s">
        <v>38</v>
      </c>
      <c r="R230">
        <f t="shared" si="221"/>
        <v>0</v>
      </c>
      <c r="S230">
        <f t="shared" si="222"/>
        <v>3.3E-3</v>
      </c>
      <c r="U230">
        <f t="shared" si="223"/>
        <v>2.7500000000000003E-3</v>
      </c>
      <c r="V230">
        <f t="shared" si="224"/>
        <v>1.129E-2</v>
      </c>
    </row>
    <row r="231" spans="1:25" x14ac:dyDescent="0.25">
      <c r="C231" s="67"/>
      <c r="D231" s="66"/>
      <c r="E231" t="s">
        <v>39</v>
      </c>
      <c r="F231">
        <f t="shared" si="215"/>
        <v>0</v>
      </c>
      <c r="G231">
        <f t="shared" si="216"/>
        <v>2.0999999999999999E-3</v>
      </c>
      <c r="H231">
        <f t="shared" si="217"/>
        <v>299.12298699999997</v>
      </c>
      <c r="I231">
        <f t="shared" si="218"/>
        <v>3.64E-3</v>
      </c>
      <c r="J231">
        <f t="shared" si="219"/>
        <v>8.1950000000000009E-3</v>
      </c>
      <c r="K231">
        <f t="shared" si="220"/>
        <v>826.11785600000007</v>
      </c>
      <c r="P231" s="66"/>
      <c r="Q231" t="s">
        <v>39</v>
      </c>
      <c r="R231">
        <f t="shared" si="221"/>
        <v>0</v>
      </c>
      <c r="S231">
        <f t="shared" si="222"/>
        <v>2.0999999999999999E-3</v>
      </c>
      <c r="U231">
        <f t="shared" si="223"/>
        <v>3.6800000000000001E-3</v>
      </c>
      <c r="V231">
        <f t="shared" si="224"/>
        <v>8.1900000000000011E-3</v>
      </c>
    </row>
    <row r="232" spans="1:25" x14ac:dyDescent="0.25">
      <c r="C232" s="67"/>
    </row>
    <row r="233" spans="1:25" x14ac:dyDescent="0.25">
      <c r="C233" s="67"/>
    </row>
    <row r="234" spans="1:25" x14ac:dyDescent="0.25">
      <c r="C234" s="67"/>
    </row>
    <row r="235" spans="1:25" x14ac:dyDescent="0.25">
      <c r="C235" s="67"/>
      <c r="D235" s="66" t="s">
        <v>40</v>
      </c>
      <c r="E235" t="s">
        <v>36</v>
      </c>
      <c r="F235">
        <f t="shared" ref="F235:F237" si="225">0.2*G52+(1-0.2)*C52</f>
        <v>0</v>
      </c>
      <c r="G235">
        <f t="shared" ref="G235:G237" si="226">0.2*H52+(1-0.2)*D52</f>
        <v>6.1999999999999998E-3</v>
      </c>
      <c r="I235">
        <f t="shared" ref="I235:I237" si="227">0.2*G59+(1-0.2)*C59</f>
        <v>1.5599999999999998E-3</v>
      </c>
      <c r="J235">
        <f t="shared" ref="J235:J237" si="228">0.2*H59+(1-0.2)*D59</f>
        <v>2.0459999999999999E-2</v>
      </c>
      <c r="L235">
        <f>0.2*G66+(1-0.2)*B66</f>
        <v>4.0918000000000004E-4</v>
      </c>
      <c r="P235" s="66" t="s">
        <v>41</v>
      </c>
      <c r="Q235" t="s">
        <v>36</v>
      </c>
      <c r="R235">
        <f t="shared" ref="R235:R237" si="229">0.3*G52+(1-0.3)*C52</f>
        <v>0</v>
      </c>
      <c r="S235">
        <f t="shared" ref="S235:S237" si="230">0.3*H52+(1-0.3)*D52</f>
        <v>6.1999999999999989E-3</v>
      </c>
      <c r="U235">
        <f t="shared" ref="U235:U237" si="231">0.3*G59+(1-0.3)*C59</f>
        <v>1.6899999999999999E-3</v>
      </c>
      <c r="V235">
        <f t="shared" ref="V235:V237" si="232">0.3*H59+(1-0.3)*D59</f>
        <v>2.0589999999999997E-2</v>
      </c>
      <c r="X235">
        <f>0.3*G66+(1-0.3)*B66</f>
        <v>4.0956999999999994E-4</v>
      </c>
    </row>
    <row r="236" spans="1:25" x14ac:dyDescent="0.25">
      <c r="C236" s="67"/>
      <c r="D236" s="66"/>
      <c r="E236" t="s">
        <v>38</v>
      </c>
      <c r="F236">
        <f t="shared" si="225"/>
        <v>0</v>
      </c>
      <c r="G236">
        <f t="shared" si="226"/>
        <v>3.3E-3</v>
      </c>
      <c r="I236">
        <f t="shared" si="227"/>
        <v>2.8E-3</v>
      </c>
      <c r="J236">
        <f t="shared" si="228"/>
        <v>1.108E-2</v>
      </c>
      <c r="P236" s="66"/>
      <c r="Q236" t="s">
        <v>38</v>
      </c>
      <c r="R236">
        <f t="shared" si="229"/>
        <v>0</v>
      </c>
      <c r="S236">
        <f t="shared" si="230"/>
        <v>3.3E-3</v>
      </c>
      <c r="U236">
        <f t="shared" si="231"/>
        <v>2.8500000000000001E-3</v>
      </c>
      <c r="V236">
        <f t="shared" si="232"/>
        <v>1.0869999999999999E-2</v>
      </c>
    </row>
    <row r="237" spans="1:25" x14ac:dyDescent="0.25">
      <c r="C237" s="67"/>
      <c r="D237" s="66"/>
      <c r="E237" t="s">
        <v>39</v>
      </c>
      <c r="F237">
        <f t="shared" si="225"/>
        <v>0</v>
      </c>
      <c r="G237">
        <f t="shared" si="226"/>
        <v>2.1000000000000003E-3</v>
      </c>
      <c r="I237">
        <f t="shared" si="227"/>
        <v>3.7600000000000003E-3</v>
      </c>
      <c r="J237">
        <f t="shared" si="228"/>
        <v>8.1799999999999998E-3</v>
      </c>
      <c r="P237" s="66"/>
      <c r="Q237" t="s">
        <v>39</v>
      </c>
      <c r="R237">
        <f t="shared" si="229"/>
        <v>0</v>
      </c>
      <c r="S237">
        <f t="shared" si="230"/>
        <v>2.0999999999999994E-3</v>
      </c>
      <c r="U237">
        <f t="shared" si="231"/>
        <v>3.8399999999999997E-3</v>
      </c>
      <c r="V237">
        <f t="shared" si="232"/>
        <v>8.1700000000000002E-3</v>
      </c>
    </row>
    <row r="240" spans="1:25" x14ac:dyDescent="0.25">
      <c r="D240" s="71" t="s">
        <v>12</v>
      </c>
      <c r="E240" s="71"/>
      <c r="F240" s="71"/>
      <c r="G240" s="71"/>
      <c r="H240" s="71"/>
      <c r="I240" s="68" t="s">
        <v>23</v>
      </c>
      <c r="J240" s="68"/>
      <c r="K240" s="68"/>
      <c r="L240" s="73" t="s">
        <v>24</v>
      </c>
      <c r="M240" s="73"/>
      <c r="N240" s="7"/>
      <c r="P240" s="71" t="s">
        <v>12</v>
      </c>
      <c r="Q240" s="71"/>
      <c r="R240" s="71"/>
      <c r="S240" s="71"/>
      <c r="T240" s="71"/>
      <c r="U240" s="68" t="s">
        <v>23</v>
      </c>
      <c r="V240" s="68"/>
      <c r="W240" s="68"/>
      <c r="X240" s="73" t="s">
        <v>24</v>
      </c>
      <c r="Y240" s="73"/>
    </row>
    <row r="241" spans="1:25" x14ac:dyDescent="0.25">
      <c r="F241" t="s">
        <v>17</v>
      </c>
      <c r="G241" t="s">
        <v>18</v>
      </c>
      <c r="H241" t="s">
        <v>33</v>
      </c>
      <c r="I241" t="s">
        <v>17</v>
      </c>
      <c r="J241" t="s">
        <v>18</v>
      </c>
      <c r="K241" t="s">
        <v>33</v>
      </c>
      <c r="L241" t="s">
        <v>25</v>
      </c>
      <c r="M241" t="s">
        <v>34</v>
      </c>
      <c r="R241" t="s">
        <v>17</v>
      </c>
      <c r="S241" t="s">
        <v>18</v>
      </c>
      <c r="T241" t="s">
        <v>33</v>
      </c>
      <c r="U241" t="s">
        <v>17</v>
      </c>
      <c r="V241" t="s">
        <v>18</v>
      </c>
      <c r="W241" t="s">
        <v>33</v>
      </c>
      <c r="X241" t="s">
        <v>25</v>
      </c>
      <c r="Y241" t="s">
        <v>34</v>
      </c>
    </row>
    <row r="242" spans="1:25" x14ac:dyDescent="0.25">
      <c r="B242" s="67" t="s">
        <v>10</v>
      </c>
      <c r="C242" s="70" t="s">
        <v>42</v>
      </c>
      <c r="D242" s="66" t="s">
        <v>35</v>
      </c>
      <c r="E242" t="s">
        <v>36</v>
      </c>
      <c r="F242">
        <f t="shared" ref="F242:F244" si="233">(0.05*(1-0.05)+0.05*(1-0.05))*G52+0.05*0.05*K52+(1-0.05*(1-0.05)-0.05*(1-0.05)-0.05*0.05)*C52</f>
        <v>0</v>
      </c>
      <c r="G242">
        <f t="shared" ref="G242:G244" si="234">(0.05*(1-0.05)+0.05*(1-0.05))*H52+0.05*0.05*L52+(1-0.05*(1-0.05)-0.05*(1-0.05)-0.05*0.05)*D52</f>
        <v>6.2000000000000006E-3</v>
      </c>
      <c r="H242">
        <f t="shared" ref="H242:H244" si="235">M52+I52+E52</f>
        <v>3.3596759999999999</v>
      </c>
      <c r="I242">
        <f t="shared" ref="I242:I244" si="236">(0.05*(1-0.05)+0.05*(1-0.05))*G59+0.05*0.05*K59+(1-0.05*(1-0.05)-0.05*(1-0.05)-0.05*0.05)*C59</f>
        <v>1.4267500000000001E-3</v>
      </c>
      <c r="J242">
        <f t="shared" ref="J242:J244" si="237">(0.05*(1-0.05)+0.05*(1-0.05))*H59+0.05*0.05*L59+(1-0.05*(1-0.05)-0.05*(1-0.05)-0.05*0.05)*D59</f>
        <v>2.0329750000000001E-2</v>
      </c>
      <c r="K242">
        <f t="shared" ref="K242:K244" si="238">M59+I59+E59</f>
        <v>90.521468999999996</v>
      </c>
      <c r="L242">
        <f>(0.05*(1-0.05)+0.05*(1-0.05))*G66+0.05*0.05*J66+(1-0.05*(1-0.05)-0.05*(1-0.05)-0.05*0.05)*B66</f>
        <v>4.0878300000000002E-4</v>
      </c>
      <c r="M242">
        <f>M66+I66+E66</f>
        <v>106.059951</v>
      </c>
      <c r="O242" s="70" t="s">
        <v>43</v>
      </c>
      <c r="P242" s="66" t="s">
        <v>37</v>
      </c>
      <c r="Q242" t="s">
        <v>36</v>
      </c>
      <c r="R242">
        <f t="shared" ref="R242:R244" si="239">(0.1*0.9+0.1*0.9)*G52+0.1*0.1*K52+(1-0.1*0.9-0.1*0.9-0.1*0.1)*C52</f>
        <v>0</v>
      </c>
      <c r="S242">
        <f t="shared" ref="S242:S244" si="240">(0.1*0.9+0.1*0.9)*H52+0.1*0.1*L52+(1-0.1*0.9-0.1*0.9-0.1*0.1)*D52</f>
        <v>6.2000000000000006E-3</v>
      </c>
      <c r="U242">
        <f t="shared" ref="U242:U244" si="241">(0.1*0.9+0.1*0.9)*G59+0.1*0.1*K59+(1-0.1*0.9-0.1*0.9-0.1*0.1)*C59</f>
        <v>1.5470000000000002E-3</v>
      </c>
      <c r="V242">
        <f t="shared" ref="V242:V244" si="242">(0.1*0.9+0.1*0.9)*H59+0.1*0.1*L59+(1-0.1*0.9-0.1*0.9-0.1*0.1)*D59</f>
        <v>2.0459000000000001E-2</v>
      </c>
      <c r="X242">
        <f>(0.1*0.9+0.1*0.9)*G66+0.1*0.1*J66+(1-0.1*0.9-0.1*0.9-0.1*0.1)*B66</f>
        <v>4.0915200000000003E-4</v>
      </c>
    </row>
    <row r="243" spans="1:25" x14ac:dyDescent="0.25">
      <c r="B243" s="67"/>
      <c r="C243" s="70"/>
      <c r="D243" s="66"/>
      <c r="E243" t="s">
        <v>38</v>
      </c>
      <c r="F243">
        <f t="shared" si="233"/>
        <v>0</v>
      </c>
      <c r="G243">
        <f t="shared" si="234"/>
        <v>3.3000000000000004E-3</v>
      </c>
      <c r="H243">
        <f t="shared" si="235"/>
        <v>27.536969000000003</v>
      </c>
      <c r="I243">
        <f t="shared" si="236"/>
        <v>2.7505000000000003E-3</v>
      </c>
      <c r="J243">
        <f t="shared" si="237"/>
        <v>1.1297250000000002E-2</v>
      </c>
      <c r="K243">
        <f t="shared" si="238"/>
        <v>231.137618</v>
      </c>
      <c r="O243" s="70"/>
      <c r="P243" s="66"/>
      <c r="Q243" t="s">
        <v>38</v>
      </c>
      <c r="R243">
        <f t="shared" si="239"/>
        <v>0</v>
      </c>
      <c r="S243">
        <f t="shared" si="240"/>
        <v>3.3E-3</v>
      </c>
      <c r="U243">
        <f t="shared" si="241"/>
        <v>2.8020000000000002E-3</v>
      </c>
      <c r="V243">
        <f t="shared" si="242"/>
        <v>1.1109000000000001E-2</v>
      </c>
    </row>
    <row r="244" spans="1:25" x14ac:dyDescent="0.25">
      <c r="B244" s="67"/>
      <c r="C244" s="70"/>
      <c r="D244" s="66"/>
      <c r="E244" t="s">
        <v>39</v>
      </c>
      <c r="F244">
        <f t="shared" si="233"/>
        <v>0</v>
      </c>
      <c r="G244">
        <f t="shared" si="234"/>
        <v>2.0999999999999999E-3</v>
      </c>
      <c r="H244">
        <f t="shared" si="235"/>
        <v>448.51476000000002</v>
      </c>
      <c r="I244">
        <f t="shared" si="236"/>
        <v>3.6787500000000002E-3</v>
      </c>
      <c r="J244">
        <f t="shared" si="237"/>
        <v>8.1892500000000021E-3</v>
      </c>
      <c r="K244">
        <f t="shared" si="238"/>
        <v>1351.7638460000001</v>
      </c>
      <c r="O244" s="70"/>
      <c r="P244" s="66"/>
      <c r="Q244" t="s">
        <v>39</v>
      </c>
      <c r="R244">
        <f t="shared" si="239"/>
        <v>0</v>
      </c>
      <c r="S244">
        <f t="shared" si="240"/>
        <v>2.1000000000000003E-3</v>
      </c>
      <c r="U244">
        <f t="shared" si="241"/>
        <v>3.7550000000000005E-3</v>
      </c>
      <c r="V244">
        <f t="shared" si="242"/>
        <v>8.177000000000002E-3</v>
      </c>
    </row>
    <row r="245" spans="1:25" x14ac:dyDescent="0.25">
      <c r="B245" s="67"/>
      <c r="C245" s="7"/>
    </row>
    <row r="246" spans="1:25" x14ac:dyDescent="0.25">
      <c r="B246" s="67"/>
      <c r="C246" s="7"/>
    </row>
    <row r="247" spans="1:25" x14ac:dyDescent="0.25">
      <c r="B247" s="67"/>
      <c r="C247" s="7"/>
    </row>
    <row r="248" spans="1:25" x14ac:dyDescent="0.25">
      <c r="B248" s="67"/>
      <c r="C248" s="70" t="s">
        <v>44</v>
      </c>
      <c r="D248" s="66" t="s">
        <v>40</v>
      </c>
      <c r="E248" t="s">
        <v>36</v>
      </c>
      <c r="F248">
        <f t="shared" ref="F248:F250" si="243">(0.2*0.8+0.2*0.8)*G52+0.2*0.2*K52+(1-0.2*0.8-0.2*0.8-0.2*0.2)*C52</f>
        <v>0</v>
      </c>
      <c r="G248">
        <f t="shared" ref="G248:G250" si="244">(0.2*0.8+0.2*0.8)*H52+0.2*0.2*L52+(1-0.2*0.8-0.2*0.8-0.2*0.2)*D52</f>
        <v>6.1999999999999998E-3</v>
      </c>
      <c r="I248">
        <f t="shared" ref="I248:I250" si="245">(0.2*0.8+0.2*0.8)*G59+0.2*0.2*K59+(1-0.2*0.8-0.2*0.8-0.2*0.2)*C59</f>
        <v>1.768E-3</v>
      </c>
      <c r="J248">
        <f t="shared" ref="J248:J250" si="246">(0.2*0.8+0.2*0.8)*H59+0.2*0.2*L59+(1-0.2*0.8-0.2*0.8-0.2*0.2)*D59</f>
        <v>2.0715999999999998E-2</v>
      </c>
      <c r="L248">
        <f>(0.2*0.8+0.2*0.8)*G66+0.2*0.2*J66+(1-0.2*0.8-0.2*0.8-0.2*0.2)*B66</f>
        <v>4.0984799999999998E-4</v>
      </c>
      <c r="O248" s="70" t="s">
        <v>45</v>
      </c>
      <c r="P248" s="66" t="s">
        <v>41</v>
      </c>
      <c r="Q248" t="s">
        <v>36</v>
      </c>
      <c r="R248">
        <f t="shared" ref="R248:R250" si="247">(0.3*0.7+0.3*0.7)*G52+0.3*0.3*K52+(1-0.3*0.7-0.3*0.7-0.3*0.3)*C52</f>
        <v>0</v>
      </c>
      <c r="S248">
        <f t="shared" ref="S248:S250" si="248">(0.3*0.7+0.3*0.7)*H52+0.3*0.3*L52+(1-0.3*0.7-0.3*0.7-0.3*0.3)*D52</f>
        <v>6.2000000000000006E-3</v>
      </c>
      <c r="U248">
        <f t="shared" ref="U248:U250" si="249">(0.3*0.7+0.3*0.7)*G59+0.3*0.3*K59+(1-0.3*0.7-0.3*0.7-0.3*0.3)*C59</f>
        <v>1.9629999999999999E-3</v>
      </c>
      <c r="V248">
        <f t="shared" ref="V248:V250" si="250">(0.3*0.7+0.3*0.7)*H59+0.3*0.3*L59+(1-0.3*0.7-0.3*0.7-0.3*0.3)*D59</f>
        <v>2.0971E-2</v>
      </c>
      <c r="X248">
        <f>(0.3*0.7+0.3*0.7)*G66+0.3*0.3*J66+(1-0.3*0.7-0.3*0.7-0.3*0.3)*B66</f>
        <v>4.1048800000000003E-4</v>
      </c>
    </row>
    <row r="249" spans="1:25" x14ac:dyDescent="0.25">
      <c r="B249" s="67"/>
      <c r="C249" s="70"/>
      <c r="D249" s="66"/>
      <c r="E249" t="s">
        <v>38</v>
      </c>
      <c r="F249">
        <f t="shared" si="243"/>
        <v>0</v>
      </c>
      <c r="G249">
        <f t="shared" si="244"/>
        <v>3.3E-3</v>
      </c>
      <c r="I249">
        <f t="shared" si="245"/>
        <v>2.908E-3</v>
      </c>
      <c r="J249">
        <f t="shared" si="246"/>
        <v>1.0775999999999999E-2</v>
      </c>
      <c r="O249" s="70"/>
      <c r="P249" s="66"/>
      <c r="Q249" t="s">
        <v>38</v>
      </c>
      <c r="R249">
        <f t="shared" si="247"/>
        <v>0</v>
      </c>
      <c r="S249">
        <f t="shared" si="248"/>
        <v>3.3E-3</v>
      </c>
      <c r="U249">
        <f t="shared" si="249"/>
        <v>3.0180000000000003E-3</v>
      </c>
      <c r="V249">
        <f t="shared" si="250"/>
        <v>1.0501000000000002E-2</v>
      </c>
    </row>
    <row r="250" spans="1:25" x14ac:dyDescent="0.25">
      <c r="B250" s="67"/>
      <c r="C250" s="70"/>
      <c r="D250" s="66"/>
      <c r="E250" t="s">
        <v>39</v>
      </c>
      <c r="F250">
        <f t="shared" si="243"/>
        <v>0</v>
      </c>
      <c r="G250">
        <f t="shared" si="244"/>
        <v>2.0999999999999999E-3</v>
      </c>
      <c r="I250">
        <f t="shared" si="245"/>
        <v>3.8999999999999998E-3</v>
      </c>
      <c r="J250">
        <f t="shared" si="246"/>
        <v>8.1480000000000007E-3</v>
      </c>
      <c r="O250" s="70"/>
      <c r="P250" s="66"/>
      <c r="Q250" t="s">
        <v>39</v>
      </c>
      <c r="R250">
        <f t="shared" si="247"/>
        <v>0</v>
      </c>
      <c r="S250">
        <f t="shared" si="248"/>
        <v>2.1000000000000003E-3</v>
      </c>
      <c r="U250">
        <f t="shared" si="249"/>
        <v>4.0350000000000004E-3</v>
      </c>
      <c r="V250">
        <f t="shared" si="250"/>
        <v>8.1130000000000022E-3</v>
      </c>
    </row>
    <row r="253" spans="1:25" x14ac:dyDescent="0.25">
      <c r="D253" s="71" t="s">
        <v>12</v>
      </c>
      <c r="E253" s="71"/>
      <c r="F253" s="71"/>
      <c r="G253" s="71"/>
      <c r="H253" s="71"/>
      <c r="I253" s="68" t="s">
        <v>23</v>
      </c>
      <c r="J253" s="68"/>
      <c r="K253" s="68"/>
      <c r="L253" s="73" t="s">
        <v>24</v>
      </c>
      <c r="M253" s="73"/>
      <c r="N253" s="7"/>
      <c r="P253" s="71" t="s">
        <v>12</v>
      </c>
      <c r="Q253" s="71"/>
      <c r="R253" s="71"/>
      <c r="S253" s="71"/>
      <c r="T253" s="71"/>
      <c r="U253" s="68" t="s">
        <v>23</v>
      </c>
      <c r="V253" s="68"/>
      <c r="W253" s="68"/>
      <c r="X253" s="73" t="s">
        <v>24</v>
      </c>
      <c r="Y253" s="73"/>
    </row>
    <row r="254" spans="1:25" x14ac:dyDescent="0.25">
      <c r="B254" s="7"/>
      <c r="F254" t="s">
        <v>17</v>
      </c>
      <c r="G254" t="s">
        <v>18</v>
      </c>
      <c r="H254" t="s">
        <v>33</v>
      </c>
      <c r="I254" t="s">
        <v>17</v>
      </c>
      <c r="J254" t="s">
        <v>18</v>
      </c>
      <c r="K254" t="s">
        <v>33</v>
      </c>
      <c r="L254" t="s">
        <v>25</v>
      </c>
      <c r="M254" t="s">
        <v>34</v>
      </c>
      <c r="R254" t="s">
        <v>17</v>
      </c>
      <c r="S254" t="s">
        <v>18</v>
      </c>
      <c r="T254" t="s">
        <v>33</v>
      </c>
      <c r="U254" t="s">
        <v>17</v>
      </c>
      <c r="V254" t="s">
        <v>18</v>
      </c>
      <c r="W254" t="s">
        <v>33</v>
      </c>
      <c r="X254" t="s">
        <v>25</v>
      </c>
      <c r="Y254" t="s">
        <v>34</v>
      </c>
    </row>
    <row r="255" spans="1:25" x14ac:dyDescent="0.25">
      <c r="A255" s="67" t="s">
        <v>11</v>
      </c>
      <c r="B255" s="72" t="s">
        <v>46</v>
      </c>
      <c r="C255" s="70" t="s">
        <v>42</v>
      </c>
      <c r="D255" s="66" t="s">
        <v>35</v>
      </c>
      <c r="E255" t="s">
        <v>36</v>
      </c>
      <c r="F255">
        <f t="shared" ref="F255:F257" si="251">3*0.05*(1-0.05)*(1-0.05)*G52+3*0.05*0.05*(1-0.05)*K52+0.05*0.05*0.05*O52+(1-3*0.05*(1-0.05)*(1-0.05)-3*0.05*0.05*(1-0.05)-0.05*0.05*0.05)*C52</f>
        <v>0</v>
      </c>
      <c r="G255">
        <f t="shared" ref="G255:G257" si="252">3*0.05*(1-0.05)*(1-0.05)*H52+3*0.05*0.05*(1-0.05)*L52+0.05*0.05*0.05*P52+(1-3*0.05*(1-0.05)*(1-0.05)-3*0.05*0.05*(1-0.05)-0.05*0.05*0.05)*D52</f>
        <v>6.1999999999999989E-3</v>
      </c>
      <c r="H255">
        <f t="shared" ref="H255:H257" si="253">Q52+M52+I52+E52</f>
        <v>4.9153250000000002</v>
      </c>
      <c r="I255">
        <f t="shared" ref="I255:I257" si="254">3*0.05*(1-0.05)*(1-0.05)*G59+3*0.05*0.05*(1-0.05)*K59+0.05*0.05*0.05*O59+(1-3*0.05*(1-0.05)*(1-0.05)-3*0.05*0.05*(1-0.05)-0.05*0.05*0.05)*C59</f>
        <v>1.4854124999999997E-3</v>
      </c>
      <c r="J255">
        <f t="shared" ref="J255:J257" si="255">3*0.05*(1-0.05)*(1-0.05)*H59+3*0.05*0.05*(1-0.05)*L59+0.05*0.05*0.05*P59+(1-3*0.05*(1-0.05)*(1-0.05)-3*0.05*0.05*(1-0.05)-0.05*0.05*0.05)*D59</f>
        <v>2.0394262499999996E-2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4.0896444999999993E-4</v>
      </c>
      <c r="M255">
        <f>Q66+M66+I66+E66</f>
        <v>144.810059</v>
      </c>
      <c r="N255" s="72" t="s">
        <v>47</v>
      </c>
      <c r="O255" s="70" t="s">
        <v>43</v>
      </c>
      <c r="P255" s="66" t="s">
        <v>37</v>
      </c>
      <c r="Q255" t="s">
        <v>36</v>
      </c>
      <c r="R255">
        <f t="shared" ref="R255:R257" si="257">3*0.1*(1-0.1)*(1-0.1)*G52+3*0.1*0.1*(1-0.1)*K52+0.1*0.1*0.1*O52+(1-3*0.1*(1-0.1)*(1-0.1)-3*0.1*0.1*(1-0.1)-0.1*0.1*0.1)*C52</f>
        <v>0</v>
      </c>
      <c r="S255">
        <f t="shared" ref="S255:S257" si="258">3*0.1*(1-0.1)*(1-0.1)*H52+3*0.1*0.1*(1-0.1)*L52+0.1*0.1*0.1*P52+(1-3*0.1*(1-0.1)*(1-0.1)-3*0.1*0.1*(1-0.1)-0.1*0.1*0.1)*D52</f>
        <v>6.1999999999999998E-3</v>
      </c>
      <c r="U255">
        <f t="shared" ref="U255:U257" si="259">3*0.1*(1-0.1)*(1-0.1)*G59+3*0.1*0.1*(1-0.1)*K59+0.1*0.1*0.1*O59+(1-3*0.1*(1-0.1)*(1-0.1)-3*0.1*0.1*(1-0.1)-0.1*0.1*0.1)*C59</f>
        <v>1.6522999999999998E-3</v>
      </c>
      <c r="V255">
        <f t="shared" ref="V255:V257" si="260">3*0.1*(1-0.1)*(1-0.1)*H59+3*0.1*0.1*(1-0.1)*L59+0.1*0.1*0.1*P59+(1-3*0.1*(1-0.1)*(1-0.1)-3*0.1*0.1*(1-0.1)-0.1*0.1*0.1)*D59</f>
        <v>2.0587099999999997E-2</v>
      </c>
      <c r="X255">
        <f>3*0.1*(1-0.1)*(1-0.1)*G66+3*0.1*0.1*(1-0.1)*J66+0.1*0.1*0.1*N66+(1-3*0.1*(1-0.1)*(1-0.1)-3*0.1*0.1*(1-0.1)-0.1*0.1*0.1)*B66</f>
        <v>4.0948959999999996E-4</v>
      </c>
    </row>
    <row r="256" spans="1:25" x14ac:dyDescent="0.25">
      <c r="A256" s="67"/>
      <c r="B256" s="72"/>
      <c r="C256" s="70"/>
      <c r="D256" s="66"/>
      <c r="E256" t="s">
        <v>38</v>
      </c>
      <c r="F256">
        <f t="shared" si="251"/>
        <v>0</v>
      </c>
      <c r="G256">
        <f t="shared" si="252"/>
        <v>3.2999999999999995E-3</v>
      </c>
      <c r="H256">
        <f t="shared" si="253"/>
        <v>36.883712000000003</v>
      </c>
      <c r="I256">
        <f t="shared" si="254"/>
        <v>2.7763874999999997E-3</v>
      </c>
      <c r="J256">
        <f t="shared" si="255"/>
        <v>1.1206387499999998E-2</v>
      </c>
      <c r="K256">
        <f t="shared" si="256"/>
        <v>304.11976900000002</v>
      </c>
      <c r="N256" s="72"/>
      <c r="O256" s="70"/>
      <c r="P256" s="66"/>
      <c r="Q256" t="s">
        <v>38</v>
      </c>
      <c r="R256">
        <f t="shared" si="257"/>
        <v>0</v>
      </c>
      <c r="S256">
        <f t="shared" si="258"/>
        <v>3.3E-3</v>
      </c>
      <c r="U256">
        <f t="shared" si="259"/>
        <v>2.8551000000000002E-3</v>
      </c>
      <c r="V256">
        <f t="shared" si="260"/>
        <v>1.09541E-2</v>
      </c>
    </row>
    <row r="257" spans="1:24" x14ac:dyDescent="0.25">
      <c r="A257" s="67"/>
      <c r="B257" s="72"/>
      <c r="C257" s="70"/>
      <c r="D257" s="66"/>
      <c r="E257" t="s">
        <v>39</v>
      </c>
      <c r="F257">
        <f t="shared" si="251"/>
        <v>0</v>
      </c>
      <c r="G257">
        <f t="shared" si="252"/>
        <v>2.1000124999999998E-3</v>
      </c>
      <c r="H257">
        <f t="shared" si="253"/>
        <v>603.51819899999998</v>
      </c>
      <c r="I257">
        <f t="shared" si="254"/>
        <v>3.7163124999999996E-3</v>
      </c>
      <c r="J257">
        <f t="shared" si="255"/>
        <v>8.1829125000000003E-3</v>
      </c>
      <c r="K257">
        <f t="shared" si="256"/>
        <v>1694.5005720000001</v>
      </c>
      <c r="N257" s="72"/>
      <c r="O257" s="70"/>
      <c r="P257" s="66"/>
      <c r="Q257" t="s">
        <v>39</v>
      </c>
      <c r="R257">
        <f t="shared" si="257"/>
        <v>0</v>
      </c>
      <c r="S257">
        <f t="shared" si="258"/>
        <v>2.1000999999999997E-3</v>
      </c>
      <c r="U257">
        <f t="shared" si="259"/>
        <v>3.8254999999999999E-3</v>
      </c>
      <c r="V257">
        <f t="shared" si="260"/>
        <v>8.1623000000000008E-3</v>
      </c>
    </row>
    <row r="258" spans="1:24" x14ac:dyDescent="0.25">
      <c r="A258" s="67"/>
      <c r="C258" s="7"/>
    </row>
    <row r="259" spans="1:24" x14ac:dyDescent="0.25">
      <c r="A259" s="67"/>
      <c r="C259" s="7"/>
    </row>
    <row r="260" spans="1:24" x14ac:dyDescent="0.25">
      <c r="A260" s="67"/>
      <c r="C260" s="7"/>
    </row>
    <row r="261" spans="1:24" x14ac:dyDescent="0.25">
      <c r="A261" s="67"/>
      <c r="B261" s="72" t="s">
        <v>48</v>
      </c>
      <c r="C261" s="70" t="s">
        <v>44</v>
      </c>
      <c r="D261" s="66" t="s">
        <v>40</v>
      </c>
      <c r="E261" t="s">
        <v>36</v>
      </c>
      <c r="F261">
        <f t="shared" ref="F261:F263" si="261">3*0.2*(1-0.2)*(1-0.2)*G52+3*0.2*0.2*(1-0.2)*K52+0.2*0.2*0.2*O52+(1-3*0.2*(1-0.2)*(1-0.2)-3*0.2*0.2*(1-0.2)-0.2*0.2*0.2)*C52</f>
        <v>0</v>
      </c>
      <c r="G261">
        <f t="shared" ref="G261:G263" si="262">3*0.2*(1-0.2)*(1-0.2)*H52+3*0.2*0.2*(1-0.2)*L52+0.2*0.2*0.2*P52+(1-3*0.2*(1-0.2)*(1-0.2)-3*0.2*0.2*(1-0.2)-0.2*0.2*0.2)*D52</f>
        <v>6.1999999999999989E-3</v>
      </c>
      <c r="I261">
        <f t="shared" ref="I261:I263" si="263">3*0.2*(1-0.2)*(1-0.2)*G59+3*0.2*0.2*(1-0.2)*K59+0.2*0.2*0.2*O59+(1-3*0.2*(1-0.2)*(1-0.2)-3*0.2*0.2*(1-0.2)-0.2*0.2*0.2)*C59</f>
        <v>1.9344E-3</v>
      </c>
      <c r="J261">
        <f t="shared" ref="J261:J263" si="264">3*0.2*(1-0.2)*(1-0.2)*H59+3*0.2*0.2*(1-0.2)*L59+0.2*0.2*0.2*P59+(1-3*0.2*(1-0.2)*(1-0.2)-3*0.2*0.2*(1-0.2)-0.2*0.2*0.2)*D59</f>
        <v>2.0968799999999996E-2</v>
      </c>
      <c r="L261">
        <f>3*0.2*(1-0.2)*(1-0.2)*G66+3*0.2*0.2*(1-0.2)*J66+0.2*0.2*0.2*N66+(1-3*0.2*(1-0.2)*(1-0.2)-3*0.2*0.2*(1-0.2)-0.2*0.2*0.2)*B66</f>
        <v>4.1043279999999996E-4</v>
      </c>
      <c r="N261" s="72" t="s">
        <v>49</v>
      </c>
      <c r="O261" s="70" t="s">
        <v>45</v>
      </c>
      <c r="P261" s="66" t="s">
        <v>41</v>
      </c>
      <c r="Q261" t="s">
        <v>36</v>
      </c>
      <c r="R261">
        <f t="shared" ref="R261:R263" si="265">3*0.3*(1-0.3)*(1-0.3)*G52+3*0.3*0.3*(1-0.3)*K52+0.3*0.3*0.3*O52+(1-3*0.3*(1-0.3)*(1-0.3)-3*0.3*0.3*(1-0.3)-0.3*0.3*0.3)*C52</f>
        <v>0</v>
      </c>
      <c r="S261">
        <f t="shared" ref="S261:S263" si="266">3*0.3*(1-0.3)*(1-0.3)*H52+3*0.3*0.3*(1-0.3)*L52+0.3*0.3*0.3*P52+(1-3*0.3*(1-0.3)*(1-0.3)-3*0.3*0.3*(1-0.3)-0.3*0.3*0.3)*D52</f>
        <v>6.1999999999999998E-3</v>
      </c>
      <c r="U261">
        <f t="shared" ref="U261:U263" si="267">3*0.3*(1-0.3)*(1-0.3)*G59+3*0.3*0.3*(1-0.3)*K59+0.3*0.3*0.3*O59+(1-3*0.3*(1-0.3)*(1-0.3)-3*0.3*0.3*(1-0.3)-0.3*0.3*0.3)*C59</f>
        <v>2.1540999999999999E-3</v>
      </c>
      <c r="V261">
        <f t="shared" ref="V261:V263" si="268">3*0.3*(1-0.3)*(1-0.3)*H59+3*0.3*0.3*(1-0.3)*L59+0.3*0.3*0.3*P59+(1-3*0.3*(1-0.3)*(1-0.3)-3*0.3*0.3*(1-0.3)-0.3*0.3*0.3)*D59</f>
        <v>2.1345700000000002E-2</v>
      </c>
      <c r="X261">
        <f>3*0.3*(1-0.3)*(1-0.3)*G66+3*0.3*0.3*(1-0.3)*J66+0.3*0.3*0.3*N66+(1-3*0.3*(1-0.3)*(1-0.3)-3*0.3*0.3*(1-0.3)-0.3*0.3*0.3)*B66</f>
        <v>4.1125120000000002E-4</v>
      </c>
    </row>
    <row r="262" spans="1:24" x14ac:dyDescent="0.25">
      <c r="A262" s="67"/>
      <c r="B262" s="72"/>
      <c r="C262" s="70"/>
      <c r="D262" s="66"/>
      <c r="E262" t="s">
        <v>38</v>
      </c>
      <c r="F262">
        <f t="shared" si="261"/>
        <v>0</v>
      </c>
      <c r="G262">
        <f t="shared" si="262"/>
        <v>3.3E-3</v>
      </c>
      <c r="I262">
        <f t="shared" si="263"/>
        <v>3.0168E-3</v>
      </c>
      <c r="J262">
        <f t="shared" si="264"/>
        <v>1.0564799999999999E-2</v>
      </c>
      <c r="N262" s="72"/>
      <c r="O262" s="70"/>
      <c r="P262" s="66"/>
      <c r="Q262" t="s">
        <v>38</v>
      </c>
      <c r="R262">
        <f t="shared" si="265"/>
        <v>0</v>
      </c>
      <c r="S262">
        <f t="shared" si="266"/>
        <v>3.3E-3</v>
      </c>
      <c r="U262">
        <f t="shared" si="267"/>
        <v>3.1797000000000001E-3</v>
      </c>
      <c r="V262">
        <f t="shared" si="268"/>
        <v>1.0314700000000001E-2</v>
      </c>
    </row>
    <row r="263" spans="1:24" x14ac:dyDescent="0.25">
      <c r="A263" s="67"/>
      <c r="B263" s="72"/>
      <c r="C263" s="70"/>
      <c r="D263" s="66"/>
      <c r="E263" t="s">
        <v>39</v>
      </c>
      <c r="F263">
        <f t="shared" si="261"/>
        <v>0</v>
      </c>
      <c r="G263">
        <f t="shared" si="262"/>
        <v>2.1007999999999999E-3</v>
      </c>
      <c r="I263">
        <f t="shared" si="263"/>
        <v>4.0239999999999998E-3</v>
      </c>
      <c r="J263">
        <f t="shared" si="264"/>
        <v>8.1144000000000008E-3</v>
      </c>
      <c r="N263" s="72"/>
      <c r="O263" s="70"/>
      <c r="P263" s="66"/>
      <c r="Q263" t="s">
        <v>39</v>
      </c>
      <c r="R263">
        <f t="shared" si="265"/>
        <v>0</v>
      </c>
      <c r="S263">
        <f t="shared" si="266"/>
        <v>2.1026999999999999E-3</v>
      </c>
      <c r="U263">
        <f t="shared" si="267"/>
        <v>4.1985000000000008E-3</v>
      </c>
      <c r="V263">
        <f t="shared" si="268"/>
        <v>8.0641000000000011E-3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O86:O88"/>
    <mergeCell ref="O92:O94"/>
    <mergeCell ref="P73:P75"/>
    <mergeCell ref="P79:P81"/>
    <mergeCell ref="P86:P88"/>
    <mergeCell ref="P92:P94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P112:P114"/>
    <mergeCell ref="P118:P120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P216:P218"/>
    <mergeCell ref="P222:P224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D242:D244"/>
    <mergeCell ref="D248:D250"/>
    <mergeCell ref="P242:P244"/>
    <mergeCell ref="P248:P250"/>
    <mergeCell ref="O248:O250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0:H240"/>
    <mergeCell ref="I240:K240"/>
    <mergeCell ref="L240:M240"/>
    <mergeCell ref="O255:O257"/>
    <mergeCell ref="O261:O263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P151:P153"/>
    <mergeCell ref="O183:O185"/>
    <mergeCell ref="O203:O205"/>
    <mergeCell ref="P229:P231"/>
    <mergeCell ref="P235:P237"/>
    <mergeCell ref="O209:O211"/>
    <mergeCell ref="O216:O218"/>
    <mergeCell ref="O222:O224"/>
    <mergeCell ref="O242:O244"/>
    <mergeCell ref="P240:T24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99:P101"/>
    <mergeCell ref="P105:P107"/>
    <mergeCell ref="P125:P127"/>
    <mergeCell ref="P131:P133"/>
    <mergeCell ref="P138:P140"/>
    <mergeCell ref="P144:P146"/>
  </mergeCells>
  <phoneticPr fontId="3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5根构件 </vt:lpstr>
      <vt:lpstr>6根构件 </vt:lpstr>
      <vt:lpstr>7根构件</vt:lpstr>
      <vt:lpstr>8根构件开始</vt:lpstr>
      <vt:lpstr>9根构件</vt:lpstr>
      <vt:lpstr>10根构件</vt:lpstr>
      <vt:lpstr>11根构件 </vt:lpstr>
      <vt:lpstr>12根构件</vt:lpstr>
      <vt:lpstr>13根构件</vt:lpstr>
      <vt:lpstr>14根构件</vt:lpstr>
      <vt:lpstr>15根构件 </vt:lpstr>
      <vt:lpstr>16根构件  </vt:lpstr>
      <vt:lpstr>17根构件  </vt:lpstr>
      <vt:lpstr>18根构件  </vt:lpstr>
      <vt:lpstr>19根构件</vt:lpstr>
      <vt:lpstr>20根构件</vt:lpstr>
      <vt:lpstr>21根构件 </vt:lpstr>
      <vt:lpstr>22根构件 </vt:lpstr>
      <vt:lpstr>23根构件</vt:lpstr>
      <vt:lpstr>24根构件 </vt:lpstr>
      <vt:lpstr>25根构件 </vt:lpstr>
      <vt:lpstr>26根构件</vt:lpstr>
      <vt:lpstr>27根构件</vt:lpstr>
      <vt:lpstr>28根构件</vt:lpstr>
      <vt:lpstr>29根构件 </vt:lpstr>
      <vt:lpstr>30根构件</vt:lpstr>
      <vt:lpstr>31根构件 </vt:lpstr>
      <vt:lpstr>32根构件</vt:lpstr>
      <vt:lpstr>33根构件 </vt:lpstr>
      <vt:lpstr>34根构件</vt:lpstr>
      <vt:lpstr>35根构件 </vt:lpstr>
      <vt:lpstr>36根构件 </vt:lpstr>
      <vt:lpstr>37根构件  </vt:lpstr>
      <vt:lpstr>38根构件  </vt:lpstr>
      <vt:lpstr>39根构件   </vt:lpstr>
      <vt:lpstr>40根构件  </vt:lpstr>
      <vt:lpstr>41根构件  </vt:lpstr>
      <vt:lpstr>42根构件  </vt:lpstr>
      <vt:lpstr>43根构件   </vt:lpstr>
      <vt:lpstr>44根构件 </vt:lpstr>
      <vt:lpstr>45根构件  </vt:lpstr>
      <vt:lpstr>46根构件 </vt:lpstr>
      <vt:lpstr>47根构件  </vt:lpstr>
      <vt:lpstr>48根构件 </vt:lpstr>
      <vt:lpstr>49根构件  </vt:lpstr>
      <vt:lpstr>50根构件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yilinli</cp:lastModifiedBy>
  <dcterms:created xsi:type="dcterms:W3CDTF">2018-02-27T11:14:00Z</dcterms:created>
  <dcterms:modified xsi:type="dcterms:W3CDTF">2019-07-31T11:31:58Z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